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EandR\ROAD &amp; STREET REPORTS\R&amp;S Finance Reports\"/>
    </mc:Choice>
  </mc:AlternateContent>
  <xr:revisionPtr revIDLastSave="0" documentId="13_ncr:1_{715DCA6A-C61B-4250-B3A8-D431B05A9B41}" xr6:coauthVersionLast="45" xr6:coauthVersionMax="45" xr10:uidLastSave="{00000000-0000-0000-0000-000000000000}"/>
  <bookViews>
    <workbookView xWindow="-28920" yWindow="-120" windowWidth="29040" windowHeight="17640" tabRatio="599" xr2:uid="{00000000-000D-0000-FFFF-FFFF00000000}"/>
  </bookViews>
  <sheets>
    <sheet name="CITIES" sheetId="1" r:id="rId1"/>
    <sheet name="COUNTIES" sheetId="2" r:id="rId2"/>
    <sheet name="HIDISTS" sheetId="3" r:id="rId3"/>
    <sheet name="TOTALS" sheetId="4" r:id="rId4"/>
    <sheet name="HOMEPAGE" sheetId="5" r:id="rId5"/>
    <sheet name="FHWA 536" sheetId="6" r:id="rId6"/>
  </sheets>
  <definedNames>
    <definedName name="_xlnm._FilterDatabase" localSheetId="0" hidden="1">CITIES!$A$5:$C$202</definedName>
    <definedName name="_xlnm._FilterDatabase" localSheetId="1" hidden="1">COUNTIES!$A$5:$C$42</definedName>
    <definedName name="_xlnm._FilterDatabase" localSheetId="2" hidden="1">HIDISTS!$A$8:$C$73</definedName>
    <definedName name="_xlnm.Print_Area" localSheetId="0">CITIES!$CI$1:$CM$82</definedName>
    <definedName name="_xlnm.Print_Area" localSheetId="1">COUNTIES!$CI$1:$CM$82</definedName>
    <definedName name="_xlnm.Print_Area" localSheetId="5">'FHWA 536'!$B$3:$G$130</definedName>
    <definedName name="_xlnm.Print_Area" localSheetId="2">HIDISTS!$CI$1:$CM$81</definedName>
    <definedName name="_xlnm.Print_Area" localSheetId="4">HOMEPAGE!$A$1:$I$92</definedName>
    <definedName name="_xlnm.Print_Area" localSheetId="3">TOTALS!$BU$1:$BZ$81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143" i="1" l="1"/>
  <c r="BU23" i="1" l="1"/>
  <c r="BU24" i="1"/>
  <c r="N32" i="2" l="1"/>
  <c r="U17" i="3" l="1"/>
  <c r="AQ37" i="2"/>
  <c r="N13" i="1" l="1"/>
  <c r="N41" i="2" l="1"/>
  <c r="AQ19" i="2"/>
  <c r="U13" i="3" l="1"/>
  <c r="U20" i="1" l="1"/>
  <c r="AK40" i="2" l="1"/>
  <c r="N34" i="3" l="1"/>
  <c r="U171" i="1"/>
  <c r="U10" i="1"/>
  <c r="U197" i="1" l="1"/>
  <c r="U13" i="1" l="1"/>
  <c r="U35" i="1" l="1"/>
  <c r="AC11" i="3" l="1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10" i="3"/>
  <c r="AC34" i="2"/>
  <c r="BU42" i="1"/>
  <c r="BE26" i="2" l="1"/>
  <c r="U28" i="2" l="1"/>
  <c r="U117" i="1" l="1"/>
  <c r="BE66" i="1"/>
  <c r="AQ34" i="1" l="1"/>
  <c r="CF75" i="3" l="1"/>
  <c r="CE12" i="4" s="1"/>
  <c r="CF204" i="1"/>
  <c r="CE10" i="4" s="1"/>
  <c r="W75" i="3"/>
  <c r="V12" i="4" s="1"/>
  <c r="AC42" i="2"/>
  <c r="AC41" i="2"/>
  <c r="AC40" i="2"/>
  <c r="AC39" i="2"/>
  <c r="AC38" i="2"/>
  <c r="AC37" i="2"/>
  <c r="AC36" i="2"/>
  <c r="AC35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W44" i="2"/>
  <c r="V11" i="4" s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W204" i="1"/>
  <c r="V10" i="4" s="1"/>
  <c r="AE13" i="1" l="1"/>
  <c r="V14" i="4"/>
  <c r="BE59" i="3"/>
  <c r="U78" i="1"/>
  <c r="U123" i="1"/>
  <c r="U187" i="1"/>
  <c r="U100" i="1"/>
  <c r="U45" i="1"/>
  <c r="U80" i="1"/>
  <c r="U189" i="1"/>
  <c r="U11" i="3"/>
  <c r="U47" i="3"/>
  <c r="U29" i="1"/>
  <c r="U168" i="1"/>
  <c r="U179" i="1"/>
  <c r="U164" i="1"/>
  <c r="U67" i="3"/>
  <c r="U18" i="3"/>
  <c r="U167" i="1"/>
  <c r="U97" i="1"/>
  <c r="U128" i="1"/>
  <c r="U103" i="1"/>
  <c r="U154" i="1"/>
  <c r="U181" i="1"/>
  <c r="U22" i="2"/>
  <c r="U26" i="3"/>
  <c r="U43" i="3"/>
  <c r="U28" i="3"/>
  <c r="U70" i="3"/>
  <c r="U72" i="3"/>
  <c r="U35" i="3"/>
  <c r="U116" i="1"/>
  <c r="U33" i="1"/>
  <c r="U62" i="3"/>
  <c r="BE129" i="1"/>
  <c r="U129" i="1"/>
  <c r="U26" i="1"/>
  <c r="U53" i="3"/>
  <c r="U140" i="1"/>
  <c r="U37" i="2"/>
  <c r="U196" i="1"/>
  <c r="U65" i="3"/>
  <c r="U34" i="3"/>
  <c r="U50" i="3"/>
  <c r="U19" i="2"/>
  <c r="U15" i="3"/>
  <c r="U148" i="1"/>
  <c r="U36" i="3"/>
  <c r="U101" i="1"/>
  <c r="U55" i="1"/>
  <c r="U39" i="2"/>
  <c r="U161" i="1"/>
  <c r="U27" i="1"/>
  <c r="U98" i="1"/>
  <c r="U121" i="1"/>
  <c r="U18" i="2"/>
  <c r="U22" i="1"/>
  <c r="U119" i="1"/>
  <c r="U104" i="1"/>
  <c r="U29" i="3"/>
  <c r="U26" i="2"/>
  <c r="U125" i="1"/>
  <c r="U17" i="2"/>
  <c r="U75" i="1"/>
  <c r="U31" i="1"/>
  <c r="U11" i="2"/>
  <c r="U58" i="3"/>
  <c r="U61" i="1"/>
  <c r="U55" i="3"/>
  <c r="U43" i="1"/>
  <c r="U163" i="1"/>
  <c r="U126" i="1"/>
  <c r="U12" i="3"/>
  <c r="U23" i="3"/>
  <c r="U131" i="1"/>
  <c r="U14" i="1"/>
  <c r="U16" i="3"/>
  <c r="U173" i="1"/>
  <c r="U41" i="1"/>
  <c r="AY72" i="1"/>
  <c r="U156" i="1"/>
  <c r="U41" i="3"/>
  <c r="U23" i="2"/>
  <c r="U188" i="1"/>
  <c r="U193" i="1"/>
  <c r="U159" i="1"/>
  <c r="U70" i="1"/>
  <c r="U69" i="3"/>
  <c r="AY90" i="1"/>
  <c r="U18" i="1"/>
  <c r="U14" i="3"/>
  <c r="U183" i="1"/>
  <c r="U56" i="3"/>
  <c r="AY50" i="1"/>
  <c r="U60" i="3"/>
  <c r="AY68" i="3"/>
  <c r="U54" i="3"/>
  <c r="U162" i="1"/>
  <c r="U23" i="1"/>
  <c r="U169" i="1"/>
  <c r="U110" i="1"/>
  <c r="U111" i="1"/>
  <c r="U112" i="1"/>
  <c r="U73" i="3"/>
  <c r="U35" i="2"/>
  <c r="U20" i="2"/>
  <c r="U52" i="3"/>
  <c r="AK155" i="1"/>
  <c r="BU38" i="3"/>
  <c r="BE38" i="3"/>
  <c r="AY38" i="3"/>
  <c r="AQ38" i="3"/>
  <c r="AK38" i="3"/>
  <c r="U38" i="3"/>
  <c r="N38" i="3"/>
  <c r="N10" i="3"/>
  <c r="BE15" i="3"/>
  <c r="BE104" i="1"/>
  <c r="AK34" i="2"/>
  <c r="BE163" i="1"/>
  <c r="AK18" i="2"/>
  <c r="AY169" i="1"/>
  <c r="BP204" i="1"/>
  <c r="C72" i="5" s="1"/>
  <c r="AK83" i="1"/>
  <c r="N59" i="1"/>
  <c r="AY69" i="3"/>
  <c r="N114" i="1"/>
  <c r="AK10" i="3"/>
  <c r="BE25" i="2"/>
  <c r="AK138" i="1"/>
  <c r="AY147" i="1"/>
  <c r="AQ72" i="1"/>
  <c r="AY11" i="1"/>
  <c r="U10" i="2"/>
  <c r="U12" i="2"/>
  <c r="U13" i="2"/>
  <c r="U14" i="2"/>
  <c r="U15" i="2"/>
  <c r="U16" i="2"/>
  <c r="U21" i="2"/>
  <c r="U24" i="2"/>
  <c r="U25" i="2"/>
  <c r="U27" i="2"/>
  <c r="U29" i="2"/>
  <c r="U30" i="2"/>
  <c r="U31" i="2"/>
  <c r="U32" i="2"/>
  <c r="U33" i="2"/>
  <c r="U34" i="2"/>
  <c r="U36" i="2"/>
  <c r="U38" i="2"/>
  <c r="U40" i="2"/>
  <c r="U41" i="2"/>
  <c r="U42" i="2"/>
  <c r="AK49" i="1"/>
  <c r="AK69" i="1"/>
  <c r="AK58" i="1"/>
  <c r="AK59" i="1"/>
  <c r="AK60" i="1"/>
  <c r="AK61" i="1"/>
  <c r="AK62" i="1"/>
  <c r="AK63" i="1"/>
  <c r="AK64" i="1"/>
  <c r="AK65" i="1"/>
  <c r="AK66" i="1"/>
  <c r="AK67" i="1"/>
  <c r="AK68" i="1"/>
  <c r="AK70" i="1"/>
  <c r="AK71" i="1"/>
  <c r="AK72" i="1"/>
  <c r="AK73" i="1"/>
  <c r="AQ116" i="1"/>
  <c r="AQ117" i="1"/>
  <c r="AQ118" i="1"/>
  <c r="BE87" i="1"/>
  <c r="BE77" i="1"/>
  <c r="AY37" i="2"/>
  <c r="N31" i="1"/>
  <c r="BU54" i="3"/>
  <c r="BE65" i="1"/>
  <c r="BU153" i="1"/>
  <c r="BE35" i="2"/>
  <c r="AQ42" i="2"/>
  <c r="AQ68" i="1"/>
  <c r="BE19" i="1"/>
  <c r="BE20" i="1"/>
  <c r="BE21" i="1"/>
  <c r="BE22" i="1"/>
  <c r="CC43" i="2"/>
  <c r="CG43" i="2" s="1"/>
  <c r="BE30" i="3"/>
  <c r="BU190" i="1"/>
  <c r="BE31" i="1"/>
  <c r="BE22" i="3"/>
  <c r="AK19" i="2"/>
  <c r="AK20" i="2"/>
  <c r="AK21" i="2"/>
  <c r="AK22" i="2"/>
  <c r="AK23" i="2"/>
  <c r="AK24" i="2"/>
  <c r="AK25" i="2"/>
  <c r="AK26" i="2"/>
  <c r="BE126" i="1"/>
  <c r="BE127" i="1"/>
  <c r="BE114" i="1"/>
  <c r="BE115" i="1"/>
  <c r="BE48" i="1"/>
  <c r="AY26" i="1"/>
  <c r="BE14" i="2"/>
  <c r="BE16" i="2"/>
  <c r="AQ16" i="2"/>
  <c r="N120" i="1"/>
  <c r="AY36" i="1"/>
  <c r="CA204" i="1"/>
  <c r="BZ10" i="4" s="1"/>
  <c r="BU19" i="2"/>
  <c r="BU20" i="2"/>
  <c r="BE18" i="2"/>
  <c r="BE19" i="2"/>
  <c r="BE20" i="2"/>
  <c r="AY17" i="2"/>
  <c r="AY18" i="2"/>
  <c r="AY19" i="2"/>
  <c r="N18" i="2"/>
  <c r="N19" i="2"/>
  <c r="AE19" i="2" s="1"/>
  <c r="N20" i="2"/>
  <c r="AY30" i="3"/>
  <c r="BE110" i="1"/>
  <c r="BE57" i="1"/>
  <c r="N10" i="2"/>
  <c r="AK10" i="2"/>
  <c r="AQ10" i="2"/>
  <c r="AY10" i="2"/>
  <c r="BE10" i="2"/>
  <c r="BU10" i="2"/>
  <c r="BE14" i="1"/>
  <c r="BE52" i="1"/>
  <c r="AQ194" i="1"/>
  <c r="CA75" i="3"/>
  <c r="BZ12" i="4" s="1"/>
  <c r="CA44" i="2"/>
  <c r="BZ11" i="4" s="1"/>
  <c r="BE62" i="1"/>
  <c r="BE11" i="3"/>
  <c r="BE88" i="1"/>
  <c r="N182" i="1"/>
  <c r="N47" i="3"/>
  <c r="AY11" i="2"/>
  <c r="AQ37" i="1"/>
  <c r="N24" i="3"/>
  <c r="BU117" i="1"/>
  <c r="N197" i="1"/>
  <c r="AY156" i="1"/>
  <c r="AY157" i="1"/>
  <c r="AY158" i="1"/>
  <c r="AY159" i="1"/>
  <c r="AQ18" i="2"/>
  <c r="AY100" i="1"/>
  <c r="AY101" i="1"/>
  <c r="AK62" i="3"/>
  <c r="AK63" i="3"/>
  <c r="AK64" i="3"/>
  <c r="AK65" i="3"/>
  <c r="AK66" i="3"/>
  <c r="AK67" i="3"/>
  <c r="N11" i="2"/>
  <c r="N12" i="2"/>
  <c r="N13" i="2"/>
  <c r="N14" i="2"/>
  <c r="N15" i="2"/>
  <c r="N16" i="2"/>
  <c r="N17" i="2"/>
  <c r="AY47" i="3"/>
  <c r="N65" i="3"/>
  <c r="AY65" i="3"/>
  <c r="BE65" i="3"/>
  <c r="BU65" i="3"/>
  <c r="AQ65" i="3"/>
  <c r="N35" i="3"/>
  <c r="AQ35" i="3"/>
  <c r="AY35" i="3"/>
  <c r="BE35" i="3"/>
  <c r="BU35" i="3"/>
  <c r="AK35" i="3"/>
  <c r="N52" i="3"/>
  <c r="AQ52" i="3"/>
  <c r="AY52" i="3"/>
  <c r="BE52" i="3"/>
  <c r="BU52" i="3"/>
  <c r="AK52" i="3"/>
  <c r="N71" i="3"/>
  <c r="U71" i="3"/>
  <c r="AK71" i="3"/>
  <c r="AQ71" i="3"/>
  <c r="AY71" i="3"/>
  <c r="BE71" i="3"/>
  <c r="BU71" i="3"/>
  <c r="N32" i="3"/>
  <c r="U32" i="3"/>
  <c r="AQ32" i="3"/>
  <c r="AY32" i="3"/>
  <c r="BE32" i="3"/>
  <c r="BU32" i="3"/>
  <c r="AK32" i="3"/>
  <c r="N51" i="3"/>
  <c r="U51" i="3"/>
  <c r="AQ51" i="3"/>
  <c r="AY51" i="3"/>
  <c r="BE51" i="3"/>
  <c r="BU51" i="3"/>
  <c r="AK51" i="3"/>
  <c r="AQ47" i="3"/>
  <c r="BE47" i="3"/>
  <c r="BU47" i="3"/>
  <c r="AK47" i="3"/>
  <c r="N45" i="3"/>
  <c r="U45" i="3"/>
  <c r="AY45" i="3"/>
  <c r="BE45" i="3"/>
  <c r="BU45" i="3"/>
  <c r="AK45" i="3"/>
  <c r="AQ45" i="3"/>
  <c r="U10" i="3"/>
  <c r="AQ10" i="3"/>
  <c r="AY10" i="3"/>
  <c r="BE10" i="3"/>
  <c r="BU10" i="3"/>
  <c r="N11" i="3"/>
  <c r="AK11" i="3"/>
  <c r="AQ11" i="3"/>
  <c r="AY11" i="3"/>
  <c r="BU11" i="3"/>
  <c r="N12" i="3"/>
  <c r="AK12" i="3"/>
  <c r="AQ12" i="3"/>
  <c r="AY12" i="3"/>
  <c r="BE12" i="3"/>
  <c r="BU12" i="3"/>
  <c r="N13" i="3"/>
  <c r="AE13" i="3" s="1"/>
  <c r="AK13" i="3"/>
  <c r="AQ13" i="3"/>
  <c r="AY13" i="3"/>
  <c r="BE13" i="3"/>
  <c r="BU13" i="3"/>
  <c r="N14" i="3"/>
  <c r="AK14" i="3"/>
  <c r="AQ14" i="3"/>
  <c r="AY14" i="3"/>
  <c r="BE14" i="3"/>
  <c r="BU14" i="3"/>
  <c r="N15" i="3"/>
  <c r="AK15" i="3"/>
  <c r="AQ15" i="3"/>
  <c r="AY15" i="3"/>
  <c r="BU15" i="3"/>
  <c r="N16" i="3"/>
  <c r="AK16" i="3"/>
  <c r="AQ16" i="3"/>
  <c r="AY16" i="3"/>
  <c r="BE16" i="3"/>
  <c r="BU16" i="3"/>
  <c r="N17" i="3"/>
  <c r="AE17" i="3" s="1"/>
  <c r="AK17" i="3"/>
  <c r="AQ17" i="3"/>
  <c r="AY17" i="3"/>
  <c r="BE17" i="3"/>
  <c r="BU17" i="3"/>
  <c r="N18" i="3"/>
  <c r="AK18" i="3"/>
  <c r="AQ18" i="3"/>
  <c r="AY18" i="3"/>
  <c r="BE18" i="3"/>
  <c r="BU18" i="3"/>
  <c r="N19" i="3"/>
  <c r="U19" i="3"/>
  <c r="AK19" i="3"/>
  <c r="AQ19" i="3"/>
  <c r="AY19" i="3"/>
  <c r="BE19" i="3"/>
  <c r="BU19" i="3"/>
  <c r="N20" i="3"/>
  <c r="U20" i="3"/>
  <c r="AK20" i="3"/>
  <c r="AQ20" i="3"/>
  <c r="AY20" i="3"/>
  <c r="BE20" i="3"/>
  <c r="BU20" i="3"/>
  <c r="N21" i="3"/>
  <c r="U21" i="3"/>
  <c r="AK21" i="3"/>
  <c r="AQ21" i="3"/>
  <c r="AY21" i="3"/>
  <c r="BE21" i="3"/>
  <c r="BU21" i="3"/>
  <c r="N22" i="3"/>
  <c r="U22" i="3"/>
  <c r="AK22" i="3"/>
  <c r="AQ22" i="3"/>
  <c r="AY22" i="3"/>
  <c r="BU22" i="3"/>
  <c r="N23" i="3"/>
  <c r="AK23" i="3"/>
  <c r="AQ23" i="3"/>
  <c r="AY23" i="3"/>
  <c r="BE23" i="3"/>
  <c r="BU23" i="3"/>
  <c r="U24" i="3"/>
  <c r="AK24" i="3"/>
  <c r="AQ24" i="3"/>
  <c r="AY24" i="3"/>
  <c r="BE24" i="3"/>
  <c r="BU24" i="3"/>
  <c r="N25" i="3"/>
  <c r="U25" i="3"/>
  <c r="AK25" i="3"/>
  <c r="AQ25" i="3"/>
  <c r="AY25" i="3"/>
  <c r="BE25" i="3"/>
  <c r="BU25" i="3"/>
  <c r="N26" i="3"/>
  <c r="AK26" i="3"/>
  <c r="AQ26" i="3"/>
  <c r="AY26" i="3"/>
  <c r="BE26" i="3"/>
  <c r="BU26" i="3"/>
  <c r="N27" i="3"/>
  <c r="U27" i="3"/>
  <c r="AK27" i="3"/>
  <c r="AQ27" i="3"/>
  <c r="AY27" i="3"/>
  <c r="BE27" i="3"/>
  <c r="BU27" i="3"/>
  <c r="N28" i="3"/>
  <c r="AK28" i="3"/>
  <c r="AQ28" i="3"/>
  <c r="AY28" i="3"/>
  <c r="BE28" i="3"/>
  <c r="BU28" i="3"/>
  <c r="N29" i="3"/>
  <c r="AK29" i="3"/>
  <c r="AQ29" i="3"/>
  <c r="AY29" i="3"/>
  <c r="BE29" i="3"/>
  <c r="BU29" i="3"/>
  <c r="N30" i="3"/>
  <c r="U30" i="3"/>
  <c r="AK30" i="3"/>
  <c r="AQ30" i="3"/>
  <c r="BU30" i="3"/>
  <c r="N31" i="3"/>
  <c r="U31" i="3"/>
  <c r="AK31" i="3"/>
  <c r="AQ31" i="3"/>
  <c r="AY31" i="3"/>
  <c r="BE31" i="3"/>
  <c r="BU31" i="3"/>
  <c r="N33" i="3"/>
  <c r="U33" i="3"/>
  <c r="AK33" i="3"/>
  <c r="AQ33" i="3"/>
  <c r="AY33" i="3"/>
  <c r="BE33" i="3"/>
  <c r="BU33" i="3"/>
  <c r="AK34" i="3"/>
  <c r="AQ34" i="3"/>
  <c r="AY34" i="3"/>
  <c r="BE34" i="3"/>
  <c r="BU34" i="3"/>
  <c r="N36" i="3"/>
  <c r="AK36" i="3"/>
  <c r="AQ36" i="3"/>
  <c r="AY36" i="3"/>
  <c r="BE36" i="3"/>
  <c r="BU36" i="3"/>
  <c r="N37" i="3"/>
  <c r="U37" i="3"/>
  <c r="AK37" i="3"/>
  <c r="AQ37" i="3"/>
  <c r="AY37" i="3"/>
  <c r="BE37" i="3"/>
  <c r="BU37" i="3"/>
  <c r="N39" i="3"/>
  <c r="U39" i="3"/>
  <c r="AK39" i="3"/>
  <c r="AQ39" i="3"/>
  <c r="AY39" i="3"/>
  <c r="BE39" i="3"/>
  <c r="BU39" i="3"/>
  <c r="N40" i="3"/>
  <c r="U40" i="3"/>
  <c r="AK40" i="3"/>
  <c r="AQ40" i="3"/>
  <c r="AY40" i="3"/>
  <c r="BE40" i="3"/>
  <c r="BU40" i="3"/>
  <c r="N41" i="3"/>
  <c r="AK41" i="3"/>
  <c r="AQ41" i="3"/>
  <c r="AY41" i="3"/>
  <c r="BE41" i="3"/>
  <c r="BU41" i="3"/>
  <c r="N42" i="3"/>
  <c r="U42" i="3"/>
  <c r="AK42" i="3"/>
  <c r="AQ42" i="3"/>
  <c r="AY42" i="3"/>
  <c r="BE42" i="3"/>
  <c r="BU42" i="3"/>
  <c r="N43" i="3"/>
  <c r="AK43" i="3"/>
  <c r="AQ43" i="3"/>
  <c r="AY43" i="3"/>
  <c r="BE43" i="3"/>
  <c r="BU43" i="3"/>
  <c r="N44" i="3"/>
  <c r="U44" i="3"/>
  <c r="AK44" i="3"/>
  <c r="AQ44" i="3"/>
  <c r="AY44" i="3"/>
  <c r="BE44" i="3"/>
  <c r="BU44" i="3"/>
  <c r="N46" i="3"/>
  <c r="U46" i="3"/>
  <c r="AK46" i="3"/>
  <c r="AQ46" i="3"/>
  <c r="AY46" i="3"/>
  <c r="BE46" i="3"/>
  <c r="BU46" i="3"/>
  <c r="N48" i="3"/>
  <c r="U48" i="3"/>
  <c r="AK48" i="3"/>
  <c r="AQ48" i="3"/>
  <c r="AY48" i="3"/>
  <c r="BE48" i="3"/>
  <c r="BU48" i="3"/>
  <c r="N49" i="3"/>
  <c r="U49" i="3"/>
  <c r="AK49" i="3"/>
  <c r="AQ49" i="3"/>
  <c r="AY49" i="3"/>
  <c r="BE49" i="3"/>
  <c r="BU49" i="3"/>
  <c r="N50" i="3"/>
  <c r="AK50" i="3"/>
  <c r="AQ50" i="3"/>
  <c r="AY50" i="3"/>
  <c r="BE50" i="3"/>
  <c r="BU50" i="3"/>
  <c r="N53" i="3"/>
  <c r="AK53" i="3"/>
  <c r="AQ53" i="3"/>
  <c r="AY53" i="3"/>
  <c r="BE53" i="3"/>
  <c r="BU53" i="3"/>
  <c r="N54" i="3"/>
  <c r="AK54" i="3"/>
  <c r="AQ54" i="3"/>
  <c r="AY54" i="3"/>
  <c r="BE54" i="3"/>
  <c r="N55" i="3"/>
  <c r="AK55" i="3"/>
  <c r="AQ55" i="3"/>
  <c r="AY55" i="3"/>
  <c r="BE55" i="3"/>
  <c r="BU55" i="3"/>
  <c r="N56" i="3"/>
  <c r="AK56" i="3"/>
  <c r="AQ56" i="3"/>
  <c r="AY56" i="3"/>
  <c r="BE56" i="3"/>
  <c r="BU56" i="3"/>
  <c r="N57" i="3"/>
  <c r="U57" i="3"/>
  <c r="AK57" i="3"/>
  <c r="AQ57" i="3"/>
  <c r="AY57" i="3"/>
  <c r="BE57" i="3"/>
  <c r="BU57" i="3"/>
  <c r="N58" i="3"/>
  <c r="AE58" i="3" s="1"/>
  <c r="AK58" i="3"/>
  <c r="AQ58" i="3"/>
  <c r="AY58" i="3"/>
  <c r="BE58" i="3"/>
  <c r="BU58" i="3"/>
  <c r="N59" i="3"/>
  <c r="U59" i="3"/>
  <c r="AK59" i="3"/>
  <c r="AQ59" i="3"/>
  <c r="AY59" i="3"/>
  <c r="BU59" i="3"/>
  <c r="N60" i="3"/>
  <c r="AK60" i="3"/>
  <c r="AQ60" i="3"/>
  <c r="AY60" i="3"/>
  <c r="BE60" i="3"/>
  <c r="BU60" i="3"/>
  <c r="N61" i="3"/>
  <c r="U61" i="3"/>
  <c r="AK61" i="3"/>
  <c r="AQ61" i="3"/>
  <c r="AY61" i="3"/>
  <c r="BE61" i="3"/>
  <c r="BU61" i="3"/>
  <c r="N62" i="3"/>
  <c r="AQ62" i="3"/>
  <c r="AY62" i="3"/>
  <c r="BE62" i="3"/>
  <c r="BU62" i="3"/>
  <c r="N63" i="3"/>
  <c r="U63" i="3"/>
  <c r="AQ63" i="3"/>
  <c r="AY63" i="3"/>
  <c r="BE63" i="3"/>
  <c r="BU63" i="3"/>
  <c r="N64" i="3"/>
  <c r="U64" i="3"/>
  <c r="AQ64" i="3"/>
  <c r="AY64" i="3"/>
  <c r="BE64" i="3"/>
  <c r="BU64" i="3"/>
  <c r="N66" i="3"/>
  <c r="U66" i="3"/>
  <c r="AQ66" i="3"/>
  <c r="AY66" i="3"/>
  <c r="BE66" i="3"/>
  <c r="BU66" i="3"/>
  <c r="N67" i="3"/>
  <c r="AQ67" i="3"/>
  <c r="AY67" i="3"/>
  <c r="BE67" i="3"/>
  <c r="BU67" i="3"/>
  <c r="N68" i="3"/>
  <c r="U68" i="3"/>
  <c r="AK68" i="3"/>
  <c r="AQ68" i="3"/>
  <c r="BE68" i="3"/>
  <c r="BU68" i="3"/>
  <c r="N69" i="3"/>
  <c r="AK69" i="3"/>
  <c r="AQ69" i="3"/>
  <c r="BE69" i="3"/>
  <c r="BU69" i="3"/>
  <c r="N70" i="3"/>
  <c r="AK70" i="3"/>
  <c r="AQ70" i="3"/>
  <c r="AY70" i="3"/>
  <c r="BE70" i="3"/>
  <c r="BU70" i="3"/>
  <c r="N72" i="3"/>
  <c r="AK72" i="3"/>
  <c r="AQ72" i="3"/>
  <c r="AY72" i="3"/>
  <c r="BE72" i="3"/>
  <c r="BU72" i="3"/>
  <c r="N73" i="3"/>
  <c r="AE73" i="3" s="1"/>
  <c r="AK73" i="3"/>
  <c r="AQ73" i="3"/>
  <c r="AY73" i="3"/>
  <c r="BE73" i="3"/>
  <c r="BU73" i="3"/>
  <c r="N22" i="2"/>
  <c r="AQ22" i="2"/>
  <c r="AY22" i="2"/>
  <c r="BE22" i="2"/>
  <c r="BU22" i="2"/>
  <c r="N26" i="2"/>
  <c r="AQ26" i="2"/>
  <c r="AY26" i="2"/>
  <c r="BU26" i="2"/>
  <c r="AK11" i="2"/>
  <c r="AQ11" i="2"/>
  <c r="BE11" i="2"/>
  <c r="BU11" i="2"/>
  <c r="AE11" i="2"/>
  <c r="AK12" i="2"/>
  <c r="AQ12" i="2"/>
  <c r="AY12" i="2"/>
  <c r="BE12" i="2"/>
  <c r="BU12" i="2"/>
  <c r="AK13" i="2"/>
  <c r="AQ13" i="2"/>
  <c r="AY13" i="2"/>
  <c r="BE13" i="2"/>
  <c r="BU13" i="2"/>
  <c r="AK14" i="2"/>
  <c r="AQ14" i="2"/>
  <c r="AY14" i="2"/>
  <c r="BU14" i="2"/>
  <c r="AK15" i="2"/>
  <c r="AQ15" i="2"/>
  <c r="AY15" i="2"/>
  <c r="BE15" i="2"/>
  <c r="BU15" i="2"/>
  <c r="AK16" i="2"/>
  <c r="AY16" i="2"/>
  <c r="BU16" i="2"/>
  <c r="AK17" i="2"/>
  <c r="AQ17" i="2"/>
  <c r="BE17" i="2"/>
  <c r="BU17" i="2"/>
  <c r="BU18" i="2"/>
  <c r="AQ20" i="2"/>
  <c r="AY20" i="2"/>
  <c r="N21" i="2"/>
  <c r="AQ21" i="2"/>
  <c r="AY21" i="2"/>
  <c r="BE21" i="2"/>
  <c r="BU21" i="2"/>
  <c r="N23" i="2"/>
  <c r="AE23" i="2" s="1"/>
  <c r="AQ23" i="2"/>
  <c r="AY23" i="2"/>
  <c r="BE23" i="2"/>
  <c r="BU23" i="2"/>
  <c r="N24" i="2"/>
  <c r="AQ24" i="2"/>
  <c r="AY24" i="2"/>
  <c r="BE24" i="2"/>
  <c r="BU24" i="2"/>
  <c r="N25" i="2"/>
  <c r="AQ25" i="2"/>
  <c r="AY25" i="2"/>
  <c r="BU25" i="2"/>
  <c r="N27" i="2"/>
  <c r="AK27" i="2"/>
  <c r="AQ27" i="2"/>
  <c r="AY27" i="2"/>
  <c r="BE27" i="2"/>
  <c r="BU27" i="2"/>
  <c r="N28" i="2"/>
  <c r="AE28" i="2" s="1"/>
  <c r="AK28" i="2"/>
  <c r="AQ28" i="2"/>
  <c r="AY28" i="2"/>
  <c r="BE28" i="2"/>
  <c r="BU28" i="2"/>
  <c r="N29" i="2"/>
  <c r="AK29" i="2"/>
  <c r="AQ29" i="2"/>
  <c r="AY29" i="2"/>
  <c r="BE29" i="2"/>
  <c r="BU29" i="2"/>
  <c r="N30" i="2"/>
  <c r="AK30" i="2"/>
  <c r="AQ30" i="2"/>
  <c r="AY30" i="2"/>
  <c r="BE30" i="2"/>
  <c r="BU30" i="2"/>
  <c r="N31" i="2"/>
  <c r="AK31" i="2"/>
  <c r="AQ31" i="2"/>
  <c r="AY31" i="2"/>
  <c r="BE31" i="2"/>
  <c r="BU31" i="2"/>
  <c r="AK32" i="2"/>
  <c r="AQ32" i="2"/>
  <c r="AY32" i="2"/>
  <c r="BE32" i="2"/>
  <c r="BU32" i="2"/>
  <c r="N33" i="2"/>
  <c r="AK33" i="2"/>
  <c r="AQ33" i="2"/>
  <c r="AY33" i="2"/>
  <c r="BE33" i="2"/>
  <c r="BU33" i="2"/>
  <c r="N34" i="2"/>
  <c r="AQ34" i="2"/>
  <c r="AY34" i="2"/>
  <c r="BE34" i="2"/>
  <c r="BU34" i="2"/>
  <c r="N35" i="2"/>
  <c r="AK35" i="2"/>
  <c r="AQ35" i="2"/>
  <c r="AY35" i="2"/>
  <c r="BU35" i="2"/>
  <c r="N36" i="2"/>
  <c r="AK36" i="2"/>
  <c r="AQ36" i="2"/>
  <c r="AY36" i="2"/>
  <c r="BE36" i="2"/>
  <c r="BU36" i="2"/>
  <c r="N37" i="2"/>
  <c r="AK37" i="2"/>
  <c r="BE37" i="2"/>
  <c r="BU37" i="2"/>
  <c r="N38" i="2"/>
  <c r="AK38" i="2"/>
  <c r="AQ38" i="2"/>
  <c r="AY38" i="2"/>
  <c r="BE38" i="2"/>
  <c r="BU38" i="2"/>
  <c r="N39" i="2"/>
  <c r="AK39" i="2"/>
  <c r="AQ39" i="2"/>
  <c r="AY39" i="2"/>
  <c r="BE39" i="2"/>
  <c r="BU39" i="2"/>
  <c r="N40" i="2"/>
  <c r="AQ40" i="2"/>
  <c r="AY40" i="2"/>
  <c r="BE40" i="2"/>
  <c r="BU40" i="2"/>
  <c r="AK41" i="2"/>
  <c r="AQ41" i="2"/>
  <c r="AY41" i="2"/>
  <c r="BE41" i="2"/>
  <c r="BU41" i="2"/>
  <c r="N42" i="2"/>
  <c r="AE42" i="2" s="1"/>
  <c r="AK42" i="2"/>
  <c r="AY42" i="2"/>
  <c r="BE42" i="2"/>
  <c r="BU42" i="2"/>
  <c r="U113" i="1"/>
  <c r="AK113" i="1"/>
  <c r="AQ113" i="1"/>
  <c r="AY113" i="1"/>
  <c r="BE113" i="1"/>
  <c r="BU113" i="1"/>
  <c r="N113" i="1"/>
  <c r="U137" i="1"/>
  <c r="N137" i="1"/>
  <c r="BU137" i="1"/>
  <c r="AK137" i="1"/>
  <c r="AQ137" i="1"/>
  <c r="AY137" i="1"/>
  <c r="BE137" i="1"/>
  <c r="N119" i="1"/>
  <c r="AQ119" i="1"/>
  <c r="AY119" i="1"/>
  <c r="BE119" i="1"/>
  <c r="BU119" i="1"/>
  <c r="AK119" i="1"/>
  <c r="N165" i="1"/>
  <c r="U165" i="1"/>
  <c r="AY165" i="1"/>
  <c r="BU165" i="1"/>
  <c r="AK165" i="1"/>
  <c r="AQ165" i="1"/>
  <c r="BE165" i="1"/>
  <c r="N201" i="1"/>
  <c r="U201" i="1"/>
  <c r="AY201" i="1"/>
  <c r="BE201" i="1"/>
  <c r="BU201" i="1"/>
  <c r="AK201" i="1"/>
  <c r="AQ201" i="1"/>
  <c r="N116" i="1"/>
  <c r="AK116" i="1"/>
  <c r="AY116" i="1"/>
  <c r="BE116" i="1"/>
  <c r="BU116" i="1"/>
  <c r="U139" i="1"/>
  <c r="AY139" i="1"/>
  <c r="BE139" i="1"/>
  <c r="BU139" i="1"/>
  <c r="AK139" i="1"/>
  <c r="AQ139" i="1"/>
  <c r="N139" i="1"/>
  <c r="N161" i="1"/>
  <c r="AK161" i="1"/>
  <c r="AQ161" i="1"/>
  <c r="AY161" i="1"/>
  <c r="BE161" i="1"/>
  <c r="BW161" i="1" s="1"/>
  <c r="BY161" i="1" s="1"/>
  <c r="BU161" i="1"/>
  <c r="N69" i="1"/>
  <c r="U69" i="1"/>
  <c r="AQ69" i="1"/>
  <c r="AY69" i="1"/>
  <c r="BE69" i="1"/>
  <c r="BU69" i="1"/>
  <c r="N122" i="1"/>
  <c r="U122" i="1"/>
  <c r="AY122" i="1"/>
  <c r="BE122" i="1"/>
  <c r="BU122" i="1"/>
  <c r="AK122" i="1"/>
  <c r="AQ122" i="1"/>
  <c r="AY188" i="1"/>
  <c r="BE188" i="1"/>
  <c r="BU188" i="1"/>
  <c r="AK188" i="1"/>
  <c r="AQ188" i="1"/>
  <c r="N188" i="1"/>
  <c r="U30" i="1"/>
  <c r="AY30" i="1"/>
  <c r="BU30" i="1"/>
  <c r="AK30" i="1"/>
  <c r="AQ30" i="1"/>
  <c r="BE30" i="1"/>
  <c r="N30" i="1"/>
  <c r="N106" i="1"/>
  <c r="U106" i="1"/>
  <c r="AK106" i="1"/>
  <c r="AQ106" i="1"/>
  <c r="BU106" i="1"/>
  <c r="AY106" i="1"/>
  <c r="BE106" i="1"/>
  <c r="N130" i="1"/>
  <c r="U130" i="1"/>
  <c r="AY130" i="1"/>
  <c r="BE130" i="1"/>
  <c r="BU130" i="1"/>
  <c r="AK130" i="1"/>
  <c r="AQ130" i="1"/>
  <c r="N78" i="1"/>
  <c r="AK78" i="1"/>
  <c r="AY78" i="1"/>
  <c r="BE78" i="1"/>
  <c r="BU78" i="1"/>
  <c r="AQ78" i="1"/>
  <c r="N108" i="1"/>
  <c r="U108" i="1"/>
  <c r="AQ108" i="1"/>
  <c r="AY108" i="1"/>
  <c r="BE108" i="1"/>
  <c r="BU108" i="1"/>
  <c r="AK108" i="1"/>
  <c r="N134" i="1"/>
  <c r="U134" i="1"/>
  <c r="AY134" i="1"/>
  <c r="BE134" i="1"/>
  <c r="BU134" i="1"/>
  <c r="AK134" i="1"/>
  <c r="AQ134" i="1"/>
  <c r="AK31" i="1"/>
  <c r="AQ31" i="1"/>
  <c r="AY31" i="1"/>
  <c r="BU31" i="1"/>
  <c r="N123" i="1"/>
  <c r="AY123" i="1"/>
  <c r="BE123" i="1"/>
  <c r="BU123" i="1"/>
  <c r="AK123" i="1"/>
  <c r="AQ123" i="1"/>
  <c r="U176" i="1"/>
  <c r="BU176" i="1"/>
  <c r="AK176" i="1"/>
  <c r="AQ176" i="1"/>
  <c r="AY176" i="1"/>
  <c r="BE176" i="1"/>
  <c r="N176" i="1"/>
  <c r="AY197" i="1"/>
  <c r="BE197" i="1"/>
  <c r="BU197" i="1"/>
  <c r="AK197" i="1"/>
  <c r="AQ197" i="1"/>
  <c r="U39" i="1"/>
  <c r="AY39" i="1"/>
  <c r="AK39" i="1"/>
  <c r="AQ39" i="1"/>
  <c r="BE39" i="1"/>
  <c r="BU39" i="1"/>
  <c r="N39" i="1"/>
  <c r="N142" i="1"/>
  <c r="U142" i="1"/>
  <c r="AY142" i="1"/>
  <c r="BU142" i="1"/>
  <c r="AK142" i="1"/>
  <c r="AQ142" i="1"/>
  <c r="BE142" i="1"/>
  <c r="N14" i="1"/>
  <c r="AK14" i="1"/>
  <c r="AY14" i="1"/>
  <c r="BU14" i="1"/>
  <c r="AQ14" i="1"/>
  <c r="N189" i="1"/>
  <c r="AE189" i="1" s="1"/>
  <c r="AQ189" i="1"/>
  <c r="AY189" i="1"/>
  <c r="BE189" i="1"/>
  <c r="BU189" i="1"/>
  <c r="AK189" i="1"/>
  <c r="N117" i="1"/>
  <c r="AY117" i="1"/>
  <c r="BE117" i="1"/>
  <c r="BW117" i="1" s="1"/>
  <c r="AK117" i="1"/>
  <c r="N40" i="1"/>
  <c r="U40" i="1"/>
  <c r="AQ40" i="1"/>
  <c r="AY40" i="1"/>
  <c r="BE40" i="1"/>
  <c r="BU40" i="1"/>
  <c r="AK40" i="1"/>
  <c r="N92" i="1"/>
  <c r="U92" i="1"/>
  <c r="AY92" i="1"/>
  <c r="BE92" i="1"/>
  <c r="BU92" i="1"/>
  <c r="AK92" i="1"/>
  <c r="AQ92" i="1"/>
  <c r="N10" i="1"/>
  <c r="AK10" i="1"/>
  <c r="AQ10" i="1"/>
  <c r="AY10" i="1"/>
  <c r="BE10" i="1"/>
  <c r="BU10" i="1"/>
  <c r="N11" i="1"/>
  <c r="U11" i="1"/>
  <c r="AK11" i="1"/>
  <c r="AQ11" i="1"/>
  <c r="BE11" i="1"/>
  <c r="BU11" i="1"/>
  <c r="N12" i="1"/>
  <c r="U12" i="1"/>
  <c r="AK12" i="1"/>
  <c r="AQ12" i="1"/>
  <c r="AY12" i="1"/>
  <c r="BE12" i="1"/>
  <c r="BU12" i="1"/>
  <c r="AC204" i="1"/>
  <c r="AK13" i="1"/>
  <c r="AQ13" i="1"/>
  <c r="AY13" i="1"/>
  <c r="BE13" i="1"/>
  <c r="BU13" i="1"/>
  <c r="N15" i="1"/>
  <c r="U15" i="1"/>
  <c r="AK15" i="1"/>
  <c r="AQ15" i="1"/>
  <c r="AY15" i="1"/>
  <c r="BE15" i="1"/>
  <c r="BU15" i="1"/>
  <c r="N16" i="1"/>
  <c r="U16" i="1"/>
  <c r="AK16" i="1"/>
  <c r="AQ16" i="1"/>
  <c r="AY16" i="1"/>
  <c r="BE16" i="1"/>
  <c r="BU16" i="1"/>
  <c r="N17" i="1"/>
  <c r="U17" i="1"/>
  <c r="AE17" i="1"/>
  <c r="AK17" i="1"/>
  <c r="AQ17" i="1"/>
  <c r="AY17" i="1"/>
  <c r="BE17" i="1"/>
  <c r="BU17" i="1"/>
  <c r="N18" i="1"/>
  <c r="AK18" i="1"/>
  <c r="AQ18" i="1"/>
  <c r="AY18" i="1"/>
  <c r="BE18" i="1"/>
  <c r="BU18" i="1"/>
  <c r="N19" i="1"/>
  <c r="U19" i="1"/>
  <c r="AK19" i="1"/>
  <c r="AQ19" i="1"/>
  <c r="AY19" i="1"/>
  <c r="BU19" i="1"/>
  <c r="N20" i="1"/>
  <c r="AE20" i="1" s="1"/>
  <c r="AK20" i="1"/>
  <c r="AQ20" i="1"/>
  <c r="AY20" i="1"/>
  <c r="BU20" i="1"/>
  <c r="N21" i="1"/>
  <c r="U21" i="1"/>
  <c r="AK21" i="1"/>
  <c r="AQ21" i="1"/>
  <c r="AY21" i="1"/>
  <c r="BU21" i="1"/>
  <c r="N22" i="1"/>
  <c r="AE22" i="1" s="1"/>
  <c r="AK22" i="1"/>
  <c r="AQ22" i="1"/>
  <c r="AY22" i="1"/>
  <c r="BU22" i="1"/>
  <c r="N23" i="1"/>
  <c r="AK23" i="1"/>
  <c r="AQ23" i="1"/>
  <c r="AY23" i="1"/>
  <c r="BE23" i="1"/>
  <c r="N24" i="1"/>
  <c r="U24" i="1"/>
  <c r="AK24" i="1"/>
  <c r="AQ24" i="1"/>
  <c r="AY24" i="1"/>
  <c r="BE24" i="1"/>
  <c r="N25" i="1"/>
  <c r="U25" i="1"/>
  <c r="AK25" i="1"/>
  <c r="AQ25" i="1"/>
  <c r="AY25" i="1"/>
  <c r="BE25" i="1"/>
  <c r="BU25" i="1"/>
  <c r="N26" i="1"/>
  <c r="AK26" i="1"/>
  <c r="AQ26" i="1"/>
  <c r="BE26" i="1"/>
  <c r="BU26" i="1"/>
  <c r="N27" i="1"/>
  <c r="AK27" i="1"/>
  <c r="AQ27" i="1"/>
  <c r="AY27" i="1"/>
  <c r="BE27" i="1"/>
  <c r="BU27" i="1"/>
  <c r="N28" i="1"/>
  <c r="U28" i="1"/>
  <c r="AK28" i="1"/>
  <c r="AQ28" i="1"/>
  <c r="AY28" i="1"/>
  <c r="BE28" i="1"/>
  <c r="BU28" i="1"/>
  <c r="N29" i="1"/>
  <c r="AK29" i="1"/>
  <c r="AQ29" i="1"/>
  <c r="AY29" i="1"/>
  <c r="BE29" i="1"/>
  <c r="BU29" i="1"/>
  <c r="N32" i="1"/>
  <c r="U32" i="1"/>
  <c r="AK32" i="1"/>
  <c r="AQ32" i="1"/>
  <c r="AY32" i="1"/>
  <c r="BE32" i="1"/>
  <c r="BU32" i="1"/>
  <c r="N33" i="1"/>
  <c r="AK33" i="1"/>
  <c r="AQ33" i="1"/>
  <c r="AY33" i="1"/>
  <c r="BE33" i="1"/>
  <c r="BU33" i="1"/>
  <c r="N34" i="1"/>
  <c r="U34" i="1"/>
  <c r="AK34" i="1"/>
  <c r="AY34" i="1"/>
  <c r="BE34" i="1"/>
  <c r="BU34" i="1"/>
  <c r="N35" i="1"/>
  <c r="AK35" i="1"/>
  <c r="AQ35" i="1"/>
  <c r="AY35" i="1"/>
  <c r="BE35" i="1"/>
  <c r="BU35" i="1"/>
  <c r="N36" i="1"/>
  <c r="U36" i="1"/>
  <c r="AK36" i="1"/>
  <c r="AQ36" i="1"/>
  <c r="BE36" i="1"/>
  <c r="BU36" i="1"/>
  <c r="N37" i="1"/>
  <c r="U37" i="1"/>
  <c r="AK37" i="1"/>
  <c r="AY37" i="1"/>
  <c r="BE37" i="1"/>
  <c r="BU37" i="1"/>
  <c r="N38" i="1"/>
  <c r="U38" i="1"/>
  <c r="AK38" i="1"/>
  <c r="AQ38" i="1"/>
  <c r="AY38" i="1"/>
  <c r="BE38" i="1"/>
  <c r="BU38" i="1"/>
  <c r="AK41" i="1"/>
  <c r="AQ41" i="1"/>
  <c r="AY41" i="1"/>
  <c r="BE41" i="1"/>
  <c r="BU41" i="1"/>
  <c r="N42" i="1"/>
  <c r="U42" i="1"/>
  <c r="AK42" i="1"/>
  <c r="AQ42" i="1"/>
  <c r="AY42" i="1"/>
  <c r="BE42" i="1"/>
  <c r="N43" i="1"/>
  <c r="AK43" i="1"/>
  <c r="AQ43" i="1"/>
  <c r="AY43" i="1"/>
  <c r="BE43" i="1"/>
  <c r="BU43" i="1"/>
  <c r="N44" i="1"/>
  <c r="U44" i="1"/>
  <c r="AK44" i="1"/>
  <c r="AQ44" i="1"/>
  <c r="AY44" i="1"/>
  <c r="BE44" i="1"/>
  <c r="BU44" i="1"/>
  <c r="N45" i="1"/>
  <c r="AK45" i="1"/>
  <c r="AQ45" i="1"/>
  <c r="AY45" i="1"/>
  <c r="BE45" i="1"/>
  <c r="BU45" i="1"/>
  <c r="N46" i="1"/>
  <c r="U46" i="1"/>
  <c r="AK46" i="1"/>
  <c r="AQ46" i="1"/>
  <c r="AY46" i="1"/>
  <c r="BE46" i="1"/>
  <c r="BU46" i="1"/>
  <c r="N47" i="1"/>
  <c r="U47" i="1"/>
  <c r="AK47" i="1"/>
  <c r="AQ47" i="1"/>
  <c r="AY47" i="1"/>
  <c r="BE47" i="1"/>
  <c r="BU47" i="1"/>
  <c r="N48" i="1"/>
  <c r="U48" i="1"/>
  <c r="AK48" i="1"/>
  <c r="AQ48" i="1"/>
  <c r="AY48" i="1"/>
  <c r="BU48" i="1"/>
  <c r="N49" i="1"/>
  <c r="U49" i="1"/>
  <c r="AQ49" i="1"/>
  <c r="AY49" i="1"/>
  <c r="BE49" i="1"/>
  <c r="BU49" i="1"/>
  <c r="N50" i="1"/>
  <c r="U50" i="1"/>
  <c r="AK50" i="1"/>
  <c r="AQ50" i="1"/>
  <c r="BE50" i="1"/>
  <c r="BU50" i="1"/>
  <c r="N51" i="1"/>
  <c r="U51" i="1"/>
  <c r="AK51" i="1"/>
  <c r="AQ51" i="1"/>
  <c r="AY51" i="1"/>
  <c r="BE51" i="1"/>
  <c r="BU51" i="1"/>
  <c r="N52" i="1"/>
  <c r="U52" i="1"/>
  <c r="AK52" i="1"/>
  <c r="AQ52" i="1"/>
  <c r="AY52" i="1"/>
  <c r="BU52" i="1"/>
  <c r="N53" i="1"/>
  <c r="U53" i="1"/>
  <c r="AK53" i="1"/>
  <c r="AQ53" i="1"/>
  <c r="AY53" i="1"/>
  <c r="BE53" i="1"/>
  <c r="BU53" i="1"/>
  <c r="N54" i="1"/>
  <c r="U54" i="1"/>
  <c r="AK54" i="1"/>
  <c r="AQ54" i="1"/>
  <c r="AY54" i="1"/>
  <c r="BE54" i="1"/>
  <c r="BU54" i="1"/>
  <c r="N55" i="1"/>
  <c r="AK55" i="1"/>
  <c r="AQ55" i="1"/>
  <c r="AY55" i="1"/>
  <c r="BE55" i="1"/>
  <c r="BU55" i="1"/>
  <c r="N56" i="1"/>
  <c r="U56" i="1"/>
  <c r="AK56" i="1"/>
  <c r="AQ56" i="1"/>
  <c r="AY56" i="1"/>
  <c r="BE56" i="1"/>
  <c r="BU56" i="1"/>
  <c r="N57" i="1"/>
  <c r="U57" i="1"/>
  <c r="AE57" i="1" s="1"/>
  <c r="AK57" i="1"/>
  <c r="AQ57" i="1"/>
  <c r="AY57" i="1"/>
  <c r="BU57" i="1"/>
  <c r="N58" i="1"/>
  <c r="U58" i="1"/>
  <c r="AQ58" i="1"/>
  <c r="AY58" i="1"/>
  <c r="BE58" i="1"/>
  <c r="BU58" i="1"/>
  <c r="U59" i="1"/>
  <c r="AQ59" i="1"/>
  <c r="AY59" i="1"/>
  <c r="BE59" i="1"/>
  <c r="BU59" i="1"/>
  <c r="N60" i="1"/>
  <c r="U60" i="1"/>
  <c r="AQ60" i="1"/>
  <c r="AY60" i="1"/>
  <c r="BE60" i="1"/>
  <c r="BU60" i="1"/>
  <c r="N61" i="1"/>
  <c r="AE61" i="1" s="1"/>
  <c r="AQ61" i="1"/>
  <c r="AY61" i="1"/>
  <c r="BE61" i="1"/>
  <c r="BU61" i="1"/>
  <c r="N62" i="1"/>
  <c r="U62" i="1"/>
  <c r="AQ62" i="1"/>
  <c r="AY62" i="1"/>
  <c r="BU62" i="1"/>
  <c r="N63" i="1"/>
  <c r="U63" i="1"/>
  <c r="AQ63" i="1"/>
  <c r="AY63" i="1"/>
  <c r="BE63" i="1"/>
  <c r="BU63" i="1"/>
  <c r="N64" i="1"/>
  <c r="U64" i="1"/>
  <c r="AQ64" i="1"/>
  <c r="AY64" i="1"/>
  <c r="BE64" i="1"/>
  <c r="BU64" i="1"/>
  <c r="N65" i="1"/>
  <c r="U65" i="1"/>
  <c r="AQ65" i="1"/>
  <c r="AY65" i="1"/>
  <c r="BU65" i="1"/>
  <c r="N66" i="1"/>
  <c r="U66" i="1"/>
  <c r="AQ66" i="1"/>
  <c r="AY66" i="1"/>
  <c r="BU66" i="1"/>
  <c r="N67" i="1"/>
  <c r="U67" i="1"/>
  <c r="AE67" i="1" s="1"/>
  <c r="AQ67" i="1"/>
  <c r="AY67" i="1"/>
  <c r="BE67" i="1"/>
  <c r="BU67" i="1"/>
  <c r="N68" i="1"/>
  <c r="U68" i="1"/>
  <c r="AY68" i="1"/>
  <c r="BE68" i="1"/>
  <c r="BU68" i="1"/>
  <c r="N70" i="1"/>
  <c r="AQ70" i="1"/>
  <c r="AY70" i="1"/>
  <c r="BE70" i="1"/>
  <c r="BU70" i="1"/>
  <c r="N71" i="1"/>
  <c r="U71" i="1"/>
  <c r="AQ71" i="1"/>
  <c r="AY71" i="1"/>
  <c r="BE71" i="1"/>
  <c r="BU71" i="1"/>
  <c r="N72" i="1"/>
  <c r="U72" i="1"/>
  <c r="AE72" i="1" s="1"/>
  <c r="BE72" i="1"/>
  <c r="BU72" i="1"/>
  <c r="N73" i="1"/>
  <c r="U73" i="1"/>
  <c r="AQ73" i="1"/>
  <c r="AY73" i="1"/>
  <c r="BE73" i="1"/>
  <c r="BU73" i="1"/>
  <c r="N74" i="1"/>
  <c r="U74" i="1"/>
  <c r="AK74" i="1"/>
  <c r="AQ74" i="1"/>
  <c r="AY74" i="1"/>
  <c r="BE74" i="1"/>
  <c r="BU74" i="1"/>
  <c r="N75" i="1"/>
  <c r="AK75" i="1"/>
  <c r="AQ75" i="1"/>
  <c r="AY75" i="1"/>
  <c r="BE75" i="1"/>
  <c r="BU75" i="1"/>
  <c r="N76" i="1"/>
  <c r="U76" i="1"/>
  <c r="AK76" i="1"/>
  <c r="AQ76" i="1"/>
  <c r="AY76" i="1"/>
  <c r="BE76" i="1"/>
  <c r="BU76" i="1"/>
  <c r="N77" i="1"/>
  <c r="U77" i="1"/>
  <c r="AK77" i="1"/>
  <c r="AQ77" i="1"/>
  <c r="AY77" i="1"/>
  <c r="BU77" i="1"/>
  <c r="N79" i="1"/>
  <c r="U79" i="1"/>
  <c r="AK79" i="1"/>
  <c r="AQ79" i="1"/>
  <c r="BW79" i="1" s="1"/>
  <c r="AY79" i="1"/>
  <c r="BE79" i="1"/>
  <c r="BU79" i="1"/>
  <c r="N80" i="1"/>
  <c r="AK80" i="1"/>
  <c r="AQ80" i="1"/>
  <c r="AY80" i="1"/>
  <c r="BE80" i="1"/>
  <c r="BU80" i="1"/>
  <c r="N81" i="1"/>
  <c r="U81" i="1"/>
  <c r="AK81" i="1"/>
  <c r="AQ81" i="1"/>
  <c r="AY81" i="1"/>
  <c r="BE81" i="1"/>
  <c r="BU81" i="1"/>
  <c r="N82" i="1"/>
  <c r="U82" i="1"/>
  <c r="AK82" i="1"/>
  <c r="AQ82" i="1"/>
  <c r="AY82" i="1"/>
  <c r="BE82" i="1"/>
  <c r="BU82" i="1"/>
  <c r="N83" i="1"/>
  <c r="U83" i="1"/>
  <c r="AQ83" i="1"/>
  <c r="AY83" i="1"/>
  <c r="BE83" i="1"/>
  <c r="BU83" i="1"/>
  <c r="N84" i="1"/>
  <c r="U84" i="1"/>
  <c r="AK84" i="1"/>
  <c r="AQ84" i="1"/>
  <c r="AY84" i="1"/>
  <c r="BE84" i="1"/>
  <c r="BU84" i="1"/>
  <c r="N85" i="1"/>
  <c r="U85" i="1"/>
  <c r="AK85" i="1"/>
  <c r="AQ85" i="1"/>
  <c r="AY85" i="1"/>
  <c r="BE85" i="1"/>
  <c r="BU85" i="1"/>
  <c r="N86" i="1"/>
  <c r="U86" i="1"/>
  <c r="AK86" i="1"/>
  <c r="AQ86" i="1"/>
  <c r="AY86" i="1"/>
  <c r="BE86" i="1"/>
  <c r="BU86" i="1"/>
  <c r="N87" i="1"/>
  <c r="U87" i="1"/>
  <c r="AK87" i="1"/>
  <c r="AQ87" i="1"/>
  <c r="AY87" i="1"/>
  <c r="BU87" i="1"/>
  <c r="N88" i="1"/>
  <c r="U88" i="1"/>
  <c r="AK88" i="1"/>
  <c r="AQ88" i="1"/>
  <c r="AY88" i="1"/>
  <c r="BU88" i="1"/>
  <c r="N89" i="1"/>
  <c r="U89" i="1"/>
  <c r="AK89" i="1"/>
  <c r="AQ89" i="1"/>
  <c r="AY89" i="1"/>
  <c r="BE89" i="1"/>
  <c r="BU89" i="1"/>
  <c r="N90" i="1"/>
  <c r="U90" i="1"/>
  <c r="AK90" i="1"/>
  <c r="AQ90" i="1"/>
  <c r="BE90" i="1"/>
  <c r="BU90" i="1"/>
  <c r="N91" i="1"/>
  <c r="U91" i="1"/>
  <c r="AK91" i="1"/>
  <c r="AQ91" i="1"/>
  <c r="AY91" i="1"/>
  <c r="BE91" i="1"/>
  <c r="BU91" i="1"/>
  <c r="N93" i="1"/>
  <c r="U93" i="1"/>
  <c r="AK93" i="1"/>
  <c r="AQ93" i="1"/>
  <c r="AY93" i="1"/>
  <c r="BE93" i="1"/>
  <c r="BU93" i="1"/>
  <c r="N94" i="1"/>
  <c r="U94" i="1"/>
  <c r="AK94" i="1"/>
  <c r="AQ94" i="1"/>
  <c r="AY94" i="1"/>
  <c r="BE94" i="1"/>
  <c r="BU94" i="1"/>
  <c r="N95" i="1"/>
  <c r="U95" i="1"/>
  <c r="AK95" i="1"/>
  <c r="AQ95" i="1"/>
  <c r="AY95" i="1"/>
  <c r="BE95" i="1"/>
  <c r="BU95" i="1"/>
  <c r="BW95" i="1" s="1"/>
  <c r="BY95" i="1" s="1"/>
  <c r="CC95" i="1" s="1"/>
  <c r="CG95" i="1" s="1"/>
  <c r="N96" i="1"/>
  <c r="U96" i="1"/>
  <c r="AK96" i="1"/>
  <c r="AQ96" i="1"/>
  <c r="AY96" i="1"/>
  <c r="BE96" i="1"/>
  <c r="BW96" i="1" s="1"/>
  <c r="BY96" i="1" s="1"/>
  <c r="CC96" i="1" s="1"/>
  <c r="CG96" i="1" s="1"/>
  <c r="BU96" i="1"/>
  <c r="N97" i="1"/>
  <c r="AE97" i="1" s="1"/>
  <c r="AK97" i="1"/>
  <c r="AQ97" i="1"/>
  <c r="AY97" i="1"/>
  <c r="BE97" i="1"/>
  <c r="BU97" i="1"/>
  <c r="N98" i="1"/>
  <c r="AE98" i="1" s="1"/>
  <c r="AK98" i="1"/>
  <c r="AQ98" i="1"/>
  <c r="AY98" i="1"/>
  <c r="BE98" i="1"/>
  <c r="BU98" i="1"/>
  <c r="N99" i="1"/>
  <c r="U99" i="1"/>
  <c r="AK99" i="1"/>
  <c r="AQ99" i="1"/>
  <c r="AY99" i="1"/>
  <c r="BE99" i="1"/>
  <c r="BU99" i="1"/>
  <c r="N100" i="1"/>
  <c r="AK100" i="1"/>
  <c r="AQ100" i="1"/>
  <c r="BE100" i="1"/>
  <c r="BU100" i="1"/>
  <c r="N101" i="1"/>
  <c r="AE101" i="1" s="1"/>
  <c r="AK101" i="1"/>
  <c r="AQ101" i="1"/>
  <c r="BE101" i="1"/>
  <c r="BU101" i="1"/>
  <c r="N102" i="1"/>
  <c r="U102" i="1"/>
  <c r="AK102" i="1"/>
  <c r="AQ102" i="1"/>
  <c r="AY102" i="1"/>
  <c r="BE102" i="1"/>
  <c r="BU102" i="1"/>
  <c r="N103" i="1"/>
  <c r="AK103" i="1"/>
  <c r="AQ103" i="1"/>
  <c r="AY103" i="1"/>
  <c r="BE103" i="1"/>
  <c r="BU103" i="1"/>
  <c r="N104" i="1"/>
  <c r="AK104" i="1"/>
  <c r="AQ104" i="1"/>
  <c r="AY104" i="1"/>
  <c r="BU104" i="1"/>
  <c r="N105" i="1"/>
  <c r="U105" i="1"/>
  <c r="AK105" i="1"/>
  <c r="AQ105" i="1"/>
  <c r="AY105" i="1"/>
  <c r="BE105" i="1"/>
  <c r="BU105" i="1"/>
  <c r="N107" i="1"/>
  <c r="U107" i="1"/>
  <c r="AK107" i="1"/>
  <c r="AQ107" i="1"/>
  <c r="AY107" i="1"/>
  <c r="BE107" i="1"/>
  <c r="BU107" i="1"/>
  <c r="N109" i="1"/>
  <c r="U109" i="1"/>
  <c r="AK109" i="1"/>
  <c r="AQ109" i="1"/>
  <c r="AY109" i="1"/>
  <c r="BE109" i="1"/>
  <c r="BU109" i="1"/>
  <c r="N110" i="1"/>
  <c r="AK110" i="1"/>
  <c r="AQ110" i="1"/>
  <c r="AY110" i="1"/>
  <c r="BU110" i="1"/>
  <c r="N111" i="1"/>
  <c r="AE111" i="1" s="1"/>
  <c r="AK111" i="1"/>
  <c r="AQ111" i="1"/>
  <c r="AY111" i="1"/>
  <c r="BE111" i="1"/>
  <c r="BU111" i="1"/>
  <c r="N112" i="1"/>
  <c r="AK112" i="1"/>
  <c r="AQ112" i="1"/>
  <c r="AY112" i="1"/>
  <c r="BE112" i="1"/>
  <c r="BU112" i="1"/>
  <c r="U114" i="1"/>
  <c r="AK114" i="1"/>
  <c r="AQ114" i="1"/>
  <c r="AY114" i="1"/>
  <c r="BU114" i="1"/>
  <c r="N115" i="1"/>
  <c r="U115" i="1"/>
  <c r="AK115" i="1"/>
  <c r="AQ115" i="1"/>
  <c r="AY115" i="1"/>
  <c r="BU115" i="1"/>
  <c r="N118" i="1"/>
  <c r="U118" i="1"/>
  <c r="AK118" i="1"/>
  <c r="AY118" i="1"/>
  <c r="BE118" i="1"/>
  <c r="BU118" i="1"/>
  <c r="U120" i="1"/>
  <c r="AK120" i="1"/>
  <c r="AQ120" i="1"/>
  <c r="AY120" i="1"/>
  <c r="BE120" i="1"/>
  <c r="BU120" i="1"/>
  <c r="N121" i="1"/>
  <c r="AK121" i="1"/>
  <c r="AQ121" i="1"/>
  <c r="AY121" i="1"/>
  <c r="BE121" i="1"/>
  <c r="BU121" i="1"/>
  <c r="N124" i="1"/>
  <c r="U124" i="1"/>
  <c r="AK124" i="1"/>
  <c r="AQ124" i="1"/>
  <c r="AY124" i="1"/>
  <c r="BE124" i="1"/>
  <c r="BU124" i="1"/>
  <c r="N125" i="1"/>
  <c r="AK125" i="1"/>
  <c r="AQ125" i="1"/>
  <c r="AY125" i="1"/>
  <c r="BE125" i="1"/>
  <c r="BU125" i="1"/>
  <c r="N126" i="1"/>
  <c r="AE126" i="1" s="1"/>
  <c r="AK126" i="1"/>
  <c r="AQ126" i="1"/>
  <c r="AY126" i="1"/>
  <c r="BU126" i="1"/>
  <c r="N127" i="1"/>
  <c r="U127" i="1"/>
  <c r="AK127" i="1"/>
  <c r="AQ127" i="1"/>
  <c r="AY127" i="1"/>
  <c r="BU127" i="1"/>
  <c r="N128" i="1"/>
  <c r="AE128" i="1" s="1"/>
  <c r="AK128" i="1"/>
  <c r="AQ128" i="1"/>
  <c r="AY128" i="1"/>
  <c r="BE128" i="1"/>
  <c r="BU128" i="1"/>
  <c r="N129" i="1"/>
  <c r="AE129" i="1" s="1"/>
  <c r="AK129" i="1"/>
  <c r="AQ129" i="1"/>
  <c r="AY129" i="1"/>
  <c r="BU129" i="1"/>
  <c r="N131" i="1"/>
  <c r="AK131" i="1"/>
  <c r="AQ131" i="1"/>
  <c r="AY131" i="1"/>
  <c r="BE131" i="1"/>
  <c r="BU131" i="1"/>
  <c r="N132" i="1"/>
  <c r="U132" i="1"/>
  <c r="AK132" i="1"/>
  <c r="AQ132" i="1"/>
  <c r="AY132" i="1"/>
  <c r="BE132" i="1"/>
  <c r="BU132" i="1"/>
  <c r="N133" i="1"/>
  <c r="U133" i="1"/>
  <c r="AE133" i="1" s="1"/>
  <c r="AK133" i="1"/>
  <c r="AQ133" i="1"/>
  <c r="AY133" i="1"/>
  <c r="BE133" i="1"/>
  <c r="BU133" i="1"/>
  <c r="N135" i="1"/>
  <c r="U135" i="1"/>
  <c r="AK135" i="1"/>
  <c r="AQ135" i="1"/>
  <c r="AY135" i="1"/>
  <c r="BE135" i="1"/>
  <c r="BU135" i="1"/>
  <c r="N136" i="1"/>
  <c r="U136" i="1"/>
  <c r="AK136" i="1"/>
  <c r="AQ136" i="1"/>
  <c r="AY136" i="1"/>
  <c r="BE136" i="1"/>
  <c r="BW136" i="1" s="1"/>
  <c r="BU136" i="1"/>
  <c r="N138" i="1"/>
  <c r="U138" i="1"/>
  <c r="AQ138" i="1"/>
  <c r="AY138" i="1"/>
  <c r="BE138" i="1"/>
  <c r="BU138" i="1"/>
  <c r="N140" i="1"/>
  <c r="AK140" i="1"/>
  <c r="AQ140" i="1"/>
  <c r="AY140" i="1"/>
  <c r="BE140" i="1"/>
  <c r="BU140" i="1"/>
  <c r="N141" i="1"/>
  <c r="U141" i="1"/>
  <c r="AK141" i="1"/>
  <c r="AQ141" i="1"/>
  <c r="AY141" i="1"/>
  <c r="BE141" i="1"/>
  <c r="BU141" i="1"/>
  <c r="N143" i="1"/>
  <c r="U143" i="1"/>
  <c r="AK143" i="1"/>
  <c r="AQ143" i="1"/>
  <c r="AY143" i="1"/>
  <c r="BU143" i="1"/>
  <c r="N144" i="1"/>
  <c r="U144" i="1"/>
  <c r="AK144" i="1"/>
  <c r="AQ144" i="1"/>
  <c r="AY144" i="1"/>
  <c r="BE144" i="1"/>
  <c r="BU144" i="1"/>
  <c r="N145" i="1"/>
  <c r="U145" i="1"/>
  <c r="AK145" i="1"/>
  <c r="AQ145" i="1"/>
  <c r="AY145" i="1"/>
  <c r="BE145" i="1"/>
  <c r="BU145" i="1"/>
  <c r="N146" i="1"/>
  <c r="U146" i="1"/>
  <c r="AK146" i="1"/>
  <c r="AQ146" i="1"/>
  <c r="AY146" i="1"/>
  <c r="BE146" i="1"/>
  <c r="BU146" i="1"/>
  <c r="N147" i="1"/>
  <c r="U147" i="1"/>
  <c r="AK147" i="1"/>
  <c r="AQ147" i="1"/>
  <c r="BE147" i="1"/>
  <c r="BU147" i="1"/>
  <c r="N148" i="1"/>
  <c r="AK148" i="1"/>
  <c r="AQ148" i="1"/>
  <c r="AY148" i="1"/>
  <c r="BE148" i="1"/>
  <c r="BU148" i="1"/>
  <c r="N149" i="1"/>
  <c r="U149" i="1"/>
  <c r="AK149" i="1"/>
  <c r="AQ149" i="1"/>
  <c r="AY149" i="1"/>
  <c r="BE149" i="1"/>
  <c r="BU149" i="1"/>
  <c r="N150" i="1"/>
  <c r="U150" i="1"/>
  <c r="AK150" i="1"/>
  <c r="AQ150" i="1"/>
  <c r="AY150" i="1"/>
  <c r="BE150" i="1"/>
  <c r="BU150" i="1"/>
  <c r="N151" i="1"/>
  <c r="U151" i="1"/>
  <c r="AK151" i="1"/>
  <c r="AQ151" i="1"/>
  <c r="AY151" i="1"/>
  <c r="BE151" i="1"/>
  <c r="BU151" i="1"/>
  <c r="N152" i="1"/>
  <c r="U152" i="1"/>
  <c r="AK152" i="1"/>
  <c r="AQ152" i="1"/>
  <c r="AY152" i="1"/>
  <c r="BE152" i="1"/>
  <c r="BU152" i="1"/>
  <c r="N153" i="1"/>
  <c r="U153" i="1"/>
  <c r="AK153" i="1"/>
  <c r="AQ153" i="1"/>
  <c r="AY153" i="1"/>
  <c r="BE153" i="1"/>
  <c r="N154" i="1"/>
  <c r="AK154" i="1"/>
  <c r="AQ154" i="1"/>
  <c r="AY154" i="1"/>
  <c r="BE154" i="1"/>
  <c r="BU154" i="1"/>
  <c r="N155" i="1"/>
  <c r="U155" i="1"/>
  <c r="AQ155" i="1"/>
  <c r="AY155" i="1"/>
  <c r="BE155" i="1"/>
  <c r="BU155" i="1"/>
  <c r="N156" i="1"/>
  <c r="AK156" i="1"/>
  <c r="AQ156" i="1"/>
  <c r="BE156" i="1"/>
  <c r="BU156" i="1"/>
  <c r="N157" i="1"/>
  <c r="U157" i="1"/>
  <c r="AK157" i="1"/>
  <c r="AQ157" i="1"/>
  <c r="BE157" i="1"/>
  <c r="BU157" i="1"/>
  <c r="N158" i="1"/>
  <c r="U158" i="1"/>
  <c r="AK158" i="1"/>
  <c r="AQ158" i="1"/>
  <c r="BE158" i="1"/>
  <c r="BU158" i="1"/>
  <c r="N159" i="1"/>
  <c r="AE159" i="1" s="1"/>
  <c r="AK159" i="1"/>
  <c r="AQ159" i="1"/>
  <c r="BE159" i="1"/>
  <c r="BU159" i="1"/>
  <c r="N160" i="1"/>
  <c r="U160" i="1"/>
  <c r="AK160" i="1"/>
  <c r="AQ160" i="1"/>
  <c r="AY160" i="1"/>
  <c r="BE160" i="1"/>
  <c r="BU160" i="1"/>
  <c r="N162" i="1"/>
  <c r="AE162" i="1" s="1"/>
  <c r="AK162" i="1"/>
  <c r="AQ162" i="1"/>
  <c r="AY162" i="1"/>
  <c r="BE162" i="1"/>
  <c r="BU162" i="1"/>
  <c r="N163" i="1"/>
  <c r="AE163" i="1" s="1"/>
  <c r="AK163" i="1"/>
  <c r="AQ163" i="1"/>
  <c r="AY163" i="1"/>
  <c r="BU163" i="1"/>
  <c r="N164" i="1"/>
  <c r="AK164" i="1"/>
  <c r="AQ164" i="1"/>
  <c r="AY164" i="1"/>
  <c r="BE164" i="1"/>
  <c r="BU164" i="1"/>
  <c r="N166" i="1"/>
  <c r="U166" i="1"/>
  <c r="AK166" i="1"/>
  <c r="AQ166" i="1"/>
  <c r="AY166" i="1"/>
  <c r="BE166" i="1"/>
  <c r="BU166" i="1"/>
  <c r="N167" i="1"/>
  <c r="AE167" i="1" s="1"/>
  <c r="AK167" i="1"/>
  <c r="AQ167" i="1"/>
  <c r="AY167" i="1"/>
  <c r="BE167" i="1"/>
  <c r="BU167" i="1"/>
  <c r="N168" i="1"/>
  <c r="AK168" i="1"/>
  <c r="AQ168" i="1"/>
  <c r="AY168" i="1"/>
  <c r="BE168" i="1"/>
  <c r="BU168" i="1"/>
  <c r="N169" i="1"/>
  <c r="AK169" i="1"/>
  <c r="AQ169" i="1"/>
  <c r="BE169" i="1"/>
  <c r="BU169" i="1"/>
  <c r="N170" i="1"/>
  <c r="U170" i="1"/>
  <c r="AK170" i="1"/>
  <c r="AQ170" i="1"/>
  <c r="AY170" i="1"/>
  <c r="BE170" i="1"/>
  <c r="BU170" i="1"/>
  <c r="N171" i="1"/>
  <c r="AK171" i="1"/>
  <c r="AQ171" i="1"/>
  <c r="AY171" i="1"/>
  <c r="BE171" i="1"/>
  <c r="BU171" i="1"/>
  <c r="N172" i="1"/>
  <c r="U172" i="1"/>
  <c r="AK172" i="1"/>
  <c r="AQ172" i="1"/>
  <c r="AY172" i="1"/>
  <c r="BE172" i="1"/>
  <c r="BU172" i="1"/>
  <c r="N173" i="1"/>
  <c r="AK173" i="1"/>
  <c r="AQ173" i="1"/>
  <c r="AY173" i="1"/>
  <c r="BE173" i="1"/>
  <c r="BU173" i="1"/>
  <c r="N174" i="1"/>
  <c r="U174" i="1"/>
  <c r="AK174" i="1"/>
  <c r="AQ174" i="1"/>
  <c r="AY174" i="1"/>
  <c r="BE174" i="1"/>
  <c r="BW174" i="1" s="1"/>
  <c r="BU174" i="1"/>
  <c r="N175" i="1"/>
  <c r="U175" i="1"/>
  <c r="AK175" i="1"/>
  <c r="AQ175" i="1"/>
  <c r="AY175" i="1"/>
  <c r="BE175" i="1"/>
  <c r="BU175" i="1"/>
  <c r="N177" i="1"/>
  <c r="U177" i="1"/>
  <c r="AK177" i="1"/>
  <c r="AQ177" i="1"/>
  <c r="AY177" i="1"/>
  <c r="BE177" i="1"/>
  <c r="BU177" i="1"/>
  <c r="N178" i="1"/>
  <c r="U178" i="1"/>
  <c r="AK178" i="1"/>
  <c r="AQ178" i="1"/>
  <c r="AY178" i="1"/>
  <c r="BE178" i="1"/>
  <c r="BU178" i="1"/>
  <c r="N179" i="1"/>
  <c r="AK179" i="1"/>
  <c r="AQ179" i="1"/>
  <c r="AY179" i="1"/>
  <c r="BE179" i="1"/>
  <c r="BU179" i="1"/>
  <c r="N180" i="1"/>
  <c r="U180" i="1"/>
  <c r="AK180" i="1"/>
  <c r="AQ180" i="1"/>
  <c r="AY180" i="1"/>
  <c r="BE180" i="1"/>
  <c r="BU180" i="1"/>
  <c r="N181" i="1"/>
  <c r="AK181" i="1"/>
  <c r="AQ181" i="1"/>
  <c r="BW181" i="1" s="1"/>
  <c r="BY181" i="1" s="1"/>
  <c r="A181" i="1" s="1"/>
  <c r="AY181" i="1"/>
  <c r="BE181" i="1"/>
  <c r="BU181" i="1"/>
  <c r="U182" i="1"/>
  <c r="AK182" i="1"/>
  <c r="AQ182" i="1"/>
  <c r="AY182" i="1"/>
  <c r="BE182" i="1"/>
  <c r="BU182" i="1"/>
  <c r="N183" i="1"/>
  <c r="AK183" i="1"/>
  <c r="AQ183" i="1"/>
  <c r="AY183" i="1"/>
  <c r="BE183" i="1"/>
  <c r="BU183" i="1"/>
  <c r="N184" i="1"/>
  <c r="U184" i="1"/>
  <c r="AK184" i="1"/>
  <c r="AQ184" i="1"/>
  <c r="AY184" i="1"/>
  <c r="BE184" i="1"/>
  <c r="BU184" i="1"/>
  <c r="N185" i="1"/>
  <c r="U185" i="1"/>
  <c r="AK185" i="1"/>
  <c r="AQ185" i="1"/>
  <c r="AY185" i="1"/>
  <c r="BE185" i="1"/>
  <c r="BU185" i="1"/>
  <c r="N186" i="1"/>
  <c r="U186" i="1"/>
  <c r="AK186" i="1"/>
  <c r="AQ186" i="1"/>
  <c r="AY186" i="1"/>
  <c r="BE186" i="1"/>
  <c r="BU186" i="1"/>
  <c r="N187" i="1"/>
  <c r="AK187" i="1"/>
  <c r="AQ187" i="1"/>
  <c r="AY187" i="1"/>
  <c r="BE187" i="1"/>
  <c r="BU187" i="1"/>
  <c r="N190" i="1"/>
  <c r="U190" i="1"/>
  <c r="AK190" i="1"/>
  <c r="AQ190" i="1"/>
  <c r="AY190" i="1"/>
  <c r="BE190" i="1"/>
  <c r="N191" i="1"/>
  <c r="U191" i="1"/>
  <c r="AK191" i="1"/>
  <c r="AQ191" i="1"/>
  <c r="AY191" i="1"/>
  <c r="BE191" i="1"/>
  <c r="BU191" i="1"/>
  <c r="N192" i="1"/>
  <c r="U192" i="1"/>
  <c r="AK192" i="1"/>
  <c r="AQ192" i="1"/>
  <c r="AY192" i="1"/>
  <c r="BE192" i="1"/>
  <c r="BU192" i="1"/>
  <c r="N193" i="1"/>
  <c r="AK193" i="1"/>
  <c r="AQ193" i="1"/>
  <c r="AY193" i="1"/>
  <c r="BE193" i="1"/>
  <c r="BU193" i="1"/>
  <c r="N194" i="1"/>
  <c r="U194" i="1"/>
  <c r="AK194" i="1"/>
  <c r="AY194" i="1"/>
  <c r="BE194" i="1"/>
  <c r="BU194" i="1"/>
  <c r="N195" i="1"/>
  <c r="U195" i="1"/>
  <c r="AK195" i="1"/>
  <c r="AQ195" i="1"/>
  <c r="AY195" i="1"/>
  <c r="BE195" i="1"/>
  <c r="BU195" i="1"/>
  <c r="BW195" i="1" s="1"/>
  <c r="N196" i="1"/>
  <c r="AE196" i="1" s="1"/>
  <c r="AK196" i="1"/>
  <c r="AQ196" i="1"/>
  <c r="AY196" i="1"/>
  <c r="BE196" i="1"/>
  <c r="BU196" i="1"/>
  <c r="N198" i="1"/>
  <c r="U198" i="1"/>
  <c r="AK198" i="1"/>
  <c r="AQ198" i="1"/>
  <c r="AY198" i="1"/>
  <c r="BE198" i="1"/>
  <c r="BU198" i="1"/>
  <c r="N199" i="1"/>
  <c r="U199" i="1"/>
  <c r="AK199" i="1"/>
  <c r="AQ199" i="1"/>
  <c r="AY199" i="1"/>
  <c r="BE199" i="1"/>
  <c r="BU199" i="1"/>
  <c r="N200" i="1"/>
  <c r="U200" i="1"/>
  <c r="AK200" i="1"/>
  <c r="AQ200" i="1"/>
  <c r="AY200" i="1"/>
  <c r="BE200" i="1"/>
  <c r="BU200" i="1"/>
  <c r="N202" i="1"/>
  <c r="U202" i="1"/>
  <c r="AK202" i="1"/>
  <c r="AQ202" i="1"/>
  <c r="AY202" i="1"/>
  <c r="BE202" i="1"/>
  <c r="BU202" i="1"/>
  <c r="AG204" i="1"/>
  <c r="AF10" i="4" s="1"/>
  <c r="AM204" i="1"/>
  <c r="A8" i="5"/>
  <c r="C204" i="1"/>
  <c r="B10" i="4" s="1"/>
  <c r="C44" i="2"/>
  <c r="CM8" i="2" s="1"/>
  <c r="E8" i="5" s="1"/>
  <c r="C75" i="3"/>
  <c r="A10" i="5"/>
  <c r="A12" i="5"/>
  <c r="A13" i="5"/>
  <c r="E204" i="1"/>
  <c r="CM12" i="1" s="1"/>
  <c r="C13" i="5" s="1"/>
  <c r="E44" i="2"/>
  <c r="D11" i="4" s="1"/>
  <c r="E75" i="3"/>
  <c r="CM12" i="3" s="1"/>
  <c r="A14" i="5"/>
  <c r="F204" i="1"/>
  <c r="CM13" i="1" s="1"/>
  <c r="F44" i="2"/>
  <c r="CM13" i="2" s="1"/>
  <c r="E14" i="5" s="1"/>
  <c r="F75" i="3"/>
  <c r="CM13" i="3" s="1"/>
  <c r="G14" i="5" s="1"/>
  <c r="A15" i="5"/>
  <c r="G204" i="1"/>
  <c r="CM14" i="1" s="1"/>
  <c r="C15" i="5" s="1"/>
  <c r="G44" i="2"/>
  <c r="F11" i="4" s="1"/>
  <c r="G75" i="3"/>
  <c r="F12" i="4" s="1"/>
  <c r="A16" i="5"/>
  <c r="H44" i="2"/>
  <c r="CM15" i="2" s="1"/>
  <c r="H75" i="3"/>
  <c r="G12" i="4" s="1"/>
  <c r="A17" i="5"/>
  <c r="I204" i="1"/>
  <c r="CM16" i="1" s="1"/>
  <c r="I44" i="2"/>
  <c r="H11" i="4" s="1"/>
  <c r="I75" i="3"/>
  <c r="H12" i="4" s="1"/>
  <c r="A18" i="5"/>
  <c r="J204" i="1"/>
  <c r="I10" i="4" s="1"/>
  <c r="J44" i="2"/>
  <c r="I11" i="4" s="1"/>
  <c r="J75" i="3"/>
  <c r="CM17" i="3" s="1"/>
  <c r="A19" i="5"/>
  <c r="K204" i="1"/>
  <c r="J10" i="4" s="1"/>
  <c r="K44" i="2"/>
  <c r="CM18" i="2" s="1"/>
  <c r="E19" i="5" s="1"/>
  <c r="K75" i="3"/>
  <c r="CM18" i="3" s="1"/>
  <c r="G19" i="5" s="1"/>
  <c r="A20" i="5"/>
  <c r="L204" i="1"/>
  <c r="CM19" i="1" s="1"/>
  <c r="L44" i="2"/>
  <c r="CM19" i="2" s="1"/>
  <c r="L75" i="3"/>
  <c r="CM19" i="3" s="1"/>
  <c r="A21" i="5"/>
  <c r="M204" i="1"/>
  <c r="L10" i="4" s="1"/>
  <c r="M44" i="2"/>
  <c r="CM20" i="2" s="1"/>
  <c r="M75" i="3"/>
  <c r="CM20" i="3" s="1"/>
  <c r="A22" i="5"/>
  <c r="A23" i="5"/>
  <c r="A24" i="5"/>
  <c r="C24" i="5"/>
  <c r="E24" i="5"/>
  <c r="G24" i="5"/>
  <c r="A25" i="5"/>
  <c r="P204" i="1"/>
  <c r="O10" i="4" s="1"/>
  <c r="P44" i="2"/>
  <c r="O11" i="4" s="1"/>
  <c r="P75" i="3"/>
  <c r="CM24" i="3" s="1"/>
  <c r="A26" i="5"/>
  <c r="Q204" i="1"/>
  <c r="CM25" i="1" s="1"/>
  <c r="Q44" i="2"/>
  <c r="P11" i="4" s="1"/>
  <c r="Q75" i="3"/>
  <c r="P12" i="4" s="1"/>
  <c r="A27" i="5"/>
  <c r="R204" i="1"/>
  <c r="CM26" i="1" s="1"/>
  <c r="C27" i="5" s="1"/>
  <c r="R44" i="2"/>
  <c r="Q11" i="4" s="1"/>
  <c r="R75" i="3"/>
  <c r="CM26" i="3" s="1"/>
  <c r="G27" i="5" s="1"/>
  <c r="A28" i="5"/>
  <c r="S204" i="1"/>
  <c r="CM27" i="1" s="1"/>
  <c r="C28" i="5" s="1"/>
  <c r="S44" i="2"/>
  <c r="CM27" i="2" s="1"/>
  <c r="E28" i="5" s="1"/>
  <c r="S75" i="3"/>
  <c r="R12" i="4" s="1"/>
  <c r="A29" i="5"/>
  <c r="T204" i="1"/>
  <c r="CM28" i="1" s="1"/>
  <c r="C29" i="5" s="1"/>
  <c r="T44" i="2"/>
  <c r="S11" i="4" s="1"/>
  <c r="T75" i="3"/>
  <c r="S12" i="4" s="1"/>
  <c r="A30" i="5"/>
  <c r="A31" i="5"/>
  <c r="A32" i="5"/>
  <c r="X204" i="1"/>
  <c r="CM31" i="1" s="1"/>
  <c r="X44" i="2"/>
  <c r="CM31" i="2" s="1"/>
  <c r="X75" i="3"/>
  <c r="W12" i="4" s="1"/>
  <c r="A33" i="5"/>
  <c r="Y204" i="1"/>
  <c r="X10" i="4" s="1"/>
  <c r="Y44" i="2"/>
  <c r="X11" i="4" s="1"/>
  <c r="Y75" i="3"/>
  <c r="CM32" i="3" s="1"/>
  <c r="A34" i="5"/>
  <c r="Z204" i="1"/>
  <c r="Y10" i="4" s="1"/>
  <c r="Z44" i="2"/>
  <c r="CM33" i="2" s="1"/>
  <c r="Z75" i="3"/>
  <c r="Y12" i="4" s="1"/>
  <c r="A35" i="5"/>
  <c r="AA204" i="1"/>
  <c r="Z10" i="4" s="1"/>
  <c r="AA44" i="2"/>
  <c r="Z11" i="4" s="1"/>
  <c r="AA75" i="3"/>
  <c r="CM34" i="3" s="1"/>
  <c r="A36" i="5"/>
  <c r="AB204" i="1"/>
  <c r="CM35" i="1" s="1"/>
  <c r="AB44" i="2"/>
  <c r="AA11" i="4" s="1"/>
  <c r="AB75" i="3"/>
  <c r="AA12" i="4" s="1"/>
  <c r="A37" i="5"/>
  <c r="A39" i="5"/>
  <c r="A41" i="5"/>
  <c r="A43" i="5"/>
  <c r="BG204" i="1"/>
  <c r="CM44" i="1" s="1"/>
  <c r="BG44" i="2"/>
  <c r="CM44" i="2" s="1"/>
  <c r="BG75" i="3"/>
  <c r="CM44" i="3" s="1"/>
  <c r="A45" i="5"/>
  <c r="AM44" i="2"/>
  <c r="AL11" i="4" s="1"/>
  <c r="AG44" i="2"/>
  <c r="AF11" i="4" s="1"/>
  <c r="AG75" i="3"/>
  <c r="AF12" i="4" s="1"/>
  <c r="AM75" i="3"/>
  <c r="AL12" i="4" s="1"/>
  <c r="A46" i="5"/>
  <c r="AH204" i="1"/>
  <c r="AG10" i="4" s="1"/>
  <c r="AN204" i="1"/>
  <c r="AM10" i="4" s="1"/>
  <c r="AH44" i="2"/>
  <c r="AG11" i="4" s="1"/>
  <c r="AN44" i="2"/>
  <c r="AM11" i="4" s="1"/>
  <c r="AH75" i="3"/>
  <c r="AG12" i="4" s="1"/>
  <c r="AN75" i="3"/>
  <c r="AM12" i="4" s="1"/>
  <c r="A47" i="5"/>
  <c r="AI204" i="1"/>
  <c r="AH10" i="4" s="1"/>
  <c r="AO204" i="1"/>
  <c r="AN10" i="4" s="1"/>
  <c r="AI44" i="2"/>
  <c r="AO44" i="2"/>
  <c r="AN11" i="4" s="1"/>
  <c r="AI75" i="3"/>
  <c r="AH12" i="4" s="1"/>
  <c r="AO75" i="3"/>
  <c r="AN12" i="4" s="1"/>
  <c r="A48" i="5"/>
  <c r="AJ204" i="1"/>
  <c r="AI10" i="4" s="1"/>
  <c r="AP204" i="1"/>
  <c r="AO10" i="4" s="1"/>
  <c r="AJ44" i="2"/>
  <c r="AI11" i="4" s="1"/>
  <c r="AP44" i="2"/>
  <c r="AO11" i="4" s="1"/>
  <c r="AJ75" i="3"/>
  <c r="AI12" i="4" s="1"/>
  <c r="AP75" i="3"/>
  <c r="AO12" i="4" s="1"/>
  <c r="A50" i="5"/>
  <c r="A51" i="5"/>
  <c r="AS204" i="1"/>
  <c r="CM52" i="1" s="1"/>
  <c r="C51" i="5" s="1"/>
  <c r="AS44" i="2"/>
  <c r="AR11" i="4" s="1"/>
  <c r="AS75" i="3"/>
  <c r="CM52" i="3" s="1"/>
  <c r="A52" i="5"/>
  <c r="AT204" i="1"/>
  <c r="CM53" i="1" s="1"/>
  <c r="C52" i="5" s="1"/>
  <c r="AT44" i="2"/>
  <c r="CM53" i="2" s="1"/>
  <c r="E52" i="5" s="1"/>
  <c r="AT75" i="3"/>
  <c r="AS12" i="4" s="1"/>
  <c r="A53" i="5"/>
  <c r="AU204" i="1"/>
  <c r="AT10" i="4" s="1"/>
  <c r="AU44" i="2"/>
  <c r="CM54" i="2" s="1"/>
  <c r="AU75" i="3"/>
  <c r="CM54" i="3" s="1"/>
  <c r="CX16" i="3" s="1"/>
  <c r="A54" i="5"/>
  <c r="AV204" i="1"/>
  <c r="CM55" i="1" s="1"/>
  <c r="C54" i="5" s="1"/>
  <c r="AV44" i="2"/>
  <c r="AU11" i="4" s="1"/>
  <c r="AV75" i="3"/>
  <c r="CM55" i="3" s="1"/>
  <c r="G54" i="5" s="1"/>
  <c r="A55" i="5"/>
  <c r="AW204" i="1"/>
  <c r="CM56" i="1" s="1"/>
  <c r="C55" i="5" s="1"/>
  <c r="AW44" i="2"/>
  <c r="AV11" i="4" s="1"/>
  <c r="AW75" i="3"/>
  <c r="CM56" i="3" s="1"/>
  <c r="G55" i="5" s="1"/>
  <c r="A56" i="5"/>
  <c r="AX204" i="1"/>
  <c r="CM57" i="1" s="1"/>
  <c r="C56" i="5" s="1"/>
  <c r="AX44" i="2"/>
  <c r="CM57" i="2" s="1"/>
  <c r="E56" i="5" s="1"/>
  <c r="AX75" i="3"/>
  <c r="AW12" i="4" s="1"/>
  <c r="A58" i="5"/>
  <c r="E58" i="5"/>
  <c r="G58" i="5"/>
  <c r="A59" i="5"/>
  <c r="BA204" i="1"/>
  <c r="CM59" i="1" s="1"/>
  <c r="C59" i="5" s="1"/>
  <c r="BA44" i="2"/>
  <c r="AZ11" i="4" s="1"/>
  <c r="BA75" i="3"/>
  <c r="CM59" i="3" s="1"/>
  <c r="G59" i="5" s="1"/>
  <c r="A60" i="5"/>
  <c r="BB204" i="1"/>
  <c r="BA10" i="4" s="1"/>
  <c r="BB44" i="2"/>
  <c r="BA11" i="4" s="1"/>
  <c r="BB75" i="3"/>
  <c r="CM60" i="3" s="1"/>
  <c r="G60" i="5" s="1"/>
  <c r="A61" i="5"/>
  <c r="BC204" i="1"/>
  <c r="BB10" i="4" s="1"/>
  <c r="BC44" i="2"/>
  <c r="CM61" i="2" s="1"/>
  <c r="E61" i="5" s="1"/>
  <c r="BC75" i="3"/>
  <c r="BB12" i="4" s="1"/>
  <c r="A62" i="5"/>
  <c r="BD204" i="1"/>
  <c r="CM62" i="1" s="1"/>
  <c r="C62" i="5" s="1"/>
  <c r="BD44" i="2"/>
  <c r="BC11" i="4" s="1"/>
  <c r="BD75" i="3"/>
  <c r="BC12" i="4" s="1"/>
  <c r="A64" i="5"/>
  <c r="A65" i="5"/>
  <c r="BI204" i="1"/>
  <c r="CM64" i="1" s="1"/>
  <c r="BI44" i="2"/>
  <c r="CM64" i="2" s="1"/>
  <c r="BI75" i="3"/>
  <c r="BH12" i="4" s="1"/>
  <c r="A66" i="5"/>
  <c r="BJ204" i="1"/>
  <c r="CM65" i="1" s="1"/>
  <c r="C66" i="5" s="1"/>
  <c r="BJ44" i="2"/>
  <c r="BI11" i="4" s="1"/>
  <c r="BJ75" i="3"/>
  <c r="BI12" i="4" s="1"/>
  <c r="A67" i="5"/>
  <c r="BK204" i="1"/>
  <c r="BJ10" i="4" s="1"/>
  <c r="BK44" i="2"/>
  <c r="CM66" i="2" s="1"/>
  <c r="E67" i="5" s="1"/>
  <c r="BK75" i="3"/>
  <c r="BJ12" i="4" s="1"/>
  <c r="A68" i="5"/>
  <c r="BL204" i="1"/>
  <c r="CM67" i="1" s="1"/>
  <c r="C68" i="5" s="1"/>
  <c r="BL44" i="2"/>
  <c r="BK11" i="4" s="1"/>
  <c r="BL75" i="3"/>
  <c r="CM67" i="3" s="1"/>
  <c r="G68" i="5" s="1"/>
  <c r="A69" i="5"/>
  <c r="BM204" i="1"/>
  <c r="BL10" i="4" s="1"/>
  <c r="BM44" i="2"/>
  <c r="BL11" i="4" s="1"/>
  <c r="BM75" i="3"/>
  <c r="BL12" i="4" s="1"/>
  <c r="A70" i="5"/>
  <c r="BN204" i="1"/>
  <c r="CM69" i="1" s="1"/>
  <c r="C70" i="5" s="1"/>
  <c r="BN44" i="2"/>
  <c r="CM69" i="2" s="1"/>
  <c r="BN75" i="3"/>
  <c r="CM69" i="3" s="1"/>
  <c r="CX23" i="3" s="1"/>
  <c r="A71" i="5"/>
  <c r="BO204" i="1"/>
  <c r="CM70" i="1" s="1"/>
  <c r="BO44" i="2"/>
  <c r="BN11" i="4" s="1"/>
  <c r="BO75" i="3"/>
  <c r="CM70" i="3" s="1"/>
  <c r="A72" i="5"/>
  <c r="BP44" i="2"/>
  <c r="CM71" i="2" s="1"/>
  <c r="CX24" i="2" s="1"/>
  <c r="BP75" i="3"/>
  <c r="CM71" i="3" s="1"/>
  <c r="A73" i="5"/>
  <c r="BQ204" i="1"/>
  <c r="BP10" i="4" s="1"/>
  <c r="BQ44" i="2"/>
  <c r="BP11" i="4" s="1"/>
  <c r="BQ75" i="3"/>
  <c r="BP12" i="4" s="1"/>
  <c r="A74" i="5"/>
  <c r="BR204" i="1"/>
  <c r="CM73" i="1" s="1"/>
  <c r="CX30" i="1" s="1"/>
  <c r="CX32" i="1" s="1"/>
  <c r="BR44" i="2"/>
  <c r="CM73" i="2" s="1"/>
  <c r="BR75" i="3"/>
  <c r="CM73" i="3" s="1"/>
  <c r="A75" i="5"/>
  <c r="BS204" i="1"/>
  <c r="BR10" i="4" s="1"/>
  <c r="BS44" i="2"/>
  <c r="BR11" i="4" s="1"/>
  <c r="BS75" i="3"/>
  <c r="BR12" i="4" s="1"/>
  <c r="BT204" i="1"/>
  <c r="CM75" i="1" s="1"/>
  <c r="BT44" i="2"/>
  <c r="BS11" i="4" s="1"/>
  <c r="BT75" i="3"/>
  <c r="BS12" i="4" s="1"/>
  <c r="A79" i="5"/>
  <c r="A81" i="5"/>
  <c r="A83" i="5"/>
  <c r="CE204" i="1"/>
  <c r="CE44" i="2"/>
  <c r="CE75" i="3"/>
  <c r="CF44" i="2"/>
  <c r="F89" i="5"/>
  <c r="CX1" i="1"/>
  <c r="D204" i="1"/>
  <c r="C10" i="4" s="1"/>
  <c r="D44" i="2"/>
  <c r="C11" i="4" s="1"/>
  <c r="CX1" i="2"/>
  <c r="E115" i="6"/>
  <c r="F20" i="6"/>
  <c r="D89" i="6"/>
  <c r="G55" i="6"/>
  <c r="G53" i="6"/>
  <c r="D20" i="6"/>
  <c r="D27" i="6" s="1"/>
  <c r="CX1" i="3"/>
  <c r="AQ10" i="4"/>
  <c r="AQ11" i="4"/>
  <c r="AQ12" i="4"/>
  <c r="CC12" i="4"/>
  <c r="CA12" i="4"/>
  <c r="BW12" i="4"/>
  <c r="BU12" i="4"/>
  <c r="BG12" i="4"/>
  <c r="BE12" i="4"/>
  <c r="AY12" i="4"/>
  <c r="AK12" i="4"/>
  <c r="AE12" i="4"/>
  <c r="AC12" i="4"/>
  <c r="U12" i="4"/>
  <c r="N12" i="4"/>
  <c r="C12" i="4"/>
  <c r="CC11" i="4"/>
  <c r="CA11" i="4"/>
  <c r="BW11" i="4"/>
  <c r="BU11" i="4"/>
  <c r="BG11" i="4"/>
  <c r="BE11" i="4"/>
  <c r="AY11" i="4"/>
  <c r="AK11" i="4"/>
  <c r="AE11" i="4"/>
  <c r="AC11" i="4"/>
  <c r="U11" i="4"/>
  <c r="N11" i="4"/>
  <c r="CC10" i="4"/>
  <c r="CA10" i="4"/>
  <c r="BW10" i="4"/>
  <c r="BU10" i="4"/>
  <c r="BG10" i="4"/>
  <c r="BE10" i="4"/>
  <c r="AY10" i="4"/>
  <c r="AK10" i="4"/>
  <c r="AE10" i="4"/>
  <c r="AC10" i="4"/>
  <c r="U10" i="4"/>
  <c r="N10" i="4"/>
  <c r="BY14" i="4"/>
  <c r="H204" i="1"/>
  <c r="G10" i="4" s="1"/>
  <c r="N41" i="1"/>
  <c r="AE41" i="1" s="1"/>
  <c r="AE43" i="1"/>
  <c r="AE33" i="1"/>
  <c r="AE93" i="1"/>
  <c r="CM71" i="1"/>
  <c r="CX24" i="1" s="1"/>
  <c r="G11" i="4"/>
  <c r="AE193" i="1"/>
  <c r="CM15" i="3"/>
  <c r="CS10" i="3" s="1"/>
  <c r="BM11" i="4"/>
  <c r="Y11" i="4"/>
  <c r="BW67" i="1"/>
  <c r="AE176" i="1"/>
  <c r="AE127" i="1"/>
  <c r="AE197" i="1"/>
  <c r="CM17" i="1"/>
  <c r="C18" i="5" s="1"/>
  <c r="BW30" i="1"/>
  <c r="AE66" i="1"/>
  <c r="AE172" i="1"/>
  <c r="BW88" i="1"/>
  <c r="BY88" i="1" s="1"/>
  <c r="A88" i="1" s="1"/>
  <c r="K11" i="4"/>
  <c r="E116" i="6"/>
  <c r="AE18" i="2"/>
  <c r="CM48" i="2"/>
  <c r="E47" i="5" s="1"/>
  <c r="AH11" i="4"/>
  <c r="CM16" i="2"/>
  <c r="CS17" i="2" s="1"/>
  <c r="AE60" i="3"/>
  <c r="BO10" i="4"/>
  <c r="AE94" i="1"/>
  <c r="AE14" i="2"/>
  <c r="AE173" i="1"/>
  <c r="AE95" i="1"/>
  <c r="AE50" i="3"/>
  <c r="AE107" i="1"/>
  <c r="AE15" i="2"/>
  <c r="AE32" i="2"/>
  <c r="BW30" i="2"/>
  <c r="BW54" i="1"/>
  <c r="BW53" i="1"/>
  <c r="BY53" i="1" s="1"/>
  <c r="CC53" i="1" s="1"/>
  <c r="CG53" i="1" s="1"/>
  <c r="BW50" i="1"/>
  <c r="BY50" i="1" s="1"/>
  <c r="CC50" i="1" s="1"/>
  <c r="CG50" i="1" s="1"/>
  <c r="AE42" i="1"/>
  <c r="AE11" i="1"/>
  <c r="BW123" i="1"/>
  <c r="BY123" i="1" s="1"/>
  <c r="AE134" i="1"/>
  <c r="BW180" i="1"/>
  <c r="BW175" i="1"/>
  <c r="BY175" i="1" s="1"/>
  <c r="CC175" i="1" s="1"/>
  <c r="CG175" i="1" s="1"/>
  <c r="AE168" i="1"/>
  <c r="AE149" i="1"/>
  <c r="AE71" i="1"/>
  <c r="BW61" i="1"/>
  <c r="AE60" i="1"/>
  <c r="BW42" i="1"/>
  <c r="BY42" i="1" s="1"/>
  <c r="BW41" i="1"/>
  <c r="BW38" i="1"/>
  <c r="BY38" i="1" s="1"/>
  <c r="BW184" i="1"/>
  <c r="AE181" i="1"/>
  <c r="BW198" i="1"/>
  <c r="BW77" i="1"/>
  <c r="AE190" i="1"/>
  <c r="AE124" i="1"/>
  <c r="AE109" i="1"/>
  <c r="AE105" i="1"/>
  <c r="AE24" i="1"/>
  <c r="BW72" i="1"/>
  <c r="AE156" i="1"/>
  <c r="AE187" i="1"/>
  <c r="BW153" i="1"/>
  <c r="AE146" i="1"/>
  <c r="AE144" i="1"/>
  <c r="AE96" i="1"/>
  <c r="BW51" i="1"/>
  <c r="BW33" i="1"/>
  <c r="BY33" i="1" s="1"/>
  <c r="AE49" i="1"/>
  <c r="BW45" i="1"/>
  <c r="AE62" i="1"/>
  <c r="BW60" i="1"/>
  <c r="BY60" i="1" s="1"/>
  <c r="BW57" i="1"/>
  <c r="BW56" i="1"/>
  <c r="BY56" i="1" s="1"/>
  <c r="CC56" i="1" s="1"/>
  <c r="CG56" i="1" s="1"/>
  <c r="AE100" i="1"/>
  <c r="BW91" i="1"/>
  <c r="BY91" i="1" s="1"/>
  <c r="CC91" i="1" s="1"/>
  <c r="CG91" i="1" s="1"/>
  <c r="BW89" i="1"/>
  <c r="BW86" i="1"/>
  <c r="AE83" i="1"/>
  <c r="AE56" i="1"/>
  <c r="AE112" i="1"/>
  <c r="AE165" i="1"/>
  <c r="BW179" i="1"/>
  <c r="BW170" i="1"/>
  <c r="AE73" i="1"/>
  <c r="BW55" i="1"/>
  <c r="BY55" i="1" s="1"/>
  <c r="CC55" i="1" s="1"/>
  <c r="CG55" i="1" s="1"/>
  <c r="AE50" i="1"/>
  <c r="AE145" i="1"/>
  <c r="BW191" i="1"/>
  <c r="BY191" i="1" s="1"/>
  <c r="CC191" i="1" s="1"/>
  <c r="CG191" i="1" s="1"/>
  <c r="AE143" i="1"/>
  <c r="AE102" i="1"/>
  <c r="BW90" i="1"/>
  <c r="AE113" i="1"/>
  <c r="BW22" i="1"/>
  <c r="AE75" i="1"/>
  <c r="AE141" i="1"/>
  <c r="AE82" i="1"/>
  <c r="AE80" i="1"/>
  <c r="BW25" i="1"/>
  <c r="BW23" i="1"/>
  <c r="AE139" i="1"/>
  <c r="AE119" i="1"/>
  <c r="AE91" i="1"/>
  <c r="BW39" i="1"/>
  <c r="H10" i="4"/>
  <c r="AE108" i="1"/>
  <c r="CM32" i="1"/>
  <c r="C33" i="5" s="1"/>
  <c r="AE63" i="1"/>
  <c r="AE18" i="1"/>
  <c r="BW115" i="1"/>
  <c r="AE64" i="1"/>
  <c r="AE79" i="1"/>
  <c r="AE19" i="1"/>
  <c r="AE78" i="1"/>
  <c r="AE178" i="1"/>
  <c r="AE29" i="1"/>
  <c r="BW11" i="3"/>
  <c r="BW80" i="1"/>
  <c r="BY80" i="1" s="1"/>
  <c r="CC80" i="1" s="1"/>
  <c r="CG80" i="1" s="1"/>
  <c r="AE44" i="1"/>
  <c r="AE123" i="1"/>
  <c r="BW21" i="1"/>
  <c r="BY21" i="1" s="1"/>
  <c r="CC21" i="1" s="1"/>
  <c r="CG21" i="1" s="1"/>
  <c r="AE81" i="1"/>
  <c r="BW160" i="1" l="1"/>
  <c r="BY160" i="1" s="1"/>
  <c r="AE160" i="1"/>
  <c r="BW94" i="1"/>
  <c r="BY94" i="1" s="1"/>
  <c r="AE121" i="1"/>
  <c r="W10" i="4"/>
  <c r="AE191" i="1"/>
  <c r="BW82" i="1"/>
  <c r="BY82" i="1" s="1"/>
  <c r="BW142" i="1"/>
  <c r="BY142" i="1" s="1"/>
  <c r="CC142" i="1" s="1"/>
  <c r="CG142" i="1" s="1"/>
  <c r="AE23" i="1"/>
  <c r="AE70" i="1"/>
  <c r="AE25" i="1"/>
  <c r="BW31" i="2"/>
  <c r="BY31" i="2" s="1"/>
  <c r="BW178" i="1"/>
  <c r="AE147" i="1"/>
  <c r="BW24" i="1"/>
  <c r="BY24" i="1" s="1"/>
  <c r="CC24" i="1" s="1"/>
  <c r="CG24" i="1" s="1"/>
  <c r="AE161" i="1"/>
  <c r="AE43" i="3"/>
  <c r="AE23" i="3"/>
  <c r="AE26" i="2"/>
  <c r="BO11" i="4"/>
  <c r="BW137" i="1"/>
  <c r="AE13" i="2"/>
  <c r="AE125" i="1"/>
  <c r="BW108" i="1"/>
  <c r="BY108" i="1" s="1"/>
  <c r="CC108" i="1" s="1"/>
  <c r="CG108" i="1" s="1"/>
  <c r="AE31" i="2"/>
  <c r="BW148" i="1"/>
  <c r="AE31" i="1"/>
  <c r="AE103" i="1"/>
  <c r="AE182" i="1"/>
  <c r="BW19" i="1"/>
  <c r="BY19" i="1" s="1"/>
  <c r="AE142" i="1"/>
  <c r="BY25" i="1"/>
  <c r="CC25" i="1" s="1"/>
  <c r="CG25" i="1" s="1"/>
  <c r="BW163" i="1"/>
  <c r="BY163" i="1" s="1"/>
  <c r="CC163" i="1" s="1"/>
  <c r="CG163" i="1" s="1"/>
  <c r="BW194" i="1"/>
  <c r="BY194" i="1" s="1"/>
  <c r="AE194" i="1"/>
  <c r="BY178" i="1"/>
  <c r="AE186" i="1"/>
  <c r="BY179" i="1"/>
  <c r="CC179" i="1" s="1"/>
  <c r="CG179" i="1" s="1"/>
  <c r="BW186" i="1"/>
  <c r="BY186" i="1" s="1"/>
  <c r="CC186" i="1" s="1"/>
  <c r="CG186" i="1" s="1"/>
  <c r="AE40" i="1"/>
  <c r="AE74" i="1"/>
  <c r="AE92" i="1"/>
  <c r="BW192" i="1"/>
  <c r="BY192" i="1" s="1"/>
  <c r="CC192" i="1" s="1"/>
  <c r="CG192" i="1" s="1"/>
  <c r="AE192" i="1"/>
  <c r="AE38" i="1"/>
  <c r="BW78" i="1"/>
  <c r="BY78" i="1" s="1"/>
  <c r="CC78" i="1" s="1"/>
  <c r="CG78" i="1" s="1"/>
  <c r="BW71" i="1"/>
  <c r="BY71" i="1" s="1"/>
  <c r="CC71" i="1" s="1"/>
  <c r="CG71" i="1" s="1"/>
  <c r="BW199" i="1"/>
  <c r="BW182" i="1"/>
  <c r="BY182" i="1" s="1"/>
  <c r="CC182" i="1" s="1"/>
  <c r="CG182" i="1" s="1"/>
  <c r="BW100" i="1"/>
  <c r="BY100" i="1" s="1"/>
  <c r="CC100" i="1" s="1"/>
  <c r="CG100" i="1" s="1"/>
  <c r="BW104" i="1"/>
  <c r="BY104" i="1" s="1"/>
  <c r="BW119" i="1"/>
  <c r="BY119" i="1" s="1"/>
  <c r="BW93" i="1"/>
  <c r="BW47" i="1"/>
  <c r="BY47" i="1" s="1"/>
  <c r="CC47" i="1" s="1"/>
  <c r="CG47" i="1" s="1"/>
  <c r="BW27" i="1"/>
  <c r="AE16" i="1"/>
  <c r="BW87" i="1"/>
  <c r="BY136" i="1"/>
  <c r="CC136" i="1" s="1"/>
  <c r="CG136" i="1" s="1"/>
  <c r="AE67" i="3"/>
  <c r="BW21" i="2"/>
  <c r="BW13" i="2"/>
  <c r="BY13" i="2" s="1"/>
  <c r="BW131" i="1"/>
  <c r="BW106" i="1"/>
  <c r="BY106" i="1" s="1"/>
  <c r="CC106" i="1" s="1"/>
  <c r="CG106" i="1" s="1"/>
  <c r="AE140" i="1"/>
  <c r="BW22" i="2"/>
  <c r="BY22" i="2" s="1"/>
  <c r="A22" i="2" s="1"/>
  <c r="AE22" i="2"/>
  <c r="BY115" i="1"/>
  <c r="CC115" i="1" s="1"/>
  <c r="CG115" i="1" s="1"/>
  <c r="AE16" i="3"/>
  <c r="BW164" i="1"/>
  <c r="BY164" i="1" s="1"/>
  <c r="CC164" i="1" s="1"/>
  <c r="CG164" i="1" s="1"/>
  <c r="BM10" i="4"/>
  <c r="BM14" i="4" s="1"/>
  <c r="AE12" i="2"/>
  <c r="AE180" i="1"/>
  <c r="BY180" i="1"/>
  <c r="A180" i="1" s="1"/>
  <c r="AE116" i="1"/>
  <c r="BW25" i="2"/>
  <c r="BY25" i="2" s="1"/>
  <c r="BY153" i="1"/>
  <c r="A153" i="1" s="1"/>
  <c r="AE153" i="1"/>
  <c r="CM75" i="2"/>
  <c r="E76" i="5" s="1"/>
  <c r="BJ11" i="4"/>
  <c r="BW41" i="2"/>
  <c r="BY41" i="2" s="1"/>
  <c r="A41" i="2" s="1"/>
  <c r="CC31" i="2"/>
  <c r="CG31" i="2" s="1"/>
  <c r="BW37" i="2"/>
  <c r="BW20" i="2"/>
  <c r="BY20" i="2" s="1"/>
  <c r="CM32" i="2"/>
  <c r="E33" i="5" s="1"/>
  <c r="BW16" i="2"/>
  <c r="BY16" i="2" s="1"/>
  <c r="CC16" i="2" s="1"/>
  <c r="CG16" i="2" s="1"/>
  <c r="BW19" i="2"/>
  <c r="BY19" i="2" s="1"/>
  <c r="BW28" i="1"/>
  <c r="BY28" i="1" s="1"/>
  <c r="CC28" i="1" s="1"/>
  <c r="CG28" i="1" s="1"/>
  <c r="BW202" i="1"/>
  <c r="BY202" i="1" s="1"/>
  <c r="CC202" i="1" s="1"/>
  <c r="CG202" i="1" s="1"/>
  <c r="AE202" i="1"/>
  <c r="BW29" i="1"/>
  <c r="BY29" i="1" s="1"/>
  <c r="BW193" i="1"/>
  <c r="BY193" i="1" s="1"/>
  <c r="BY22" i="1"/>
  <c r="CC22" i="1" s="1"/>
  <c r="CG22" i="1" s="1"/>
  <c r="AE29" i="3"/>
  <c r="BW157" i="1"/>
  <c r="BY157" i="1" s="1"/>
  <c r="AE184" i="1"/>
  <c r="BW110" i="1"/>
  <c r="BY110" i="1" s="1"/>
  <c r="A110" i="1" s="1"/>
  <c r="BI10" i="4"/>
  <c r="BW36" i="1"/>
  <c r="BY36" i="1" s="1"/>
  <c r="CC36" i="1" s="1"/>
  <c r="CG36" i="1" s="1"/>
  <c r="AE36" i="1"/>
  <c r="BW35" i="2"/>
  <c r="BY35" i="2" s="1"/>
  <c r="A35" i="2" s="1"/>
  <c r="AE152" i="1"/>
  <c r="BW70" i="1"/>
  <c r="BY70" i="1" s="1"/>
  <c r="CC70" i="1" s="1"/>
  <c r="CG70" i="1" s="1"/>
  <c r="BW17" i="1"/>
  <c r="BY17" i="1" s="1"/>
  <c r="A17" i="1" s="1"/>
  <c r="BW31" i="1"/>
  <c r="BY31" i="1" s="1"/>
  <c r="CC31" i="1" s="1"/>
  <c r="CG31" i="1" s="1"/>
  <c r="AE38" i="2"/>
  <c r="J11" i="4"/>
  <c r="AE150" i="1"/>
  <c r="AE68" i="3"/>
  <c r="I12" i="4"/>
  <c r="BW37" i="1"/>
  <c r="BW99" i="1"/>
  <c r="CX10" i="1"/>
  <c r="AA10" i="4"/>
  <c r="AA14" i="4" s="1"/>
  <c r="AE131" i="1"/>
  <c r="BW126" i="1"/>
  <c r="BY126" i="1" s="1"/>
  <c r="A126" i="1" s="1"/>
  <c r="AE42" i="3"/>
  <c r="CM62" i="3"/>
  <c r="G62" i="5" s="1"/>
  <c r="BW166" i="1"/>
  <c r="BY166" i="1" s="1"/>
  <c r="CC166" i="1" s="1"/>
  <c r="CG166" i="1" s="1"/>
  <c r="CM65" i="2"/>
  <c r="E66" i="5" s="1"/>
  <c r="BW42" i="2"/>
  <c r="BY42" i="2" s="1"/>
  <c r="CC42" i="2" s="1"/>
  <c r="CG42" i="2" s="1"/>
  <c r="CM25" i="2"/>
  <c r="E26" i="5" s="1"/>
  <c r="BW188" i="1"/>
  <c r="BY188" i="1" s="1"/>
  <c r="A188" i="1" s="1"/>
  <c r="BW14" i="1"/>
  <c r="BY14" i="1" s="1"/>
  <c r="A14" i="1" s="1"/>
  <c r="AE14" i="1"/>
  <c r="BW190" i="1"/>
  <c r="BY190" i="1" s="1"/>
  <c r="CC190" i="1" s="1"/>
  <c r="CG190" i="1" s="1"/>
  <c r="BW37" i="3"/>
  <c r="BY37" i="3" s="1"/>
  <c r="CC37" i="3" s="1"/>
  <c r="CG37" i="3" s="1"/>
  <c r="BW173" i="1"/>
  <c r="BY173" i="1" s="1"/>
  <c r="CC173" i="1" s="1"/>
  <c r="CG173" i="1" s="1"/>
  <c r="BW154" i="1"/>
  <c r="AE154" i="1"/>
  <c r="C17" i="5"/>
  <c r="CS17" i="1"/>
  <c r="AE148" i="1"/>
  <c r="AE201" i="1"/>
  <c r="BY199" i="1"/>
  <c r="A199" i="1" s="1"/>
  <c r="CS18" i="1"/>
  <c r="AK14" i="4"/>
  <c r="AE185" i="1"/>
  <c r="AE158" i="1"/>
  <c r="AE114" i="1"/>
  <c r="AE195" i="1"/>
  <c r="BW183" i="1"/>
  <c r="BW171" i="1"/>
  <c r="BY171" i="1" s="1"/>
  <c r="CC171" i="1" s="1"/>
  <c r="CG171" i="1" s="1"/>
  <c r="BN10" i="4"/>
  <c r="BW159" i="1"/>
  <c r="BY159" i="1" s="1"/>
  <c r="CC159" i="1" s="1"/>
  <c r="CG159" i="1" s="1"/>
  <c r="BW125" i="1"/>
  <c r="BY125" i="1" s="1"/>
  <c r="A125" i="1" s="1"/>
  <c r="BW84" i="1"/>
  <c r="BY84" i="1" s="1"/>
  <c r="CC84" i="1" s="1"/>
  <c r="CG84" i="1" s="1"/>
  <c r="BW18" i="1"/>
  <c r="BY18" i="1" s="1"/>
  <c r="CC18" i="1" s="1"/>
  <c r="CG18" i="1" s="1"/>
  <c r="BW10" i="1"/>
  <c r="AE57" i="3"/>
  <c r="BW149" i="1"/>
  <c r="BY149" i="1" s="1"/>
  <c r="K10" i="4"/>
  <c r="BW111" i="1"/>
  <c r="BY111" i="1"/>
  <c r="A111" i="1" s="1"/>
  <c r="AE53" i="3"/>
  <c r="BW38" i="2"/>
  <c r="BY38" i="2" s="1"/>
  <c r="BW12" i="2"/>
  <c r="BY12" i="2" s="1"/>
  <c r="CM72" i="2"/>
  <c r="CX27" i="2" s="1"/>
  <c r="AE29" i="2"/>
  <c r="AE21" i="2"/>
  <c r="AE37" i="2"/>
  <c r="CM70" i="2"/>
  <c r="CQ42" i="2"/>
  <c r="BH11" i="4"/>
  <c r="R11" i="4"/>
  <c r="BH10" i="4"/>
  <c r="BW162" i="1"/>
  <c r="BY162" i="1" s="1"/>
  <c r="CC162" i="1" s="1"/>
  <c r="CG162" i="1" s="1"/>
  <c r="BW48" i="1"/>
  <c r="BY48" i="1" s="1"/>
  <c r="CC48" i="1" s="1"/>
  <c r="CG48" i="1" s="1"/>
  <c r="BW197" i="1"/>
  <c r="BY197" i="1" s="1"/>
  <c r="CC197" i="1" s="1"/>
  <c r="CG197" i="1" s="1"/>
  <c r="AE175" i="1"/>
  <c r="BY148" i="1"/>
  <c r="BY67" i="1"/>
  <c r="A67" i="1" s="1"/>
  <c r="AE61" i="3"/>
  <c r="CM47" i="2"/>
  <c r="E46" i="5" s="1"/>
  <c r="BW23" i="2"/>
  <c r="BY23" i="2" s="1"/>
  <c r="A23" i="2" s="1"/>
  <c r="N44" i="2"/>
  <c r="CM21" i="2" s="1"/>
  <c r="E22" i="5" s="1"/>
  <c r="BW185" i="1"/>
  <c r="CM74" i="1"/>
  <c r="C75" i="5" s="1"/>
  <c r="BW120" i="1"/>
  <c r="BY120" i="1" s="1"/>
  <c r="CM18" i="1"/>
  <c r="C19" i="5" s="1"/>
  <c r="I19" i="5" s="1"/>
  <c r="D78" i="6" s="1"/>
  <c r="D82" i="6" s="1"/>
  <c r="E10" i="4"/>
  <c r="BW98" i="1"/>
  <c r="BY98" i="1" s="1"/>
  <c r="CC98" i="1" s="1"/>
  <c r="CG98" i="1" s="1"/>
  <c r="BW52" i="1"/>
  <c r="AE15" i="1"/>
  <c r="BW69" i="1"/>
  <c r="AE69" i="1"/>
  <c r="BW46" i="1"/>
  <c r="BY46" i="1" s="1"/>
  <c r="CC46" i="1" s="1"/>
  <c r="CG46" i="1" s="1"/>
  <c r="AE46" i="1"/>
  <c r="BW33" i="2"/>
  <c r="CS10" i="2"/>
  <c r="E16" i="5"/>
  <c r="CM74" i="2"/>
  <c r="E75" i="5" s="1"/>
  <c r="BQ11" i="4"/>
  <c r="BY21" i="2"/>
  <c r="CC21" i="2" s="1"/>
  <c r="CG21" i="2" s="1"/>
  <c r="CM28" i="2"/>
  <c r="E29" i="5" s="1"/>
  <c r="BW32" i="1"/>
  <c r="BY32" i="1" s="1"/>
  <c r="A32" i="1" s="1"/>
  <c r="BW20" i="3"/>
  <c r="BY20" i="3" s="1"/>
  <c r="A20" i="3" s="1"/>
  <c r="BW201" i="1"/>
  <c r="BY201" i="1" s="1"/>
  <c r="AE132" i="1"/>
  <c r="CM8" i="3"/>
  <c r="G8" i="5" s="1"/>
  <c r="CM26" i="2"/>
  <c r="E27" i="5" s="1"/>
  <c r="I27" i="5" s="1"/>
  <c r="D94" i="6" s="1"/>
  <c r="BW10" i="2"/>
  <c r="AS11" i="4"/>
  <c r="BY10" i="2"/>
  <c r="CC10" i="2" s="1"/>
  <c r="CG10" i="2" s="1"/>
  <c r="CQ45" i="1"/>
  <c r="C36" i="5"/>
  <c r="BW189" i="1"/>
  <c r="BW36" i="2"/>
  <c r="BY36" i="2" s="1"/>
  <c r="L11" i="4"/>
  <c r="AE169" i="1"/>
  <c r="BW177" i="1"/>
  <c r="CM35" i="3"/>
  <c r="G36" i="5" s="1"/>
  <c r="E86" i="5"/>
  <c r="CE11" i="4"/>
  <c r="CE14" i="4" s="1"/>
  <c r="CM60" i="2"/>
  <c r="E60" i="5" s="1"/>
  <c r="CM59" i="2"/>
  <c r="E59" i="5" s="1"/>
  <c r="E11" i="4"/>
  <c r="BY61" i="1"/>
  <c r="A61" i="1" s="1"/>
  <c r="CM47" i="3"/>
  <c r="G46" i="5" s="1"/>
  <c r="E85" i="5"/>
  <c r="CD11" i="4"/>
  <c r="BF11" i="4"/>
  <c r="CM62" i="2"/>
  <c r="E62" i="5" s="1"/>
  <c r="BB11" i="4"/>
  <c r="BB14" i="4" s="1"/>
  <c r="CS15" i="2"/>
  <c r="E21" i="5"/>
  <c r="CM46" i="3"/>
  <c r="G45" i="5" s="1"/>
  <c r="L12" i="4"/>
  <c r="CM28" i="3"/>
  <c r="G29" i="5" s="1"/>
  <c r="AE72" i="3"/>
  <c r="BW57" i="3"/>
  <c r="BY57" i="3" s="1"/>
  <c r="A57" i="3" s="1"/>
  <c r="BW44" i="3"/>
  <c r="BY44" i="3" s="1"/>
  <c r="CC44" i="3" s="1"/>
  <c r="CG44" i="3" s="1"/>
  <c r="AE40" i="3"/>
  <c r="AE37" i="3"/>
  <c r="AE71" i="3"/>
  <c r="AE64" i="3"/>
  <c r="CM16" i="3"/>
  <c r="G17" i="5" s="1"/>
  <c r="BM12" i="4"/>
  <c r="CM64" i="3"/>
  <c r="G65" i="5" s="1"/>
  <c r="CM48" i="3"/>
  <c r="G47" i="5" s="1"/>
  <c r="CM27" i="3"/>
  <c r="G28" i="5" s="1"/>
  <c r="I28" i="5" s="1"/>
  <c r="D95" i="6" s="1"/>
  <c r="AE70" i="3"/>
  <c r="AE54" i="3"/>
  <c r="AE31" i="3"/>
  <c r="AE21" i="3"/>
  <c r="AE20" i="3"/>
  <c r="AE19" i="3"/>
  <c r="AE69" i="3"/>
  <c r="AE47" i="3"/>
  <c r="BW29" i="3"/>
  <c r="BY29" i="3" s="1"/>
  <c r="CC29" i="3" s="1"/>
  <c r="CG29" i="3" s="1"/>
  <c r="CM72" i="3"/>
  <c r="CX27" i="3" s="1"/>
  <c r="AZ12" i="4"/>
  <c r="CM33" i="3"/>
  <c r="CQ43" i="3" s="1"/>
  <c r="BQ12" i="4"/>
  <c r="AE49" i="3"/>
  <c r="AE48" i="3"/>
  <c r="AE46" i="3"/>
  <c r="CM65" i="3"/>
  <c r="G66" i="5" s="1"/>
  <c r="BW47" i="3"/>
  <c r="BY47" i="3" s="1"/>
  <c r="A47" i="3" s="1"/>
  <c r="CX26" i="3"/>
  <c r="G71" i="5"/>
  <c r="BN12" i="4"/>
  <c r="AE66" i="3"/>
  <c r="AE33" i="3"/>
  <c r="AQ75" i="3"/>
  <c r="AP12" i="4" s="1"/>
  <c r="Q12" i="4"/>
  <c r="AE44" i="3"/>
  <c r="AE41" i="3"/>
  <c r="G70" i="5"/>
  <c r="X12" i="4"/>
  <c r="X14" i="4" s="1"/>
  <c r="BW73" i="3"/>
  <c r="BY73" i="3" s="1"/>
  <c r="BW72" i="3"/>
  <c r="BY72" i="3" s="1"/>
  <c r="CC72" i="3" s="1"/>
  <c r="CG72" i="3" s="1"/>
  <c r="BW66" i="3"/>
  <c r="BY66" i="3" s="1"/>
  <c r="CC66" i="3" s="1"/>
  <c r="CG66" i="3" s="1"/>
  <c r="BW58" i="3"/>
  <c r="BY58" i="3" s="1"/>
  <c r="CC58" i="3" s="1"/>
  <c r="CG58" i="3" s="1"/>
  <c r="BW56" i="3"/>
  <c r="BY56" i="3" s="1"/>
  <c r="A56" i="3" s="1"/>
  <c r="BW55" i="3"/>
  <c r="BY55" i="3" s="1"/>
  <c r="CC55" i="3" s="1"/>
  <c r="CG55" i="3" s="1"/>
  <c r="BW40" i="3"/>
  <c r="BY40" i="3" s="1"/>
  <c r="CC40" i="3" s="1"/>
  <c r="CG40" i="3" s="1"/>
  <c r="BW39" i="3"/>
  <c r="BY39" i="3" s="1"/>
  <c r="CC39" i="3" s="1"/>
  <c r="CG39" i="3" s="1"/>
  <c r="BW36" i="3"/>
  <c r="BY36" i="3" s="1"/>
  <c r="CC36" i="3" s="1"/>
  <c r="CG36" i="3" s="1"/>
  <c r="BW34" i="3"/>
  <c r="BY34" i="3" s="1"/>
  <c r="CC34" i="3" s="1"/>
  <c r="CG34" i="3" s="1"/>
  <c r="AE62" i="3"/>
  <c r="CM74" i="3"/>
  <c r="G75" i="5" s="1"/>
  <c r="O12" i="4"/>
  <c r="O14" i="4" s="1"/>
  <c r="BW59" i="3"/>
  <c r="BY59" i="3" s="1"/>
  <c r="CC59" i="3" s="1"/>
  <c r="CG59" i="3" s="1"/>
  <c r="BO12" i="4"/>
  <c r="BO14" i="4" s="1"/>
  <c r="CM49" i="3"/>
  <c r="G48" i="5" s="1"/>
  <c r="BW61" i="3"/>
  <c r="BY61" i="3" s="1"/>
  <c r="A61" i="3" s="1"/>
  <c r="BW60" i="3"/>
  <c r="BY60" i="3" s="1"/>
  <c r="CC60" i="3" s="1"/>
  <c r="CG60" i="3" s="1"/>
  <c r="BW48" i="3"/>
  <c r="BY48" i="3" s="1"/>
  <c r="A48" i="3" s="1"/>
  <c r="BW46" i="3"/>
  <c r="BY46" i="3" s="1"/>
  <c r="CC46" i="3" s="1"/>
  <c r="CG46" i="3" s="1"/>
  <c r="BW43" i="3"/>
  <c r="BY43" i="3" s="1"/>
  <c r="CC43" i="3" s="1"/>
  <c r="CG43" i="3" s="1"/>
  <c r="BW42" i="3"/>
  <c r="BY42" i="3" s="1"/>
  <c r="CC42" i="3" s="1"/>
  <c r="CG42" i="3" s="1"/>
  <c r="BW41" i="3"/>
  <c r="BY41" i="3" s="1"/>
  <c r="CC41" i="3" s="1"/>
  <c r="CG41" i="3" s="1"/>
  <c r="BW24" i="3"/>
  <c r="BY24" i="3" s="1"/>
  <c r="CC24" i="3" s="1"/>
  <c r="CG24" i="3" s="1"/>
  <c r="AC75" i="3"/>
  <c r="CM36" i="3" s="1"/>
  <c r="I24" i="5"/>
  <c r="BW13" i="3"/>
  <c r="BY13" i="3" s="1"/>
  <c r="A13" i="3" s="1"/>
  <c r="AE14" i="4"/>
  <c r="CC14" i="4"/>
  <c r="BW33" i="3"/>
  <c r="BY33" i="3" s="1"/>
  <c r="BW31" i="3"/>
  <c r="BY31" i="3" s="1"/>
  <c r="A31" i="3" s="1"/>
  <c r="AV12" i="4"/>
  <c r="BW35" i="3"/>
  <c r="BY35" i="3" s="1"/>
  <c r="AU12" i="4"/>
  <c r="BW14" i="3"/>
  <c r="BY14" i="3" s="1"/>
  <c r="CC14" i="3" s="1"/>
  <c r="CG14" i="3" s="1"/>
  <c r="BE75" i="3"/>
  <c r="BD12" i="4" s="1"/>
  <c r="CM14" i="3"/>
  <c r="G15" i="5" s="1"/>
  <c r="AE200" i="1"/>
  <c r="BW158" i="1"/>
  <c r="BY158" i="1" s="1"/>
  <c r="CC158" i="1" s="1"/>
  <c r="CG158" i="1" s="1"/>
  <c r="AV10" i="4"/>
  <c r="BW66" i="1"/>
  <c r="BY66" i="1" s="1"/>
  <c r="CC66" i="1" s="1"/>
  <c r="CG66" i="1" s="1"/>
  <c r="C65" i="5"/>
  <c r="BW65" i="1"/>
  <c r="BY65" i="1" s="1"/>
  <c r="CC65" i="1" s="1"/>
  <c r="CG65" i="1" s="1"/>
  <c r="AE65" i="1"/>
  <c r="CM48" i="1"/>
  <c r="C47" i="5" s="1"/>
  <c r="R10" i="4"/>
  <c r="R14" i="4" s="1"/>
  <c r="BC10" i="4"/>
  <c r="BC14" i="4" s="1"/>
  <c r="AE34" i="1"/>
  <c r="BW12" i="1"/>
  <c r="BY12" i="1" s="1"/>
  <c r="CC12" i="1" s="1"/>
  <c r="CG12" i="1" s="1"/>
  <c r="BY23" i="1"/>
  <c r="BQ10" i="4"/>
  <c r="BW68" i="1"/>
  <c r="BY68" i="1" s="1"/>
  <c r="CC68" i="1" s="1"/>
  <c r="CG68" i="1" s="1"/>
  <c r="BW35" i="1"/>
  <c r="BY35" i="1" s="1"/>
  <c r="A35" i="1" s="1"/>
  <c r="AE35" i="1"/>
  <c r="F10" i="4"/>
  <c r="F14" i="4" s="1"/>
  <c r="D10" i="4"/>
  <c r="BF12" i="4"/>
  <c r="CM61" i="3"/>
  <c r="G61" i="5" s="1"/>
  <c r="AE151" i="1"/>
  <c r="BW103" i="1"/>
  <c r="BY103" i="1" s="1"/>
  <c r="CC103" i="1" s="1"/>
  <c r="CG103" i="1" s="1"/>
  <c r="CM49" i="1"/>
  <c r="C48" i="5" s="1"/>
  <c r="AK204" i="1"/>
  <c r="AJ10" i="4" s="1"/>
  <c r="BW85" i="1"/>
  <c r="BY85" i="1" s="1"/>
  <c r="Q10" i="4"/>
  <c r="U204" i="1"/>
  <c r="T10" i="4" s="1"/>
  <c r="CM8" i="1"/>
  <c r="C8" i="5" s="1"/>
  <c r="AU10" i="4"/>
  <c r="AE137" i="1"/>
  <c r="BY137" i="1"/>
  <c r="A137" i="1" s="1"/>
  <c r="CM60" i="1"/>
  <c r="C60" i="5" s="1"/>
  <c r="AW10" i="4"/>
  <c r="BW63" i="1"/>
  <c r="BY63" i="1" s="1"/>
  <c r="CC63" i="1" s="1"/>
  <c r="CG63" i="1" s="1"/>
  <c r="CM15" i="1"/>
  <c r="CS10" i="1" s="1"/>
  <c r="CM75" i="3"/>
  <c r="BU75" i="3"/>
  <c r="BT12" i="4" s="1"/>
  <c r="BA12" i="4"/>
  <c r="BA14" i="4" s="1"/>
  <c r="CM57" i="3"/>
  <c r="G56" i="5" s="1"/>
  <c r="I56" i="5" s="1"/>
  <c r="AT12" i="4"/>
  <c r="AR12" i="4"/>
  <c r="AY75" i="3"/>
  <c r="AX12" i="4" s="1"/>
  <c r="S10" i="4"/>
  <c r="S14" i="4" s="1"/>
  <c r="C85" i="5"/>
  <c r="CD10" i="4"/>
  <c r="CM54" i="1"/>
  <c r="CX16" i="1" s="1"/>
  <c r="AQ205" i="1"/>
  <c r="BW83" i="1"/>
  <c r="BY83" i="1" s="1"/>
  <c r="CC83" i="1" s="1"/>
  <c r="CG83" i="1" s="1"/>
  <c r="AL10" i="4"/>
  <c r="AL14" i="4" s="1"/>
  <c r="CM46" i="1"/>
  <c r="C45" i="5" s="1"/>
  <c r="BW81" i="1"/>
  <c r="AS10" i="4"/>
  <c r="P10" i="4"/>
  <c r="P14" i="4" s="1"/>
  <c r="CM24" i="1"/>
  <c r="BK10" i="4"/>
  <c r="C76" i="5"/>
  <c r="BS10" i="4"/>
  <c r="BS14" i="4" s="1"/>
  <c r="CM68" i="1"/>
  <c r="CM66" i="1"/>
  <c r="C67" i="5" s="1"/>
  <c r="BU204" i="1"/>
  <c r="BT10" i="4" s="1"/>
  <c r="BF10" i="4"/>
  <c r="BG205" i="1"/>
  <c r="CM61" i="1"/>
  <c r="C61" i="5" s="1"/>
  <c r="BE205" i="1"/>
  <c r="AZ10" i="4"/>
  <c r="BE204" i="1"/>
  <c r="BD10" i="4" s="1"/>
  <c r="AY204" i="1"/>
  <c r="AX10" i="4" s="1"/>
  <c r="AY205" i="1"/>
  <c r="AR10" i="4"/>
  <c r="BW172" i="1"/>
  <c r="BY172" i="1" s="1"/>
  <c r="CC172" i="1" s="1"/>
  <c r="CG172" i="1" s="1"/>
  <c r="AQ204" i="1"/>
  <c r="AP10" i="4" s="1"/>
  <c r="CM20" i="1"/>
  <c r="N204" i="1"/>
  <c r="CM21" i="1" s="1"/>
  <c r="C22" i="5" s="1"/>
  <c r="G85" i="5"/>
  <c r="CD12" i="4"/>
  <c r="BW38" i="3"/>
  <c r="BY38" i="3" s="1"/>
  <c r="CS15" i="3"/>
  <c r="G21" i="5"/>
  <c r="E12" i="4"/>
  <c r="E74" i="5"/>
  <c r="CX30" i="2"/>
  <c r="CX32" i="2" s="1"/>
  <c r="CM68" i="2"/>
  <c r="CM67" i="2"/>
  <c r="E68" i="5" s="1"/>
  <c r="I68" i="5" s="1"/>
  <c r="BU44" i="2"/>
  <c r="BT11" i="4" s="1"/>
  <c r="BE44" i="2"/>
  <c r="BD11" i="4" s="1"/>
  <c r="AW11" i="4"/>
  <c r="AT11" i="4"/>
  <c r="AY44" i="2"/>
  <c r="AX11" i="4" s="1"/>
  <c r="CM49" i="2"/>
  <c r="E48" i="5" s="1"/>
  <c r="AQ44" i="2"/>
  <c r="AP11" i="4" s="1"/>
  <c r="BW29" i="2"/>
  <c r="BY29" i="2" s="1"/>
  <c r="CM46" i="2"/>
  <c r="E45" i="5" s="1"/>
  <c r="CM12" i="2"/>
  <c r="E13" i="5" s="1"/>
  <c r="B11" i="4"/>
  <c r="AC14" i="4"/>
  <c r="AH14" i="4"/>
  <c r="U14" i="4"/>
  <c r="AQ14" i="4"/>
  <c r="AI14" i="4"/>
  <c r="BI14" i="4"/>
  <c r="N14" i="4"/>
  <c r="C14" i="4"/>
  <c r="BE14" i="4"/>
  <c r="BG14" i="4"/>
  <c r="AY14" i="4"/>
  <c r="BU14" i="4"/>
  <c r="BW14" i="4"/>
  <c r="CA14" i="4"/>
  <c r="CX24" i="3"/>
  <c r="G72" i="5"/>
  <c r="CX30" i="3"/>
  <c r="CX32" i="3" s="1"/>
  <c r="G74" i="5"/>
  <c r="BW65" i="3"/>
  <c r="BY65" i="3" s="1"/>
  <c r="A65" i="3" s="1"/>
  <c r="CM68" i="3"/>
  <c r="CM66" i="3"/>
  <c r="G67" i="5" s="1"/>
  <c r="BW25" i="3"/>
  <c r="BY25" i="3" s="1"/>
  <c r="BW12" i="3"/>
  <c r="BY12" i="3" s="1"/>
  <c r="CC12" i="3" s="1"/>
  <c r="CG12" i="3" s="1"/>
  <c r="BW71" i="3"/>
  <c r="BY71" i="3" s="1"/>
  <c r="CC71" i="3" s="1"/>
  <c r="CG71" i="3" s="1"/>
  <c r="BW52" i="3"/>
  <c r="BY52" i="3" s="1"/>
  <c r="CC52" i="3" s="1"/>
  <c r="CG52" i="3" s="1"/>
  <c r="BK12" i="4"/>
  <c r="BW23" i="3"/>
  <c r="BY23" i="3" s="1"/>
  <c r="CC23" i="3" s="1"/>
  <c r="CG23" i="3" s="1"/>
  <c r="BW51" i="3"/>
  <c r="BY51" i="3" s="1"/>
  <c r="BP14" i="4"/>
  <c r="BW64" i="3"/>
  <c r="BY64" i="3" s="1"/>
  <c r="A64" i="3" s="1"/>
  <c r="CX18" i="3"/>
  <c r="G43" i="5"/>
  <c r="BY11" i="3"/>
  <c r="A11" i="3" s="1"/>
  <c r="BW70" i="3"/>
  <c r="BY70" i="3" s="1"/>
  <c r="CC70" i="3" s="1"/>
  <c r="CG70" i="3" s="1"/>
  <c r="BW30" i="3"/>
  <c r="BY30" i="3" s="1"/>
  <c r="A30" i="3" s="1"/>
  <c r="BW28" i="3"/>
  <c r="BY28" i="3" s="1"/>
  <c r="BW32" i="3"/>
  <c r="BY32" i="3" s="1"/>
  <c r="CC32" i="3" s="1"/>
  <c r="CG32" i="3" s="1"/>
  <c r="BW62" i="3"/>
  <c r="BY62" i="3" s="1"/>
  <c r="CC62" i="3" s="1"/>
  <c r="CG62" i="3" s="1"/>
  <c r="G51" i="5"/>
  <c r="BW63" i="3"/>
  <c r="BY63" i="3" s="1"/>
  <c r="CC63" i="3" s="1"/>
  <c r="CG63" i="3" s="1"/>
  <c r="BW53" i="3"/>
  <c r="BY53" i="3" s="1"/>
  <c r="A53" i="3" s="1"/>
  <c r="BW27" i="3"/>
  <c r="BY27" i="3" s="1"/>
  <c r="BW26" i="3"/>
  <c r="BY26" i="3" s="1"/>
  <c r="BW54" i="3"/>
  <c r="BY54" i="3" s="1"/>
  <c r="CC54" i="3" s="1"/>
  <c r="CG54" i="3" s="1"/>
  <c r="G53" i="5"/>
  <c r="CM53" i="3"/>
  <c r="G52" i="5" s="1"/>
  <c r="I52" i="5" s="1"/>
  <c r="BW68" i="3"/>
  <c r="BY68" i="3" s="1"/>
  <c r="CC68" i="3" s="1"/>
  <c r="CG68" i="3" s="1"/>
  <c r="BW15" i="3"/>
  <c r="BY15" i="3" s="1"/>
  <c r="A15" i="3" s="1"/>
  <c r="BW45" i="3"/>
  <c r="BY45" i="3" s="1"/>
  <c r="A45" i="3" s="1"/>
  <c r="BW10" i="3"/>
  <c r="BY10" i="3" s="1"/>
  <c r="CC10" i="3" s="1"/>
  <c r="CG10" i="3" s="1"/>
  <c r="AO14" i="4"/>
  <c r="BW69" i="3"/>
  <c r="BY69" i="3" s="1"/>
  <c r="CC69" i="3" s="1"/>
  <c r="CG69" i="3" s="1"/>
  <c r="BW16" i="3"/>
  <c r="BY16" i="3" s="1"/>
  <c r="CC16" i="3" s="1"/>
  <c r="CG16" i="3" s="1"/>
  <c r="BW67" i="3"/>
  <c r="BY67" i="3" s="1"/>
  <c r="CC67" i="3" s="1"/>
  <c r="CG67" i="3" s="1"/>
  <c r="BW49" i="3"/>
  <c r="BY49" i="3" s="1"/>
  <c r="CC49" i="3" s="1"/>
  <c r="CG49" i="3" s="1"/>
  <c r="BW17" i="3"/>
  <c r="BY17" i="3" s="1"/>
  <c r="A17" i="3" s="1"/>
  <c r="AM14" i="4"/>
  <c r="BW50" i="3"/>
  <c r="BY50" i="3" s="1"/>
  <c r="CC50" i="3" s="1"/>
  <c r="CG50" i="3" s="1"/>
  <c r="BW22" i="3"/>
  <c r="BY22" i="3" s="1"/>
  <c r="CC22" i="3" s="1"/>
  <c r="CG22" i="3" s="1"/>
  <c r="BW21" i="3"/>
  <c r="BY21" i="3" s="1"/>
  <c r="CC21" i="3" s="1"/>
  <c r="CG21" i="3" s="1"/>
  <c r="BW19" i="3"/>
  <c r="BY19" i="3" s="1"/>
  <c r="CC19" i="3" s="1"/>
  <c r="CG19" i="3" s="1"/>
  <c r="BW18" i="3"/>
  <c r="BY18" i="3" s="1"/>
  <c r="A18" i="3" s="1"/>
  <c r="AK75" i="3"/>
  <c r="G35" i="5"/>
  <c r="CQ44" i="3"/>
  <c r="G33" i="5"/>
  <c r="CQ42" i="3"/>
  <c r="AE55" i="3"/>
  <c r="AE10" i="3"/>
  <c r="Z12" i="4"/>
  <c r="Z14" i="4" s="1"/>
  <c r="AE59" i="3"/>
  <c r="AE51" i="3"/>
  <c r="AE38" i="3"/>
  <c r="AE56" i="3"/>
  <c r="AE32" i="3"/>
  <c r="CM31" i="3"/>
  <c r="AE30" i="3"/>
  <c r="AE28" i="3"/>
  <c r="AE27" i="3"/>
  <c r="AE34" i="3"/>
  <c r="AE12" i="3"/>
  <c r="G25" i="5"/>
  <c r="CS22" i="3"/>
  <c r="AE63" i="3"/>
  <c r="AE26" i="3"/>
  <c r="AE35" i="3"/>
  <c r="CC57" i="3"/>
  <c r="CG57" i="3" s="1"/>
  <c r="U75" i="3"/>
  <c r="AE24" i="3"/>
  <c r="AE45" i="3"/>
  <c r="AE11" i="3"/>
  <c r="AE65" i="3"/>
  <c r="AE15" i="3"/>
  <c r="AE39" i="3"/>
  <c r="CM25" i="3"/>
  <c r="AE14" i="3"/>
  <c r="AE18" i="3"/>
  <c r="AE22" i="3"/>
  <c r="K12" i="4"/>
  <c r="AE52" i="3"/>
  <c r="G16" i="5"/>
  <c r="N75" i="3"/>
  <c r="M12" i="4" s="1"/>
  <c r="G13" i="5"/>
  <c r="CS9" i="3"/>
  <c r="G20" i="5"/>
  <c r="CS13" i="3"/>
  <c r="CS18" i="3"/>
  <c r="G18" i="5"/>
  <c r="D12" i="4"/>
  <c r="G14" i="4"/>
  <c r="AE36" i="3"/>
  <c r="AE25" i="3"/>
  <c r="I14" i="4"/>
  <c r="J12" i="4"/>
  <c r="B12" i="4"/>
  <c r="BZ14" i="4"/>
  <c r="E70" i="5"/>
  <c r="CX23" i="2"/>
  <c r="CX10" i="2"/>
  <c r="E65" i="5"/>
  <c r="BR14" i="4"/>
  <c r="BW18" i="2"/>
  <c r="BY18" i="2" s="1"/>
  <c r="CC18" i="2" s="1"/>
  <c r="CG18" i="2" s="1"/>
  <c r="BW24" i="2"/>
  <c r="BY24" i="2" s="1"/>
  <c r="E72" i="5"/>
  <c r="E73" i="5"/>
  <c r="BW40" i="2"/>
  <c r="BY40" i="2" s="1"/>
  <c r="CC40" i="2" s="1"/>
  <c r="CG40" i="2" s="1"/>
  <c r="BW39" i="2"/>
  <c r="BY39" i="2" s="1"/>
  <c r="CC39" i="2" s="1"/>
  <c r="CG39" i="2" s="1"/>
  <c r="BL14" i="4"/>
  <c r="BJ14" i="4"/>
  <c r="E43" i="5"/>
  <c r="BW32" i="2"/>
  <c r="BY32" i="2" s="1"/>
  <c r="CC32" i="2" s="1"/>
  <c r="CG32" i="2" s="1"/>
  <c r="BW34" i="2"/>
  <c r="BY34" i="2" s="1"/>
  <c r="BW27" i="2"/>
  <c r="BY27" i="2" s="1"/>
  <c r="CC27" i="2" s="1"/>
  <c r="CG27" i="2" s="1"/>
  <c r="CX16" i="2"/>
  <c r="E53" i="5"/>
  <c r="BW26" i="2"/>
  <c r="BY26" i="2" s="1"/>
  <c r="BW17" i="2"/>
  <c r="BY17" i="2" s="1"/>
  <c r="A17" i="2" s="1"/>
  <c r="CM56" i="2"/>
  <c r="E55" i="5" s="1"/>
  <c r="I55" i="5" s="1"/>
  <c r="CM55" i="2"/>
  <c r="E54" i="5" s="1"/>
  <c r="I54" i="5" s="1"/>
  <c r="CM52" i="2"/>
  <c r="BW14" i="2"/>
  <c r="BY14" i="2" s="1"/>
  <c r="BW11" i="2"/>
  <c r="BY11" i="2" s="1"/>
  <c r="CC11" i="2" s="1"/>
  <c r="CG11" i="2" s="1"/>
  <c r="BW28" i="2"/>
  <c r="BW15" i="2"/>
  <c r="BY15" i="2" s="1"/>
  <c r="A15" i="2" s="1"/>
  <c r="AN14" i="4"/>
  <c r="AK44" i="2"/>
  <c r="AG14" i="4"/>
  <c r="BY30" i="2"/>
  <c r="A30" i="2" s="1"/>
  <c r="AF14" i="4"/>
  <c r="CM35" i="2"/>
  <c r="AE20" i="2"/>
  <c r="E34" i="5"/>
  <c r="CQ43" i="2"/>
  <c r="CQ41" i="2"/>
  <c r="E32" i="5"/>
  <c r="W11" i="4"/>
  <c r="W14" i="4" s="1"/>
  <c r="AE41" i="2"/>
  <c r="AE39" i="2"/>
  <c r="AE10" i="2"/>
  <c r="CM34" i="2"/>
  <c r="AE35" i="2"/>
  <c r="AE27" i="2"/>
  <c r="Y14" i="4"/>
  <c r="AC44" i="2"/>
  <c r="AE36" i="2"/>
  <c r="AE30" i="2"/>
  <c r="AE17" i="2"/>
  <c r="AE25" i="2"/>
  <c r="AE34" i="2"/>
  <c r="AE33" i="2"/>
  <c r="U44" i="2"/>
  <c r="BY37" i="2"/>
  <c r="AE24" i="2"/>
  <c r="CM24" i="2"/>
  <c r="E20" i="5"/>
  <c r="CS13" i="2"/>
  <c r="H14" i="4"/>
  <c r="CM14" i="2"/>
  <c r="E15" i="5" s="1"/>
  <c r="E17" i="5"/>
  <c r="BY33" i="2"/>
  <c r="AE16" i="2"/>
  <c r="CM17" i="2"/>
  <c r="AE40" i="2"/>
  <c r="C43" i="5"/>
  <c r="CX18" i="1"/>
  <c r="BW138" i="1"/>
  <c r="BY138" i="1" s="1"/>
  <c r="BW20" i="1"/>
  <c r="BY20" i="1" s="1"/>
  <c r="CC20" i="1" s="1"/>
  <c r="CG20" i="1" s="1"/>
  <c r="BW187" i="1"/>
  <c r="BY187" i="1" s="1"/>
  <c r="CC187" i="1" s="1"/>
  <c r="CG187" i="1" s="1"/>
  <c r="BW112" i="1"/>
  <c r="BY112" i="1" s="1"/>
  <c r="CC112" i="1" s="1"/>
  <c r="CG112" i="1" s="1"/>
  <c r="BY174" i="1"/>
  <c r="CC174" i="1" s="1"/>
  <c r="CG174" i="1" s="1"/>
  <c r="BW128" i="1"/>
  <c r="BY128" i="1" s="1"/>
  <c r="CC128" i="1" s="1"/>
  <c r="CG128" i="1" s="1"/>
  <c r="BW156" i="1"/>
  <c r="BY156" i="1" s="1"/>
  <c r="CC156" i="1" s="1"/>
  <c r="CG156" i="1" s="1"/>
  <c r="BW59" i="1"/>
  <c r="BY59" i="1" s="1"/>
  <c r="CC59" i="1" s="1"/>
  <c r="CG59" i="1" s="1"/>
  <c r="A19" i="1"/>
  <c r="CC19" i="1"/>
  <c r="CG19" i="1" s="1"/>
  <c r="BW200" i="1"/>
  <c r="BW169" i="1"/>
  <c r="BY169" i="1" s="1"/>
  <c r="CC169" i="1" s="1"/>
  <c r="CG169" i="1" s="1"/>
  <c r="BW168" i="1"/>
  <c r="BY168" i="1" s="1"/>
  <c r="CC168" i="1" s="1"/>
  <c r="CG168" i="1" s="1"/>
  <c r="BY170" i="1"/>
  <c r="CC170" i="1" s="1"/>
  <c r="CG170" i="1" s="1"/>
  <c r="BW196" i="1"/>
  <c r="BY196" i="1" s="1"/>
  <c r="CC196" i="1" s="1"/>
  <c r="CG196" i="1" s="1"/>
  <c r="BW155" i="1"/>
  <c r="BY155" i="1" s="1"/>
  <c r="CC155" i="1" s="1"/>
  <c r="CG155" i="1" s="1"/>
  <c r="BW127" i="1"/>
  <c r="BY127" i="1" s="1"/>
  <c r="CC127" i="1" s="1"/>
  <c r="CG127" i="1" s="1"/>
  <c r="BW114" i="1"/>
  <c r="BY114" i="1" s="1"/>
  <c r="CC114" i="1" s="1"/>
  <c r="CG114" i="1" s="1"/>
  <c r="A179" i="1"/>
  <c r="BY198" i="1"/>
  <c r="CC198" i="1" s="1"/>
  <c r="CG198" i="1" s="1"/>
  <c r="BW147" i="1"/>
  <c r="BY147" i="1" s="1"/>
  <c r="CC147" i="1" s="1"/>
  <c r="CG147" i="1" s="1"/>
  <c r="BW144" i="1"/>
  <c r="BY144" i="1" s="1"/>
  <c r="CC144" i="1" s="1"/>
  <c r="CG144" i="1" s="1"/>
  <c r="BW143" i="1"/>
  <c r="BY143" i="1" s="1"/>
  <c r="CC143" i="1" s="1"/>
  <c r="CG143" i="1" s="1"/>
  <c r="BW141" i="1"/>
  <c r="BY141" i="1" s="1"/>
  <c r="CC141" i="1" s="1"/>
  <c r="CG141" i="1" s="1"/>
  <c r="BW124" i="1"/>
  <c r="BY124" i="1" s="1"/>
  <c r="CC124" i="1" s="1"/>
  <c r="CG124" i="1" s="1"/>
  <c r="BW121" i="1"/>
  <c r="BY121" i="1" s="1"/>
  <c r="CC121" i="1" s="1"/>
  <c r="CG121" i="1" s="1"/>
  <c r="BW109" i="1"/>
  <c r="BY109" i="1" s="1"/>
  <c r="CC109" i="1" s="1"/>
  <c r="CG109" i="1" s="1"/>
  <c r="BW107" i="1"/>
  <c r="BY107" i="1" s="1"/>
  <c r="CC107" i="1" s="1"/>
  <c r="CG107" i="1" s="1"/>
  <c r="BW105" i="1"/>
  <c r="BY105" i="1" s="1"/>
  <c r="CC105" i="1" s="1"/>
  <c r="CG105" i="1" s="1"/>
  <c r="BW97" i="1"/>
  <c r="BY97" i="1" s="1"/>
  <c r="CC97" i="1" s="1"/>
  <c r="CG97" i="1" s="1"/>
  <c r="BW44" i="1"/>
  <c r="BY44" i="1" s="1"/>
  <c r="CC44" i="1" s="1"/>
  <c r="CG44" i="1" s="1"/>
  <c r="BW16" i="1"/>
  <c r="BY16" i="1" s="1"/>
  <c r="A16" i="1" s="1"/>
  <c r="BW130" i="1"/>
  <c r="BY130" i="1" s="1"/>
  <c r="BW122" i="1"/>
  <c r="BY122" i="1" s="1"/>
  <c r="A122" i="1" s="1"/>
  <c r="BW139" i="1"/>
  <c r="BW116" i="1"/>
  <c r="BY116" i="1" s="1"/>
  <c r="A116" i="1" s="1"/>
  <c r="BW64" i="1"/>
  <c r="BY64" i="1" s="1"/>
  <c r="CC64" i="1" s="1"/>
  <c r="CG64" i="1" s="1"/>
  <c r="BW49" i="1"/>
  <c r="BY49" i="1" s="1"/>
  <c r="CC49" i="1" s="1"/>
  <c r="CG49" i="1" s="1"/>
  <c r="BW129" i="1"/>
  <c r="BY129" i="1" s="1"/>
  <c r="CC129" i="1" s="1"/>
  <c r="CG129" i="1" s="1"/>
  <c r="BW101" i="1"/>
  <c r="BW176" i="1"/>
  <c r="BY176" i="1" s="1"/>
  <c r="CC176" i="1" s="1"/>
  <c r="CG176" i="1" s="1"/>
  <c r="BW134" i="1"/>
  <c r="BY134" i="1" s="1"/>
  <c r="CC134" i="1" s="1"/>
  <c r="CG134" i="1" s="1"/>
  <c r="CM47" i="1"/>
  <c r="C46" i="5" s="1"/>
  <c r="BW62" i="1"/>
  <c r="BY62" i="1" s="1"/>
  <c r="CC62" i="1" s="1"/>
  <c r="CG62" i="1" s="1"/>
  <c r="BW58" i="1"/>
  <c r="BY58" i="1" s="1"/>
  <c r="BW26" i="1"/>
  <c r="BY26" i="1" s="1"/>
  <c r="CC26" i="1" s="1"/>
  <c r="CG26" i="1" s="1"/>
  <c r="BW152" i="1"/>
  <c r="BY152" i="1" s="1"/>
  <c r="CC152" i="1" s="1"/>
  <c r="CG152" i="1" s="1"/>
  <c r="BW151" i="1"/>
  <c r="BY151" i="1" s="1"/>
  <c r="CC151" i="1" s="1"/>
  <c r="CG151" i="1" s="1"/>
  <c r="BW150" i="1"/>
  <c r="BY150" i="1" s="1"/>
  <c r="CC150" i="1" s="1"/>
  <c r="CG150" i="1" s="1"/>
  <c r="BW167" i="1"/>
  <c r="BY167" i="1" s="1"/>
  <c r="A178" i="1"/>
  <c r="CC178" i="1"/>
  <c r="CG178" i="1" s="1"/>
  <c r="A42" i="1"/>
  <c r="CC42" i="1"/>
  <c r="CG42" i="1" s="1"/>
  <c r="A161" i="1"/>
  <c r="CC161" i="1"/>
  <c r="CG161" i="1" s="1"/>
  <c r="CC82" i="1"/>
  <c r="CG82" i="1" s="1"/>
  <c r="A82" i="1"/>
  <c r="BY195" i="1"/>
  <c r="CC195" i="1" s="1"/>
  <c r="CG195" i="1" s="1"/>
  <c r="BY57" i="1"/>
  <c r="CC57" i="1" s="1"/>
  <c r="CG57" i="1" s="1"/>
  <c r="BW34" i="1"/>
  <c r="BY34" i="1" s="1"/>
  <c r="CC34" i="1" s="1"/>
  <c r="CG34" i="1" s="1"/>
  <c r="BW165" i="1"/>
  <c r="BY165" i="1" s="1"/>
  <c r="CC165" i="1" s="1"/>
  <c r="CG165" i="1" s="1"/>
  <c r="BY189" i="1"/>
  <c r="CC189" i="1" s="1"/>
  <c r="CG189" i="1" s="1"/>
  <c r="BW102" i="1"/>
  <c r="BY102" i="1" s="1"/>
  <c r="CC102" i="1" s="1"/>
  <c r="CG102" i="1" s="1"/>
  <c r="BW74" i="1"/>
  <c r="BY74" i="1" s="1"/>
  <c r="CC74" i="1" s="1"/>
  <c r="CG74" i="1" s="1"/>
  <c r="BW73" i="1"/>
  <c r="BY73" i="1" s="1"/>
  <c r="CC73" i="1" s="1"/>
  <c r="CG73" i="1" s="1"/>
  <c r="BY10" i="1"/>
  <c r="CC10" i="1" s="1"/>
  <c r="CG10" i="1" s="1"/>
  <c r="BW135" i="1"/>
  <c r="BY135" i="1" s="1"/>
  <c r="CC135" i="1" s="1"/>
  <c r="CG135" i="1" s="1"/>
  <c r="BW133" i="1"/>
  <c r="BY133" i="1" s="1"/>
  <c r="CC133" i="1" s="1"/>
  <c r="CG133" i="1" s="1"/>
  <c r="BW132" i="1"/>
  <c r="BY132" i="1" s="1"/>
  <c r="CC132" i="1" s="1"/>
  <c r="CG132" i="1" s="1"/>
  <c r="BW118" i="1"/>
  <c r="BY118" i="1" s="1"/>
  <c r="CC118" i="1" s="1"/>
  <c r="CG118" i="1" s="1"/>
  <c r="BW76" i="1"/>
  <c r="BY76" i="1" s="1"/>
  <c r="CC76" i="1" s="1"/>
  <c r="CG76" i="1" s="1"/>
  <c r="BW75" i="1"/>
  <c r="BY75" i="1" s="1"/>
  <c r="CC75" i="1" s="1"/>
  <c r="CG75" i="1" s="1"/>
  <c r="BY45" i="1"/>
  <c r="CC45" i="1" s="1"/>
  <c r="CG45" i="1" s="1"/>
  <c r="BW40" i="1"/>
  <c r="BY40" i="1" s="1"/>
  <c r="CC40" i="1" s="1"/>
  <c r="CG40" i="1" s="1"/>
  <c r="A25" i="1"/>
  <c r="BW146" i="1"/>
  <c r="BY146" i="1" s="1"/>
  <c r="CC146" i="1" s="1"/>
  <c r="CG146" i="1" s="1"/>
  <c r="BW145" i="1"/>
  <c r="BY145" i="1" s="1"/>
  <c r="CC145" i="1" s="1"/>
  <c r="CG145" i="1" s="1"/>
  <c r="BW140" i="1"/>
  <c r="BY140" i="1" s="1"/>
  <c r="CC140" i="1" s="1"/>
  <c r="CG140" i="1" s="1"/>
  <c r="BW43" i="1"/>
  <c r="BY43" i="1" s="1"/>
  <c r="CC43" i="1" s="1"/>
  <c r="CG43" i="1" s="1"/>
  <c r="BW15" i="1"/>
  <c r="BY15" i="1" s="1"/>
  <c r="BW13" i="1"/>
  <c r="BY13" i="1" s="1"/>
  <c r="CC13" i="1" s="1"/>
  <c r="CG13" i="1" s="1"/>
  <c r="BW92" i="1"/>
  <c r="BY92" i="1" s="1"/>
  <c r="CC92" i="1" s="1"/>
  <c r="CG92" i="1" s="1"/>
  <c r="BY39" i="1"/>
  <c r="A39" i="1" s="1"/>
  <c r="BW113" i="1"/>
  <c r="BY113" i="1" s="1"/>
  <c r="CC113" i="1" s="1"/>
  <c r="CG113" i="1" s="1"/>
  <c r="AB10" i="4"/>
  <c r="CM36" i="1"/>
  <c r="CQ41" i="1"/>
  <c r="C32" i="5"/>
  <c r="CC181" i="1"/>
  <c r="CG181" i="1" s="1"/>
  <c r="CM34" i="1"/>
  <c r="CM33" i="1"/>
  <c r="AE199" i="1"/>
  <c r="AE120" i="1"/>
  <c r="AE104" i="1"/>
  <c r="AE26" i="1"/>
  <c r="BY185" i="1"/>
  <c r="CC185" i="1" s="1"/>
  <c r="CG185" i="1" s="1"/>
  <c r="AE48" i="1"/>
  <c r="BY184" i="1"/>
  <c r="AE47" i="1"/>
  <c r="AE183" i="1"/>
  <c r="AE155" i="1"/>
  <c r="AE59" i="1"/>
  <c r="AE45" i="1"/>
  <c r="CQ42" i="1"/>
  <c r="A173" i="1"/>
  <c r="AE164" i="1"/>
  <c r="BY154" i="1"/>
  <c r="CC154" i="1" s="1"/>
  <c r="CG154" i="1" s="1"/>
  <c r="AE110" i="1"/>
  <c r="AE130" i="1"/>
  <c r="AE106" i="1"/>
  <c r="AE122" i="1"/>
  <c r="AE136" i="1"/>
  <c r="AE135" i="1"/>
  <c r="AE52" i="1"/>
  <c r="AE37" i="1"/>
  <c r="AE21" i="1"/>
  <c r="AE117" i="1"/>
  <c r="AE54" i="1"/>
  <c r="AE53" i="1"/>
  <c r="AE198" i="1"/>
  <c r="AE179" i="1"/>
  <c r="BY177" i="1"/>
  <c r="CC177" i="1" s="1"/>
  <c r="CG177" i="1" s="1"/>
  <c r="AE174" i="1"/>
  <c r="BY90" i="1"/>
  <c r="A90" i="1" s="1"/>
  <c r="AE89" i="1"/>
  <c r="AE88" i="1"/>
  <c r="AE76" i="1"/>
  <c r="AE68" i="1"/>
  <c r="AE55" i="1"/>
  <c r="AE30" i="1"/>
  <c r="C26" i="5"/>
  <c r="CS24" i="1"/>
  <c r="BY117" i="1"/>
  <c r="AE90" i="1"/>
  <c r="AE118" i="1"/>
  <c r="AE87" i="1"/>
  <c r="AE86" i="1"/>
  <c r="AE85" i="1"/>
  <c r="AE84" i="1"/>
  <c r="AE32" i="1"/>
  <c r="BY54" i="1"/>
  <c r="CC54" i="1" s="1"/>
  <c r="CG54" i="1" s="1"/>
  <c r="AE77" i="1"/>
  <c r="AE51" i="1"/>
  <c r="BY89" i="1"/>
  <c r="CC89" i="1" s="1"/>
  <c r="CG89" i="1" s="1"/>
  <c r="AE39" i="1"/>
  <c r="AE166" i="1"/>
  <c r="BY77" i="1"/>
  <c r="CC77" i="1" s="1"/>
  <c r="CG77" i="1" s="1"/>
  <c r="AE58" i="1"/>
  <c r="AE170" i="1"/>
  <c r="AE157" i="1"/>
  <c r="AE138" i="1"/>
  <c r="AE99" i="1"/>
  <c r="AE10" i="1"/>
  <c r="BY52" i="1"/>
  <c r="AE27" i="1"/>
  <c r="AE115" i="1"/>
  <c r="BY79" i="1"/>
  <c r="CC79" i="1" s="1"/>
  <c r="CG79" i="1" s="1"/>
  <c r="AE28" i="1"/>
  <c r="CS13" i="1"/>
  <c r="C20" i="5"/>
  <c r="CS9" i="1"/>
  <c r="BY183" i="1"/>
  <c r="CC88" i="1"/>
  <c r="CG88" i="1" s="1"/>
  <c r="AE171" i="1"/>
  <c r="C14" i="5"/>
  <c r="I14" i="5" s="1"/>
  <c r="G76" i="6" s="1"/>
  <c r="AE177" i="1"/>
  <c r="BY41" i="1"/>
  <c r="BY72" i="1"/>
  <c r="A72" i="1" s="1"/>
  <c r="AE188" i="1"/>
  <c r="A21" i="1"/>
  <c r="A91" i="1"/>
  <c r="A56" i="1"/>
  <c r="AE12" i="1"/>
  <c r="BY86" i="1"/>
  <c r="CC86" i="1" s="1"/>
  <c r="CG86" i="1" s="1"/>
  <c r="A53" i="1"/>
  <c r="BY87" i="1"/>
  <c r="BY51" i="1"/>
  <c r="A55" i="1"/>
  <c r="A95" i="1"/>
  <c r="BY27" i="1"/>
  <c r="CC38" i="1"/>
  <c r="CG38" i="1" s="1"/>
  <c r="A38" i="1"/>
  <c r="A148" i="1"/>
  <c r="CC148" i="1"/>
  <c r="CG148" i="1" s="1"/>
  <c r="CC33" i="1"/>
  <c r="CG33" i="1" s="1"/>
  <c r="A33" i="1"/>
  <c r="BY69" i="1"/>
  <c r="CC69" i="1" s="1"/>
  <c r="CG69" i="1" s="1"/>
  <c r="CC60" i="1"/>
  <c r="CG60" i="1" s="1"/>
  <c r="A60" i="1"/>
  <c r="CC94" i="1"/>
  <c r="CG94" i="1" s="1"/>
  <c r="A94" i="1"/>
  <c r="CC123" i="1"/>
  <c r="CG123" i="1" s="1"/>
  <c r="A123" i="1"/>
  <c r="BY200" i="1"/>
  <c r="CC200" i="1" s="1"/>
  <c r="CG200" i="1" s="1"/>
  <c r="BY37" i="1"/>
  <c r="CC37" i="1" s="1"/>
  <c r="CG37" i="1" s="1"/>
  <c r="BY81" i="1"/>
  <c r="CC81" i="1" s="1"/>
  <c r="CG81" i="1" s="1"/>
  <c r="C74" i="5"/>
  <c r="C71" i="5"/>
  <c r="CX26" i="1"/>
  <c r="CC104" i="1"/>
  <c r="CG104" i="1" s="1"/>
  <c r="A104" i="1"/>
  <c r="A191" i="1"/>
  <c r="A80" i="1"/>
  <c r="BY93" i="1"/>
  <c r="CC93" i="1" s="1"/>
  <c r="CG93" i="1" s="1"/>
  <c r="A175" i="1"/>
  <c r="BY99" i="1"/>
  <c r="CC99" i="1" s="1"/>
  <c r="CG99" i="1" s="1"/>
  <c r="A177" i="1"/>
  <c r="CM72" i="1"/>
  <c r="A50" i="1"/>
  <c r="BY131" i="1"/>
  <c r="CC131" i="1" s="1"/>
  <c r="CG131" i="1" s="1"/>
  <c r="BY30" i="1"/>
  <c r="CC30" i="1" s="1"/>
  <c r="CG30" i="1" s="1"/>
  <c r="A22" i="1"/>
  <c r="BW11" i="1"/>
  <c r="A96" i="1"/>
  <c r="CX23" i="1"/>
  <c r="CC13" i="2" l="1"/>
  <c r="CG13" i="2" s="1"/>
  <c r="A13" i="2"/>
  <c r="CC160" i="1"/>
  <c r="CG160" i="1" s="1"/>
  <c r="A160" i="1"/>
  <c r="A143" i="1"/>
  <c r="CC194" i="1"/>
  <c r="CG194" i="1" s="1"/>
  <c r="I47" i="5"/>
  <c r="A100" i="1"/>
  <c r="A128" i="1"/>
  <c r="A163" i="1"/>
  <c r="A194" i="1"/>
  <c r="A192" i="1"/>
  <c r="A78" i="1"/>
  <c r="A71" i="1"/>
  <c r="CC199" i="1"/>
  <c r="CG199" i="1" s="1"/>
  <c r="A146" i="1"/>
  <c r="I17" i="5"/>
  <c r="D35" i="6" s="1"/>
  <c r="CC119" i="1"/>
  <c r="CG119" i="1" s="1"/>
  <c r="A119" i="1"/>
  <c r="A136" i="1"/>
  <c r="J14" i="4"/>
  <c r="CC137" i="1"/>
  <c r="CG137" i="1" s="1"/>
  <c r="BY139" i="1"/>
  <c r="CC139" i="1" s="1"/>
  <c r="CG139" i="1" s="1"/>
  <c r="BY101" i="1"/>
  <c r="CC101" i="1" s="1"/>
  <c r="CG101" i="1" s="1"/>
  <c r="A89" i="1"/>
  <c r="A107" i="1"/>
  <c r="A112" i="1"/>
  <c r="A85" i="1"/>
  <c r="CC22" i="2"/>
  <c r="CG22" i="2" s="1"/>
  <c r="CX34" i="2"/>
  <c r="A115" i="1"/>
  <c r="CS14" i="1"/>
  <c r="CC180" i="1"/>
  <c r="CG180" i="1" s="1"/>
  <c r="CC153" i="1"/>
  <c r="CG153" i="1" s="1"/>
  <c r="I33" i="5"/>
  <c r="CC41" i="2"/>
  <c r="CG41" i="2" s="1"/>
  <c r="A31" i="2"/>
  <c r="BH14" i="4"/>
  <c r="A124" i="1"/>
  <c r="A202" i="1"/>
  <c r="A31" i="1"/>
  <c r="CC67" i="1"/>
  <c r="CG67" i="1" s="1"/>
  <c r="A29" i="1"/>
  <c r="CC29" i="1"/>
  <c r="CG29" i="1" s="1"/>
  <c r="A193" i="1"/>
  <c r="CC193" i="1"/>
  <c r="CG193" i="1" s="1"/>
  <c r="A157" i="1"/>
  <c r="CC157" i="1"/>
  <c r="CG157" i="1" s="1"/>
  <c r="A49" i="1"/>
  <c r="I62" i="5"/>
  <c r="CC35" i="2"/>
  <c r="CG35" i="2" s="1"/>
  <c r="A70" i="1"/>
  <c r="A23" i="1"/>
  <c r="CC23" i="1"/>
  <c r="CG23" i="1" s="1"/>
  <c r="K14" i="4"/>
  <c r="CQ45" i="3"/>
  <c r="CC126" i="1"/>
  <c r="CG126" i="1" s="1"/>
  <c r="G63" i="5"/>
  <c r="A166" i="1"/>
  <c r="I66" i="5"/>
  <c r="CX34" i="1"/>
  <c r="A190" i="1"/>
  <c r="CC149" i="1"/>
  <c r="CG149" i="1" s="1"/>
  <c r="A142" i="1"/>
  <c r="BN14" i="4"/>
  <c r="A171" i="1"/>
  <c r="A159" i="1"/>
  <c r="CC125" i="1"/>
  <c r="CG125" i="1" s="1"/>
  <c r="A18" i="1"/>
  <c r="A10" i="1"/>
  <c r="A149" i="1"/>
  <c r="CC111" i="1"/>
  <c r="CG111" i="1" s="1"/>
  <c r="CC36" i="2"/>
  <c r="CG36" i="2" s="1"/>
  <c r="BY28" i="2"/>
  <c r="A28" i="2" s="1"/>
  <c r="A42" i="2"/>
  <c r="E71" i="5"/>
  <c r="I71" i="5" s="1"/>
  <c r="G42" i="6" s="1"/>
  <c r="CX26" i="2"/>
  <c r="CX28" i="2" s="1"/>
  <c r="I13" i="5"/>
  <c r="D75" i="6" s="1"/>
  <c r="D83" i="6" s="1"/>
  <c r="D31" i="6" s="1"/>
  <c r="M11" i="4"/>
  <c r="A162" i="1"/>
  <c r="A197" i="1"/>
  <c r="A46" i="3"/>
  <c r="I75" i="5"/>
  <c r="A185" i="1"/>
  <c r="A98" i="1"/>
  <c r="A46" i="1"/>
  <c r="AS14" i="4"/>
  <c r="CS24" i="2"/>
  <c r="BQ14" i="4"/>
  <c r="I29" i="5"/>
  <c r="D96" i="6" s="1"/>
  <c r="A21" i="2"/>
  <c r="CC32" i="1"/>
  <c r="CG32" i="1" s="1"/>
  <c r="CC20" i="3"/>
  <c r="CG20" i="3" s="1"/>
  <c r="CC201" i="1"/>
  <c r="CG201" i="1" s="1"/>
  <c r="A201" i="1"/>
  <c r="G34" i="5"/>
  <c r="I8" i="5"/>
  <c r="A44" i="3"/>
  <c r="E14" i="4"/>
  <c r="E63" i="5"/>
  <c r="I60" i="5"/>
  <c r="A10" i="2"/>
  <c r="L14" i="4"/>
  <c r="A189" i="1"/>
  <c r="I59" i="5"/>
  <c r="A36" i="2"/>
  <c r="AV14" i="4"/>
  <c r="AU14" i="4"/>
  <c r="AB12" i="4"/>
  <c r="I46" i="5"/>
  <c r="CC48" i="3"/>
  <c r="CG48" i="3" s="1"/>
  <c r="CD14" i="4"/>
  <c r="CC61" i="1"/>
  <c r="CG61" i="1" s="1"/>
  <c r="I45" i="5"/>
  <c r="CS9" i="2"/>
  <c r="CC11" i="3"/>
  <c r="CG11" i="3" s="1"/>
  <c r="Q14" i="4"/>
  <c r="AP14" i="4"/>
  <c r="F113" i="6" s="1"/>
  <c r="AZ14" i="4"/>
  <c r="CC56" i="3"/>
  <c r="CG56" i="3" s="1"/>
  <c r="A40" i="3"/>
  <c r="CS17" i="3"/>
  <c r="I48" i="5"/>
  <c r="A72" i="3"/>
  <c r="CX10" i="3"/>
  <c r="CX28" i="3"/>
  <c r="A41" i="3"/>
  <c r="A39" i="3"/>
  <c r="CC61" i="3"/>
  <c r="CG61" i="3" s="1"/>
  <c r="A34" i="3"/>
  <c r="G73" i="5"/>
  <c r="AT14" i="4"/>
  <c r="CC30" i="3"/>
  <c r="CG30" i="3" s="1"/>
  <c r="A66" i="3"/>
  <c r="I70" i="5"/>
  <c r="G38" i="6" s="1"/>
  <c r="A60" i="3"/>
  <c r="A43" i="3"/>
  <c r="CC64" i="3"/>
  <c r="CG64" i="3" s="1"/>
  <c r="CC53" i="3"/>
  <c r="CG53" i="3" s="1"/>
  <c r="I85" i="5"/>
  <c r="A70" i="3"/>
  <c r="A58" i="3"/>
  <c r="BD14" i="4"/>
  <c r="A59" i="3"/>
  <c r="CS14" i="3"/>
  <c r="I15" i="5"/>
  <c r="G75" i="6" s="1"/>
  <c r="D14" i="4"/>
  <c r="A158" i="1"/>
  <c r="C63" i="5"/>
  <c r="AR14" i="4"/>
  <c r="A68" i="1"/>
  <c r="BF14" i="4"/>
  <c r="B14" i="4"/>
  <c r="A103" i="1"/>
  <c r="CM29" i="1"/>
  <c r="C30" i="5" s="1"/>
  <c r="AW14" i="4"/>
  <c r="C16" i="5"/>
  <c r="I16" i="5" s="1"/>
  <c r="D30" i="6" s="1"/>
  <c r="A63" i="1"/>
  <c r="CX34" i="3"/>
  <c r="G76" i="5"/>
  <c r="I76" i="5" s="1"/>
  <c r="I67" i="5"/>
  <c r="AX14" i="4"/>
  <c r="I61" i="5"/>
  <c r="C53" i="5"/>
  <c r="C57" i="5" s="1"/>
  <c r="CM50" i="1"/>
  <c r="CX12" i="1" s="1"/>
  <c r="BK14" i="4"/>
  <c r="CX15" i="1"/>
  <c r="CX17" i="1" s="1"/>
  <c r="CS22" i="1"/>
  <c r="CS25" i="1" s="1"/>
  <c r="C25" i="5"/>
  <c r="M10" i="4"/>
  <c r="BT14" i="4"/>
  <c r="CX11" i="1"/>
  <c r="C69" i="5"/>
  <c r="A172" i="1"/>
  <c r="C21" i="5"/>
  <c r="I21" i="5" s="1"/>
  <c r="G77" i="6" s="1"/>
  <c r="CS15" i="1"/>
  <c r="CS19" i="1" s="1"/>
  <c r="I74" i="5"/>
  <c r="E69" i="5"/>
  <c r="CX11" i="2"/>
  <c r="CX18" i="2"/>
  <c r="A29" i="2"/>
  <c r="CC29" i="2"/>
  <c r="CG29" i="2" s="1"/>
  <c r="I72" i="5"/>
  <c r="G39" i="6" s="1"/>
  <c r="A27" i="2"/>
  <c r="I43" i="5"/>
  <c r="J43" i="5" s="1"/>
  <c r="CC72" i="1"/>
  <c r="CG72" i="1" s="1"/>
  <c r="CC17" i="1"/>
  <c r="CG17" i="1" s="1"/>
  <c r="A144" i="1"/>
  <c r="CC110" i="1"/>
  <c r="CG110" i="1" s="1"/>
  <c r="CC14" i="1"/>
  <c r="CG14" i="1" s="1"/>
  <c r="CC39" i="1"/>
  <c r="CG39" i="1" s="1"/>
  <c r="G69" i="5"/>
  <c r="CX11" i="3"/>
  <c r="A23" i="3"/>
  <c r="A71" i="3"/>
  <c r="A24" i="3"/>
  <c r="A63" i="3"/>
  <c r="A49" i="3"/>
  <c r="CC65" i="3"/>
  <c r="CG65" i="3" s="1"/>
  <c r="CC13" i="3"/>
  <c r="CG13" i="3" s="1"/>
  <c r="A14" i="3"/>
  <c r="A67" i="3"/>
  <c r="CC47" i="3"/>
  <c r="CG47" i="3" s="1"/>
  <c r="A50" i="3"/>
  <c r="A21" i="3"/>
  <c r="A54" i="3"/>
  <c r="A32" i="3"/>
  <c r="G57" i="5"/>
  <c r="A29" i="3"/>
  <c r="CX15" i="3"/>
  <c r="CX17" i="3" s="1"/>
  <c r="A19" i="3"/>
  <c r="A55" i="3"/>
  <c r="CC18" i="3"/>
  <c r="CG18" i="3" s="1"/>
  <c r="BW75" i="3"/>
  <c r="CM77" i="3" s="1"/>
  <c r="G79" i="5" s="1"/>
  <c r="A16" i="3"/>
  <c r="A69" i="3"/>
  <c r="A36" i="3"/>
  <c r="A12" i="3"/>
  <c r="A22" i="3"/>
  <c r="A68" i="3"/>
  <c r="CC17" i="3"/>
  <c r="CG17" i="3" s="1"/>
  <c r="A62" i="3"/>
  <c r="A10" i="3"/>
  <c r="AJ12" i="4"/>
  <c r="CM50" i="3"/>
  <c r="A37" i="3"/>
  <c r="A52" i="3"/>
  <c r="CC31" i="3"/>
  <c r="CG31" i="3" s="1"/>
  <c r="A42" i="3"/>
  <c r="CC15" i="3"/>
  <c r="CG15" i="3" s="1"/>
  <c r="CC45" i="3"/>
  <c r="CG45" i="3" s="1"/>
  <c r="CQ41" i="3"/>
  <c r="G32" i="5"/>
  <c r="I32" i="5" s="1"/>
  <c r="G91" i="6" s="1"/>
  <c r="G37" i="5"/>
  <c r="CS26" i="3"/>
  <c r="M12" i="5"/>
  <c r="CC51" i="3"/>
  <c r="CG51" i="3" s="1"/>
  <c r="A51" i="3"/>
  <c r="G26" i="5"/>
  <c r="I26" i="5" s="1"/>
  <c r="D93" i="6" s="1"/>
  <c r="CS24" i="3"/>
  <c r="CS25" i="3" s="1"/>
  <c r="CM29" i="3"/>
  <c r="G30" i="5" s="1"/>
  <c r="T12" i="4"/>
  <c r="A27" i="3"/>
  <c r="CC27" i="3"/>
  <c r="CG27" i="3" s="1"/>
  <c r="AE75" i="3"/>
  <c r="CM41" i="3" s="1"/>
  <c r="G39" i="5" s="1"/>
  <c r="CM21" i="3"/>
  <c r="G22" i="5" s="1"/>
  <c r="I22" i="5" s="1"/>
  <c r="A73" i="3"/>
  <c r="CC73" i="3"/>
  <c r="CG73" i="3" s="1"/>
  <c r="CC35" i="3"/>
  <c r="CG35" i="3" s="1"/>
  <c r="A35" i="3"/>
  <c r="A38" i="3"/>
  <c r="CC38" i="3"/>
  <c r="CG38" i="3" s="1"/>
  <c r="CC25" i="3"/>
  <c r="CG25" i="3" s="1"/>
  <c r="A25" i="3"/>
  <c r="CC26" i="3"/>
  <c r="CG26" i="3" s="1"/>
  <c r="A26" i="3"/>
  <c r="BY75" i="3"/>
  <c r="A28" i="3"/>
  <c r="CC28" i="3"/>
  <c r="CG28" i="3" s="1"/>
  <c r="A33" i="3"/>
  <c r="CC33" i="3"/>
  <c r="CG33" i="3" s="1"/>
  <c r="I20" i="5"/>
  <c r="E16" i="6" s="1"/>
  <c r="E20" i="6" s="1"/>
  <c r="D28" i="6" s="1"/>
  <c r="D29" i="6" s="1"/>
  <c r="A24" i="2"/>
  <c r="CC24" i="2"/>
  <c r="CG24" i="2" s="1"/>
  <c r="I65" i="5"/>
  <c r="A32" i="2"/>
  <c r="BW44" i="2"/>
  <c r="BV11" i="4" s="1"/>
  <c r="A18" i="2"/>
  <c r="A14" i="2"/>
  <c r="CC14" i="2"/>
  <c r="CG14" i="2" s="1"/>
  <c r="CC26" i="2"/>
  <c r="CG26" i="2" s="1"/>
  <c r="A26" i="2"/>
  <c r="E51" i="5"/>
  <c r="CX15" i="2"/>
  <c r="CX17" i="2" s="1"/>
  <c r="CC15" i="2"/>
  <c r="CG15" i="2" s="1"/>
  <c r="A40" i="2"/>
  <c r="A39" i="2"/>
  <c r="CC23" i="2"/>
  <c r="CG23" i="2" s="1"/>
  <c r="A11" i="2"/>
  <c r="CC30" i="2"/>
  <c r="CG30" i="2" s="1"/>
  <c r="CM50" i="2"/>
  <c r="AJ11" i="4"/>
  <c r="A16" i="2"/>
  <c r="CC17" i="2"/>
  <c r="CG17" i="2" s="1"/>
  <c r="CQ45" i="2"/>
  <c r="E36" i="5"/>
  <c r="I36" i="5" s="1"/>
  <c r="G94" i="6" s="1"/>
  <c r="CC19" i="2"/>
  <c r="CG19" i="2" s="1"/>
  <c r="A19" i="2"/>
  <c r="AE44" i="2"/>
  <c r="AD11" i="4" s="1"/>
  <c r="CC38" i="2"/>
  <c r="CG38" i="2" s="1"/>
  <c r="A38" i="2"/>
  <c r="E35" i="5"/>
  <c r="CQ44" i="2"/>
  <c r="A12" i="2"/>
  <c r="CC12" i="2"/>
  <c r="CG12" i="2" s="1"/>
  <c r="CM36" i="2"/>
  <c r="AB11" i="4"/>
  <c r="CS22" i="2"/>
  <c r="E25" i="5"/>
  <c r="CM29" i="2"/>
  <c r="E30" i="5" s="1"/>
  <c r="T11" i="4"/>
  <c r="CC37" i="2"/>
  <c r="CG37" i="2" s="1"/>
  <c r="A37" i="2"/>
  <c r="E18" i="5"/>
  <c r="I18" i="5" s="1"/>
  <c r="D37" i="6" s="1"/>
  <c r="D38" i="6" s="1"/>
  <c r="CS18" i="2"/>
  <c r="CC34" i="2"/>
  <c r="CG34" i="2" s="1"/>
  <c r="A34" i="2"/>
  <c r="A33" i="2"/>
  <c r="CC33" i="2"/>
  <c r="CG33" i="2" s="1"/>
  <c r="A20" i="2"/>
  <c r="CC20" i="2"/>
  <c r="CG20" i="2" s="1"/>
  <c r="CC25" i="2"/>
  <c r="CG25" i="2" s="1"/>
  <c r="A25" i="2"/>
  <c r="CS14" i="2"/>
  <c r="CC35" i="1"/>
  <c r="CG35" i="1" s="1"/>
  <c r="CC122" i="1"/>
  <c r="CG122" i="1" s="1"/>
  <c r="A47" i="1"/>
  <c r="A84" i="1"/>
  <c r="A168" i="1"/>
  <c r="A64" i="1"/>
  <c r="A147" i="1"/>
  <c r="A24" i="1"/>
  <c r="A170" i="1"/>
  <c r="A174" i="1"/>
  <c r="A105" i="1"/>
  <c r="A79" i="1"/>
  <c r="CC188" i="1"/>
  <c r="CG188" i="1" s="1"/>
  <c r="A20" i="1"/>
  <c r="A130" i="1"/>
  <c r="CC130" i="1"/>
  <c r="CG130" i="1" s="1"/>
  <c r="A169" i="1"/>
  <c r="A186" i="1"/>
  <c r="A44" i="1"/>
  <c r="A132" i="1"/>
  <c r="A77" i="1"/>
  <c r="A141" i="1"/>
  <c r="A150" i="1"/>
  <c r="C49" i="5"/>
  <c r="A198" i="1"/>
  <c r="A69" i="1"/>
  <c r="A86" i="1"/>
  <c r="CC16" i="1"/>
  <c r="CG16" i="1" s="1"/>
  <c r="A48" i="1"/>
  <c r="CC15" i="1"/>
  <c r="CG15" i="1" s="1"/>
  <c r="A15" i="1"/>
  <c r="CC90" i="1"/>
  <c r="CG90" i="1" s="1"/>
  <c r="A195" i="1"/>
  <c r="A45" i="1"/>
  <c r="A83" i="1"/>
  <c r="A109" i="1"/>
  <c r="A57" i="1"/>
  <c r="CC116" i="1"/>
  <c r="CG116" i="1" s="1"/>
  <c r="A182" i="1"/>
  <c r="A121" i="1"/>
  <c r="A154" i="1"/>
  <c r="A114" i="1"/>
  <c r="C35" i="5"/>
  <c r="CQ44" i="1"/>
  <c r="A43" i="1"/>
  <c r="A62" i="1"/>
  <c r="CC184" i="1"/>
  <c r="CG184" i="1" s="1"/>
  <c r="A184" i="1"/>
  <c r="CS26" i="1"/>
  <c r="C37" i="5"/>
  <c r="A28" i="1"/>
  <c r="C34" i="5"/>
  <c r="CQ43" i="1"/>
  <c r="A76" i="1"/>
  <c r="A196" i="1"/>
  <c r="A129" i="1"/>
  <c r="A145" i="1"/>
  <c r="CC117" i="1"/>
  <c r="CG117" i="1" s="1"/>
  <c r="A117" i="1"/>
  <c r="A106" i="1"/>
  <c r="A120" i="1"/>
  <c r="CC120" i="1"/>
  <c r="CG120" i="1" s="1"/>
  <c r="A52" i="1"/>
  <c r="CC52" i="1"/>
  <c r="CG52" i="1" s="1"/>
  <c r="A165" i="1"/>
  <c r="A54" i="1"/>
  <c r="CC51" i="1"/>
  <c r="CG51" i="1" s="1"/>
  <c r="A51" i="1"/>
  <c r="A87" i="1"/>
  <c r="CC87" i="1"/>
  <c r="CG87" i="1" s="1"/>
  <c r="A155" i="1"/>
  <c r="A27" i="1"/>
  <c r="CC27" i="1"/>
  <c r="CG27" i="1" s="1"/>
  <c r="A187" i="1"/>
  <c r="A131" i="1"/>
  <c r="A151" i="1"/>
  <c r="CC58" i="1"/>
  <c r="CG58" i="1" s="1"/>
  <c r="A58" i="1"/>
  <c r="CC85" i="1"/>
  <c r="CG85" i="1" s="1"/>
  <c r="A156" i="1"/>
  <c r="A13" i="1"/>
  <c r="CC183" i="1"/>
  <c r="CG183" i="1" s="1"/>
  <c r="A183" i="1"/>
  <c r="A108" i="1"/>
  <c r="A118" i="1"/>
  <c r="A73" i="1"/>
  <c r="A92" i="1"/>
  <c r="A40" i="1"/>
  <c r="CC41" i="1"/>
  <c r="CG41" i="1" s="1"/>
  <c r="A41" i="1"/>
  <c r="A66" i="1"/>
  <c r="A30" i="1"/>
  <c r="CC138" i="1"/>
  <c r="CG138" i="1" s="1"/>
  <c r="A138" i="1"/>
  <c r="CC167" i="1"/>
  <c r="CG167" i="1" s="1"/>
  <c r="A167" i="1"/>
  <c r="AE204" i="1"/>
  <c r="A65" i="1"/>
  <c r="CX27" i="1"/>
  <c r="CX28" i="1" s="1"/>
  <c r="C73" i="5"/>
  <c r="I73" i="5" s="1"/>
  <c r="G43" i="6" s="1"/>
  <c r="A200" i="1"/>
  <c r="A134" i="1"/>
  <c r="A140" i="1"/>
  <c r="BW204" i="1"/>
  <c r="BY11" i="1"/>
  <c r="A11" i="1" s="1"/>
  <c r="A37" i="1"/>
  <c r="A176" i="1"/>
  <c r="A12" i="1"/>
  <c r="A93" i="1"/>
  <c r="A75" i="1"/>
  <c r="A81" i="1"/>
  <c r="A59" i="1"/>
  <c r="A133" i="1"/>
  <c r="A152" i="1"/>
  <c r="A36" i="1"/>
  <c r="A74" i="1"/>
  <c r="A97" i="1"/>
  <c r="A26" i="1"/>
  <c r="A102" i="1"/>
  <c r="A99" i="1"/>
  <c r="A113" i="1"/>
  <c r="A135" i="1"/>
  <c r="A127" i="1"/>
  <c r="A34" i="1"/>
  <c r="A164" i="1"/>
  <c r="CC28" i="2" l="1"/>
  <c r="CG28" i="2" s="1"/>
  <c r="A101" i="1"/>
  <c r="CS19" i="3"/>
  <c r="BY44" i="2"/>
  <c r="CM79" i="2" s="1"/>
  <c r="E81" i="5" s="1"/>
  <c r="A139" i="1"/>
  <c r="B5" i="1" s="1"/>
  <c r="B6" i="1" s="1"/>
  <c r="F108" i="6"/>
  <c r="G108" i="6" s="1"/>
  <c r="G40" i="6"/>
  <c r="M14" i="4"/>
  <c r="E77" i="5"/>
  <c r="G44" i="6"/>
  <c r="CS25" i="2"/>
  <c r="D97" i="6"/>
  <c r="D98" i="6" s="1"/>
  <c r="D42" i="6" s="1"/>
  <c r="I63" i="5"/>
  <c r="I34" i="5"/>
  <c r="AB14" i="4"/>
  <c r="J63" i="5"/>
  <c r="J49" i="5"/>
  <c r="CG44" i="2"/>
  <c r="CF11" i="4" s="1"/>
  <c r="G83" i="6"/>
  <c r="D32" i="6" s="1"/>
  <c r="D39" i="6" s="1"/>
  <c r="M10" i="5"/>
  <c r="J76" i="5"/>
  <c r="CG75" i="3"/>
  <c r="G86" i="5" s="1"/>
  <c r="I53" i="5"/>
  <c r="G30" i="6" s="1"/>
  <c r="G32" i="6" s="1"/>
  <c r="CX13" i="1"/>
  <c r="CX20" i="1" s="1"/>
  <c r="CX35" i="1" s="1"/>
  <c r="I25" i="5"/>
  <c r="M11" i="5" s="1"/>
  <c r="I69" i="5"/>
  <c r="F109" i="6" s="1"/>
  <c r="G109" i="6" s="1"/>
  <c r="CS27" i="1"/>
  <c r="G33" i="6"/>
  <c r="CS19" i="2"/>
  <c r="AJ14" i="4"/>
  <c r="F111" i="6" s="1"/>
  <c r="F115" i="6" s="1"/>
  <c r="G115" i="6" s="1"/>
  <c r="T14" i="4"/>
  <c r="CM41" i="2"/>
  <c r="E39" i="5" s="1"/>
  <c r="G77" i="5"/>
  <c r="BV12" i="4"/>
  <c r="CX12" i="3"/>
  <c r="CX13" i="3" s="1"/>
  <c r="CX20" i="3" s="1"/>
  <c r="CX35" i="3" s="1"/>
  <c r="G49" i="5"/>
  <c r="G97" i="6"/>
  <c r="B5" i="3"/>
  <c r="B6" i="3" s="1"/>
  <c r="CC75" i="3"/>
  <c r="CB12" i="4" s="1"/>
  <c r="CS27" i="3"/>
  <c r="I30" i="5"/>
  <c r="AD12" i="4"/>
  <c r="CM79" i="3"/>
  <c r="G81" i="5" s="1"/>
  <c r="BX12" i="4"/>
  <c r="CM77" i="2"/>
  <c r="E79" i="5" s="1"/>
  <c r="E57" i="5"/>
  <c r="K57" i="5" s="1"/>
  <c r="I51" i="5"/>
  <c r="CX12" i="2"/>
  <c r="CX13" i="2" s="1"/>
  <c r="CX20" i="2" s="1"/>
  <c r="CX35" i="2" s="1"/>
  <c r="E49" i="5"/>
  <c r="I35" i="5"/>
  <c r="E37" i="5"/>
  <c r="I37" i="5" s="1"/>
  <c r="CS26" i="2"/>
  <c r="B5" i="2"/>
  <c r="B6" i="2" s="1"/>
  <c r="AD10" i="4"/>
  <c r="CM41" i="1"/>
  <c r="C39" i="5" s="1"/>
  <c r="C77" i="5"/>
  <c r="CC11" i="1"/>
  <c r="BY204" i="1"/>
  <c r="CM77" i="1"/>
  <c r="C79" i="5" s="1"/>
  <c r="BV10" i="4"/>
  <c r="CC44" i="2" l="1"/>
  <c r="CM81" i="2" s="1"/>
  <c r="E83" i="5" s="1"/>
  <c r="E87" i="5" s="1"/>
  <c r="E89" i="5" s="1"/>
  <c r="BX11" i="4"/>
  <c r="G45" i="6"/>
  <c r="M13" i="5"/>
  <c r="J77" i="5"/>
  <c r="CF12" i="4"/>
  <c r="CC204" i="1"/>
  <c r="CM81" i="1" s="1"/>
  <c r="C83" i="5" s="1"/>
  <c r="CG11" i="1"/>
  <c r="CG204" i="1" s="1"/>
  <c r="BV14" i="4"/>
  <c r="G95" i="5"/>
  <c r="F116" i="6"/>
  <c r="G116" i="6" s="1"/>
  <c r="G26" i="6" s="1"/>
  <c r="I39" i="5"/>
  <c r="M9" i="5" s="1"/>
  <c r="M15" i="5" s="1"/>
  <c r="CS27" i="2"/>
  <c r="AD14" i="4"/>
  <c r="I79" i="5"/>
  <c r="G16" i="6"/>
  <c r="G20" i="6" s="1"/>
  <c r="CM81" i="3"/>
  <c r="G83" i="5" s="1"/>
  <c r="G87" i="5" s="1"/>
  <c r="G89" i="5" s="1"/>
  <c r="J57" i="5"/>
  <c r="I57" i="5"/>
  <c r="G27" i="6"/>
  <c r="E95" i="5"/>
  <c r="I49" i="5"/>
  <c r="K49" i="5"/>
  <c r="C95" i="5"/>
  <c r="I77" i="5"/>
  <c r="A5" i="4"/>
  <c r="A6" i="4" s="1"/>
  <c r="BX10" i="4"/>
  <c r="CM79" i="1"/>
  <c r="C81" i="5" s="1"/>
  <c r="I81" i="5" s="1"/>
  <c r="CB11" i="4" l="1"/>
  <c r="BX14" i="4"/>
  <c r="G89" i="6"/>
  <c r="G98" i="6" s="1"/>
  <c r="D44" i="6" s="1"/>
  <c r="D45" i="6" s="1"/>
  <c r="J79" i="5"/>
  <c r="CB10" i="4"/>
  <c r="C86" i="5"/>
  <c r="I86" i="5" s="1"/>
  <c r="CF10" i="4"/>
  <c r="CF14" i="4" s="1"/>
  <c r="G35" i="6"/>
  <c r="G48" i="6" s="1"/>
  <c r="I83" i="5"/>
  <c r="I95" i="5"/>
  <c r="CB14" i="4" l="1"/>
  <c r="C87" i="5"/>
  <c r="C89" i="5" l="1"/>
  <c r="I87" i="5"/>
  <c r="I8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Jenna Spencer</author>
    <author>Colleen Wonacott</author>
    <author>Jesse Sundet</author>
  </authors>
  <commentList>
    <comment ref="CG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Double checked ending balance - Line 65 is 37 cents.</t>
        </r>
      </text>
    </comment>
    <comment ref="CG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Double checked ending balance
</t>
        </r>
      </text>
    </comment>
    <comment ref="CA106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Colleen Wonacott:</t>
        </r>
        <r>
          <rPr>
            <sz val="9"/>
            <color indexed="81"/>
            <rFont val="Tahoma"/>
            <family val="2"/>
          </rPr>
          <t xml:space="preserve">
Adjustment to eliminate negative closing balance.</t>
        </r>
      </text>
    </comment>
    <comment ref="AE110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98,465
Total FY21 Disbursement per SCO: $1,969,294.98
Difference: $11,334</t>
        </r>
      </text>
    </comment>
    <comment ref="CG126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Double checked the ending balance, it's correct
</t>
        </r>
      </text>
    </comment>
    <comment ref="B150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1/19/2023 - emailed to let them know we can't release funds for previous years when we didn't receive reports.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Jesse Sundet</author>
    <author>Jenna Spencer</author>
  </authors>
  <commentList>
    <comment ref="U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234,000
Total FY21 Disbursement per SCO: $4,680,015
Difference: $15,192</t>
        </r>
      </text>
    </comment>
    <comment ref="U1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217,866
Total FY21 Disbursement per SCO: $4,357,321
Difference: $111,838</t>
        </r>
      </text>
    </comment>
    <comment ref="U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$407,996
Total FY21 Disbursement per SCO: $8,159,924
Difference: $381</t>
        </r>
      </text>
    </comment>
    <comment ref="U1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2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12, 15 &amp; 16 added together balance to the FY21 Disbursement number.</t>
        </r>
      </text>
    </comment>
    <comment ref="U2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2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B32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1/19/2023 - emailed to verify line 8</t>
        </r>
      </text>
    </comment>
    <comment ref="U3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103,836
Total FY21 Disbursement per SCO: $2,076,721.84
Difference: $30,001</t>
        </r>
      </text>
    </comment>
    <comment ref="U37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$93,267
Total FY21 Disbursement per SCO: $1,865,341
Difference: $5,810</t>
        </r>
      </text>
    </comment>
    <comment ref="U3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$99,839
Total FY21 Disbursement per SCO: $1,996,784
Difference: $6,671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Jesse Sundet</author>
    <author>Colleen Wonacott</author>
    <author>Jenna Spencer</author>
    <author>tc={9349C6C1-A7EF-4835-8EA3-6D7018A0B117}</author>
  </authors>
  <commentList>
    <comment ref="U2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$15,714
Total FY21 Disbursement per SCO: $314,272
Difference: $5,204</t>
        </r>
      </text>
    </comment>
    <comment ref="U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$11,144
Total FY21 Disbursement per SCO: $222,885
Difference: $2,014</t>
        </r>
      </text>
    </comment>
    <comment ref="U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3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35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$46,831
Total FY21 Disbursement per SCO: $936,622
Difference: $2,272</t>
        </r>
      </text>
    </comment>
    <comment ref="U36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$8,647
Total FY21 Disbursement per SCO: $172,937
Difference: $5,000</t>
        </r>
      </text>
    </comment>
    <comment ref="U4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$116,862
Total FY21 Disbursement per SCO: $2,337,246
Difference: $7,280</t>
        </r>
      </text>
    </comment>
    <comment ref="U43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$8,645
Total FY21 Disbursement per SCO: $171,819
Difference: $1,366</t>
        </r>
      </text>
    </comment>
    <comment ref="U47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= $1,009,171
5% MOE is $50,354
Total FY21 Disbursement per SCO: $1,007,079
Difference: $2,092</t>
        </r>
      </text>
    </comment>
    <comment ref="U4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= $3,508,464
5% MOE is $173,469
Total FY21 Disbursement per SCO: $3,469,374
Difference: $39,090</t>
        </r>
      </text>
    </comment>
    <comment ref="U5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52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53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= $3,359,470
5% MOE is $167,655
Total FY21 Disbursement per SCO: $3,353,095
Difference: $6,375</t>
        </r>
      </text>
    </comment>
    <comment ref="U54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$78,248
Total FY21 Disbursement per SCO: $1,564,953
Difference: $20,669</t>
        </r>
      </text>
    </comment>
    <comment ref="U55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AY55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Colleen Wonacott:</t>
        </r>
        <r>
          <rPr>
            <sz val="9"/>
            <color indexed="81"/>
            <rFont val="Tahoma"/>
            <family val="2"/>
          </rPr>
          <t xml:space="preserve">
reported $450,699 - corrected report addition errors</t>
        </r>
      </text>
    </comment>
    <comment ref="CG55" authorId="2" shapeId="0" xr:uid="{00000000-0006-0000-0200-000012000000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Double checked ending balance
</t>
        </r>
      </text>
    </comment>
    <comment ref="U5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5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S59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HB308 Funds</t>
        </r>
      </text>
    </comment>
    <comment ref="U6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= $744,691
5% MOE is $36,304
Total FY21 Disbursement per SCO: $726,076
Difference: $18,615</t>
        </r>
      </text>
    </comment>
    <comment ref="B61" authorId="3" shapeId="0" xr:uid="{9349C6C1-A7EF-4835-8EA3-6D7018A0B117}">
      <text>
        <t>[Threaded comment]
Your version of Excel allows you to read this threaded comment; however, any edits to it will get removed if the file is opened in a newer version of Excel. Learn more: https://go.microsoft.com/fwlink/?linkid=870924
Comment:
    Filed amended report 6/20/2023</t>
      </text>
    </comment>
    <comment ref="U6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$28,283
Total FY21 Disbursement per SCO: $565,653
Difference: $15,169</t>
        </r>
      </text>
    </comment>
    <comment ref="U65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$23,026
Total FY21 Disbursement per SCO: $460,528
Difference: $922</t>
        </r>
      </text>
    </comment>
    <comment ref="U67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$9,150
Total FY21 Disbursement per SCO: $183,005
Difference: $6,433</t>
        </r>
      </text>
    </comment>
    <comment ref="U69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= $740,844
5% MOE is $35,534
Total FY21 Disbursement per SCO: $710,671
Difference: $30,173</t>
        </r>
      </text>
    </comment>
    <comment ref="U70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  <comment ref="U72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5% MOE is $5,397
Total FY21 Disbursement per SCO: $107,930
Difference: $1,477</t>
        </r>
      </text>
    </comment>
    <comment ref="U73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Jesse Sundet:</t>
        </r>
        <r>
          <rPr>
            <sz val="9"/>
            <color indexed="81"/>
            <rFont val="Tahoma"/>
            <family val="2"/>
          </rPr>
          <t xml:space="preserve">
Lines 12 &amp; 16 added together balance to the FY21 Disbursement number.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Witherell</author>
  </authors>
  <commentList>
    <comment ref="F16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James Witherell:</t>
        </r>
        <r>
          <rPr>
            <sz val="8"/>
            <color indexed="81"/>
            <rFont val="Tahoma"/>
            <family val="2"/>
          </rPr>
          <t xml:space="preserve">
Sum of line 8D on the 566, and line 6(c) on the 556.  </t>
        </r>
      </text>
    </comment>
  </commentList>
</comments>
</file>

<file path=xl/sharedStrings.xml><?xml version="1.0" encoding="utf-8"?>
<sst xmlns="http://schemas.openxmlformats.org/spreadsheetml/2006/main" count="3449" uniqueCount="750">
  <si>
    <t>LOCAL HIGHWAY FINANCE REPORT</t>
  </si>
  <si>
    <t>STATE:          IDAHO</t>
  </si>
  <si>
    <t>LOCAL FUNDING</t>
  </si>
  <si>
    <t>FEDERAL FUNDING</t>
  </si>
  <si>
    <t>CONSTRUCTION - GENERAL OPS FUND</t>
  </si>
  <si>
    <t>RECONSTRUCTION - GENERAL OPS FUND</t>
  </si>
  <si>
    <t>MAINTENANCE</t>
  </si>
  <si>
    <t>EQUIPMENT</t>
  </si>
  <si>
    <t>ADMINISTRATION</t>
  </si>
  <si>
    <t>OTHER EXPENSE</t>
  </si>
  <si>
    <t xml:space="preserve">SUMMARY OF ALL CITIES </t>
  </si>
  <si>
    <t>SUMMARY GROUP:  ALL CITIES</t>
  </si>
  <si>
    <t>^|</t>
  </si>
  <si>
    <t>BEGINNING</t>
  </si>
  <si>
    <t>LOCAL</t>
  </si>
  <si>
    <t>TOTAL</t>
  </si>
  <si>
    <t>STATE</t>
  </si>
  <si>
    <t>FEDERAL</t>
  </si>
  <si>
    <t>CONST.</t>
  </si>
  <si>
    <t>RECONST.</t>
  </si>
  <si>
    <t>MAINT.</t>
  </si>
  <si>
    <t>EQUIP</t>
  </si>
  <si>
    <t>OTHER</t>
  </si>
  <si>
    <t>RECEIPTS</t>
  </si>
  <si>
    <t>CLOSING</t>
  </si>
  <si>
    <t>OBLIGATED FOR</t>
  </si>
  <si>
    <t>RETAINED FOR</t>
  </si>
  <si>
    <t>BALANCE</t>
  </si>
  <si>
    <t>LOCAL ROAD</t>
  </si>
  <si>
    <t>TRANS IN</t>
  </si>
  <si>
    <t>PROCEEDS</t>
  </si>
  <si>
    <t>OPTION</t>
  </si>
  <si>
    <t>ALL OTHER</t>
  </si>
  <si>
    <t>HIGHWAY</t>
  </si>
  <si>
    <t>INVENTORY</t>
  </si>
  <si>
    <t>CHIP/SEAL</t>
  </si>
  <si>
    <t>R O W OR</t>
  </si>
  <si>
    <t>PROF SVCS</t>
  </si>
  <si>
    <t>INTEREST -</t>
  </si>
  <si>
    <t>INTEREST</t>
  </si>
  <si>
    <t>REDEMPTION</t>
  </si>
  <si>
    <t>PAYMENTS</t>
  </si>
  <si>
    <t>TRANS OUT</t>
  </si>
  <si>
    <t>DISBURSE-</t>
  </si>
  <si>
    <t>OVER</t>
  </si>
  <si>
    <t>FUND</t>
  </si>
  <si>
    <t>PROJECTS</t>
  </si>
  <si>
    <t>OPERATIONS</t>
  </si>
  <si>
    <t xml:space="preserve">           ITEM</t>
  </si>
  <si>
    <t>AMOUNT</t>
  </si>
  <si>
    <t>OPS FUND</t>
  </si>
  <si>
    <t>TAX</t>
  </si>
  <si>
    <t>SALE</t>
  </si>
  <si>
    <t>NON-HWY</t>
  </si>
  <si>
    <t xml:space="preserve">BONDS </t>
  </si>
  <si>
    <t>LOANS AND</t>
  </si>
  <si>
    <t>IMPACT</t>
  </si>
  <si>
    <t>REGIS'</t>
  </si>
  <si>
    <t>USER</t>
  </si>
  <si>
    <t>REPLACEMENT</t>
  </si>
  <si>
    <t>F. A. S.</t>
  </si>
  <si>
    <t>INCOME</t>
  </si>
  <si>
    <t>CRITICAL</t>
  </si>
  <si>
    <t>AID</t>
  </si>
  <si>
    <t>BRIDGES &amp;</t>
  </si>
  <si>
    <t>RAILWAY</t>
  </si>
  <si>
    <t>OR</t>
  </si>
  <si>
    <t>SNOW</t>
  </si>
  <si>
    <t>GRADING</t>
  </si>
  <si>
    <t>ROUTINE</t>
  </si>
  <si>
    <t>NEW</t>
  </si>
  <si>
    <t>PROPERTY</t>
  </si>
  <si>
    <t>STREET</t>
  </si>
  <si>
    <t>CLERICAL</t>
  </si>
  <si>
    <t>BONDS AND</t>
  </si>
  <si>
    <t>NOTES AND</t>
  </si>
  <si>
    <t>TO  LOCAL</t>
  </si>
  <si>
    <t>NON - HWY</t>
  </si>
  <si>
    <t>MENTS</t>
  </si>
  <si>
    <t>DISBURS'T</t>
  </si>
  <si>
    <t>I. RECEIPTS FOR ROAD AND STREET PURPOSES</t>
  </si>
  <si>
    <t>II. DISBURSEMENTS FOR ROAD AND STREET PURPOSES</t>
  </si>
  <si>
    <t>CITY</t>
  </si>
  <si>
    <t xml:space="preserve"> </t>
  </si>
  <si>
    <t>LEVY</t>
  </si>
  <si>
    <t>ACCOUNTS</t>
  </si>
  <si>
    <t>AND LIDS</t>
  </si>
  <si>
    <t>NOTES</t>
  </si>
  <si>
    <t>FEES</t>
  </si>
  <si>
    <t>REVENUE</t>
  </si>
  <si>
    <t>SHARING</t>
  </si>
  <si>
    <t>EXCHANGE</t>
  </si>
  <si>
    <t>BRIDGE</t>
  </si>
  <si>
    <t>SECONDARY</t>
  </si>
  <si>
    <t>URBAN</t>
  </si>
  <si>
    <t>ROADS</t>
  </si>
  <si>
    <t>CULVERTS</t>
  </si>
  <si>
    <t>CROSSING</t>
  </si>
  <si>
    <t>RECONSTR.</t>
  </si>
  <si>
    <t>SEAL COAT</t>
  </si>
  <si>
    <t>PATCHING</t>
  </si>
  <si>
    <t>REMOVAL</t>
  </si>
  <si>
    <t>BLADING</t>
  </si>
  <si>
    <t>MAINT</t>
  </si>
  <si>
    <t>PURCHASE</t>
  </si>
  <si>
    <t>LEASED</t>
  </si>
  <si>
    <t>ADMIN.</t>
  </si>
  <si>
    <t>LEASE</t>
  </si>
  <si>
    <t>LIGHTING</t>
  </si>
  <si>
    <t>AUDIT</t>
  </si>
  <si>
    <t>ENGINEERING</t>
  </si>
  <si>
    <t>LIDS</t>
  </si>
  <si>
    <t>LOANS</t>
  </si>
  <si>
    <t>GOVT</t>
  </si>
  <si>
    <t>FUND BALANCE BEGINNING OF YEAR.....</t>
  </si>
  <si>
    <t xml:space="preserve"> A. Receipts from local government sources:</t>
  </si>
  <si>
    <t xml:space="preserve"> A. Local highway disbursements</t>
  </si>
  <si>
    <t xml:space="preserve">  1. Property taxes and special assessments</t>
  </si>
  <si>
    <t xml:space="preserve">  1. Capital outlay</t>
  </si>
  <si>
    <t xml:space="preserve">  2. General fund appropriations</t>
  </si>
  <si>
    <t xml:space="preserve">   a. Right-of-way</t>
  </si>
  <si>
    <t>ACEQUIA</t>
  </si>
  <si>
    <t>FUNDS FROM LOCAL SOURCES</t>
  </si>
  <si>
    <t xml:space="preserve">  3. Local road-user taxes</t>
  </si>
  <si>
    <t xml:space="preserve">   b. Engineering</t>
  </si>
  <si>
    <t>ALBION</t>
  </si>
  <si>
    <t>PROPERTY TAX</t>
  </si>
  <si>
    <t xml:space="preserve">   a. Motor fuel</t>
  </si>
  <si>
    <t xml:space="preserve">   c. Construction</t>
  </si>
  <si>
    <t>AMERICAN FALLS</t>
  </si>
  <si>
    <t>SALE OF PROPERTY</t>
  </si>
  <si>
    <t xml:space="preserve">   b. Motor vehicles</t>
  </si>
  <si>
    <t xml:space="preserve">   d. Total (a. through c.)</t>
  </si>
  <si>
    <t>AMMON</t>
  </si>
  <si>
    <t>INTEREST INCOME</t>
  </si>
  <si>
    <t xml:space="preserve">  4. Other local receipts</t>
  </si>
  <si>
    <t xml:space="preserve">  2. Maintenance</t>
  </si>
  <si>
    <t>ARCO</t>
  </si>
  <si>
    <t>GENERAL FUND TRANSFER</t>
  </si>
  <si>
    <t xml:space="preserve">  5. Receipts from other local gov'ts</t>
  </si>
  <si>
    <t xml:space="preserve">   a. Maintenance of condition</t>
  </si>
  <si>
    <t>ARIMO</t>
  </si>
  <si>
    <t>PROCEEDS FROM BONDS</t>
  </si>
  <si>
    <t xml:space="preserve">  6. Proceeds of sale of bonds and notes:</t>
  </si>
  <si>
    <t xml:space="preserve">   b. Snow and ice removal</t>
  </si>
  <si>
    <t>ASHTON</t>
  </si>
  <si>
    <t>PROCEEDS FROM NOTES</t>
  </si>
  <si>
    <t xml:space="preserve">   a. Bonds</t>
  </si>
  <si>
    <t xml:space="preserve">   c. Total (a. + b.)</t>
  </si>
  <si>
    <t>ATHOL</t>
  </si>
  <si>
    <t>LOCAL IMPACT FEES</t>
  </si>
  <si>
    <t xml:space="preserve">   b. Notes</t>
  </si>
  <si>
    <t xml:space="preserve">  3. General administration and engineering</t>
  </si>
  <si>
    <t>ATOMIC CITY</t>
  </si>
  <si>
    <t>LOCAL OPTION REGISTRATIONS</t>
  </si>
  <si>
    <t xml:space="preserve">  7. Total (1 through 6)</t>
  </si>
  <si>
    <t xml:space="preserve">  4. Highway and traffic police</t>
  </si>
  <si>
    <t>BANCROFT</t>
  </si>
  <si>
    <t>ALL OTHER LOCAL</t>
  </si>
  <si>
    <t xml:space="preserve"> B. Private contributions</t>
  </si>
  <si>
    <t xml:space="preserve">  5. Total (1. through 4.)</t>
  </si>
  <si>
    <t>BASALT</t>
  </si>
  <si>
    <t xml:space="preserve">                TOTAL LOCAL FUNDING</t>
  </si>
  <si>
    <t xml:space="preserve"> C. Receipts from State government:</t>
  </si>
  <si>
    <t xml:space="preserve"> B. Debt service on local obligations</t>
  </si>
  <si>
    <t>BELLEVUE</t>
  </si>
  <si>
    <t>FUNDS FROM STATE</t>
  </si>
  <si>
    <t xml:space="preserve">  1. Highway-user taxes</t>
  </si>
  <si>
    <t xml:space="preserve">  1. Bonds</t>
  </si>
  <si>
    <t>BLACKFOOT</t>
  </si>
  <si>
    <t>RESTRICTED HIGHWAY ACCT</t>
  </si>
  <si>
    <t xml:space="preserve">  2. State general funds</t>
  </si>
  <si>
    <t xml:space="preserve">   a. Interest (including paying fees)</t>
  </si>
  <si>
    <t>BLISS</t>
  </si>
  <si>
    <t>HIGHWAY USER REVENUE</t>
  </si>
  <si>
    <t xml:space="preserve">  3. Other State funds</t>
  </si>
  <si>
    <t xml:space="preserve">   b. Redemption</t>
  </si>
  <si>
    <t>BLOOMINGTON</t>
  </si>
  <si>
    <t>SALES - INVENTORY REPLACEMENT</t>
  </si>
  <si>
    <t xml:space="preserve">  4. Total (1 through 3)</t>
  </si>
  <si>
    <t xml:space="preserve">  2. Notes</t>
  </si>
  <si>
    <t>BONNERS FERRY</t>
  </si>
  <si>
    <t>SALES TAX SHARING</t>
  </si>
  <si>
    <t xml:space="preserve"> D. Receipts from Federal Government</t>
  </si>
  <si>
    <t xml:space="preserve">   a. Interest (Including paying fees)</t>
  </si>
  <si>
    <t>BOVILL</t>
  </si>
  <si>
    <t>STATE EXCHANGE FAS</t>
  </si>
  <si>
    <t xml:space="preserve"> E. Total receipts (A.7 + B. + C.4 + D.)</t>
  </si>
  <si>
    <t>BUHL</t>
  </si>
  <si>
    <t>ALL OTHER STATE FUNDING</t>
  </si>
  <si>
    <t xml:space="preserve">  3. Total (1 + 2)</t>
  </si>
  <si>
    <t>BURLEY</t>
  </si>
  <si>
    <t xml:space="preserve">               TOTAL STATE FUNDING</t>
  </si>
  <si>
    <t>III. LOCAL HIGHWAY DEBT STATUS</t>
  </si>
  <si>
    <t xml:space="preserve"> C. Payments to other governments</t>
  </si>
  <si>
    <t>BUTTE CITY</t>
  </si>
  <si>
    <t>FUNDS FROM FEDERAL</t>
  </si>
  <si>
    <t>BONDS</t>
  </si>
  <si>
    <t xml:space="preserve">  1. To other local governments</t>
  </si>
  <si>
    <t>CALDWELL</t>
  </si>
  <si>
    <t>FOREST RESERVE APPORTION</t>
  </si>
  <si>
    <t xml:space="preserve"> A. Opening debt</t>
  </si>
  <si>
    <t xml:space="preserve">  2. To State</t>
  </si>
  <si>
    <t>CAMBRIDGE</t>
  </si>
  <si>
    <t>CRITICAL BRIDGE</t>
  </si>
  <si>
    <t xml:space="preserve"> B. Issues</t>
  </si>
  <si>
    <t>CASCADE</t>
  </si>
  <si>
    <t>STP RURAL</t>
  </si>
  <si>
    <t xml:space="preserve"> C. Redemptions</t>
  </si>
  <si>
    <t xml:space="preserve"> D. Disbursements of highway-users</t>
  </si>
  <si>
    <t>CASTLEFORD</t>
  </si>
  <si>
    <t>STP URBAN</t>
  </si>
  <si>
    <t xml:space="preserve"> D. Closing debt</t>
  </si>
  <si>
    <t xml:space="preserve">    revenue for nonhighway purposes</t>
  </si>
  <si>
    <t>CHALLIS</t>
  </si>
  <si>
    <t>ALL OTHER FEDERAL FUNDING</t>
  </si>
  <si>
    <t xml:space="preserve"> E. Total disbursements (A.5 + B.3 + C.3 + D.)</t>
  </si>
  <si>
    <t>CHUBBUCK</t>
  </si>
  <si>
    <t xml:space="preserve">               TOTAL FEDERAL FUNDS</t>
  </si>
  <si>
    <t>CLARK FORK</t>
  </si>
  <si>
    <t>------------------------------------------------------------------------</t>
  </si>
  <si>
    <t>------------------------------------------------</t>
  </si>
  <si>
    <t>CLIFTON</t>
  </si>
  <si>
    <t>NOTES AND COMMENTS</t>
  </si>
  <si>
    <t>COEUR D ALENE</t>
  </si>
  <si>
    <t>COTTONWOOD</t>
  </si>
  <si>
    <t>Item I.D. Receipts from Federal Gov't</t>
  </si>
  <si>
    <t>COUNCIL</t>
  </si>
  <si>
    <t>TOTAL RECEIPTS</t>
  </si>
  <si>
    <t>Forest Reserve</t>
  </si>
  <si>
    <t>CRAIGMONT</t>
  </si>
  <si>
    <t>Critical Bridge</t>
  </si>
  <si>
    <t>CROUCH</t>
  </si>
  <si>
    <t>DISBURSEMENTS</t>
  </si>
  <si>
    <t>Federal Secondary</t>
  </si>
  <si>
    <t>CULDESAC</t>
  </si>
  <si>
    <t>Federal Aid Urban</t>
  </si>
  <si>
    <t>DALTON GARDENS</t>
  </si>
  <si>
    <t>CONSTRUCTION</t>
  </si>
  <si>
    <t>All Other Federal</t>
  </si>
  <si>
    <t>DAYTON</t>
  </si>
  <si>
    <t>26+31</t>
  </si>
  <si>
    <t>ROADS &amp; STREETS</t>
  </si>
  <si>
    <t>DEARY</t>
  </si>
  <si>
    <t>27+32</t>
  </si>
  <si>
    <t>BRIDGES, CULVERTS AND STORM DRAINING</t>
  </si>
  <si>
    <t>INFORMATION FROM THE RECORDS OF:</t>
  </si>
  <si>
    <t>DECLO</t>
  </si>
  <si>
    <t>28+33</t>
  </si>
  <si>
    <t>RAILROAD CROSSING</t>
  </si>
  <si>
    <t>IDAHO TRANSPORTATION DEPARTMENT</t>
  </si>
  <si>
    <t>DIETRICH</t>
  </si>
  <si>
    <t>29+34</t>
  </si>
  <si>
    <t>ALL OTHER CONSTRUCTION</t>
  </si>
  <si>
    <t>DONNELLY</t>
  </si>
  <si>
    <t>TOTAL CONSTRUCTION</t>
  </si>
  <si>
    <t>PREPARED BY</t>
  </si>
  <si>
    <t>DOVER</t>
  </si>
  <si>
    <t>DOUGLAS W. BENZON, ECONOMICS AND RESEARCH MANAGER</t>
  </si>
  <si>
    <t>DOWNEY</t>
  </si>
  <si>
    <t>CHIP SEALING OR SEAL COATING</t>
  </si>
  <si>
    <t>DRIGGS</t>
  </si>
  <si>
    <t>PATCHING/CRACK SEALING</t>
  </si>
  <si>
    <t>DUBOIS</t>
  </si>
  <si>
    <t>SNOW REMOVAL;SANDING;ICE CONTROL</t>
  </si>
  <si>
    <t>EAST HOPE</t>
  </si>
  <si>
    <t xml:space="preserve">GRADING AND BLADING </t>
  </si>
  <si>
    <t>EDEN</t>
  </si>
  <si>
    <t>ELK RIVER</t>
  </si>
  <si>
    <t>ALL OTHER MAINTENANCE</t>
  </si>
  <si>
    <t>EMMETT</t>
  </si>
  <si>
    <t>FAIRFIELD</t>
  </si>
  <si>
    <t>NEW EQUIPMENT</t>
  </si>
  <si>
    <t>FERDINAND</t>
  </si>
  <si>
    <t>LEASE EQUIPMENT</t>
  </si>
  <si>
    <t>FERNAN LAKE</t>
  </si>
  <si>
    <t>EQUIPMENT MAINTENANCE</t>
  </si>
  <si>
    <t>FILER</t>
  </si>
  <si>
    <t>OTHER EQUIPMENT</t>
  </si>
  <si>
    <t>FIRTH</t>
  </si>
  <si>
    <t>OTHER EXPENDITURE</t>
  </si>
  <si>
    <t>FRANKLIN</t>
  </si>
  <si>
    <t>RIGHT OF WAY AND PROPERTY PURCHASE</t>
  </si>
  <si>
    <t>FRUITLAND</t>
  </si>
  <si>
    <t>RIGHT OF WAY AND PROPERTY LEASE</t>
  </si>
  <si>
    <t>GENESEE</t>
  </si>
  <si>
    <t>STREET LIGHTING</t>
  </si>
  <si>
    <t>GEORGETOWN</t>
  </si>
  <si>
    <t>PROFESSIONAL SERVICES - AUDIT AND CLERICAL</t>
  </si>
  <si>
    <t>GLENNS FERRY</t>
  </si>
  <si>
    <t>PROFESSIONAL SERVICES - ENGINEERING</t>
  </si>
  <si>
    <t>GOODING</t>
  </si>
  <si>
    <t>INTEREST PAID, BONDS AND LIDS</t>
  </si>
  <si>
    <t>GRACE</t>
  </si>
  <si>
    <t>INTEREST PAID, NOTES AND BONDS</t>
  </si>
  <si>
    <t>GRANDVIEW</t>
  </si>
  <si>
    <t>REDEPTION, BONDS</t>
  </si>
  <si>
    <t>GRANGEVILLE</t>
  </si>
  <si>
    <t>REDEMPTION, NOTES AND LOANS</t>
  </si>
  <si>
    <t>GREENLEAF</t>
  </si>
  <si>
    <t>PAYMENTS TO OTHER LOCAL GOVERNMENT</t>
  </si>
  <si>
    <t>HAGERMAN</t>
  </si>
  <si>
    <t>FUND TRANSFERS TO NON-HIGHWAY ACCOUNTS</t>
  </si>
  <si>
    <t>HAILEY</t>
  </si>
  <si>
    <t>HANSEN</t>
  </si>
  <si>
    <t>TOTAL DISBURSEMENTS</t>
  </si>
  <si>
    <t>HARRISON</t>
  </si>
  <si>
    <t xml:space="preserve">HAUSER </t>
  </si>
  <si>
    <t>RECEIPTS OVER DISBURSEMENTS</t>
  </si>
  <si>
    <t>HAYDEN</t>
  </si>
  <si>
    <t>HAYDEN LAKE</t>
  </si>
  <si>
    <t>FUND BALANCE END OF YEAR</t>
  </si>
  <si>
    <t>HAZELTON</t>
  </si>
  <si>
    <t>HEYBURN</t>
  </si>
  <si>
    <t>HOLLISTER</t>
  </si>
  <si>
    <t>HOMEDALE</t>
  </si>
  <si>
    <t>HOPE</t>
  </si>
  <si>
    <t>HORSESHOE BEND</t>
  </si>
  <si>
    <t>HUETTER</t>
  </si>
  <si>
    <t>IDAHO CITY</t>
  </si>
  <si>
    <t>IDAHO FALLS</t>
  </si>
  <si>
    <t>INKOM</t>
  </si>
  <si>
    <t>IONA</t>
  </si>
  <si>
    <t>IRWIN</t>
  </si>
  <si>
    <t>JEROME</t>
  </si>
  <si>
    <t>JULIAETTA</t>
  </si>
  <si>
    <t>KAMIAH</t>
  </si>
  <si>
    <t>KELLOGG</t>
  </si>
  <si>
    <t>KENDRICK</t>
  </si>
  <si>
    <t>KETCHUM</t>
  </si>
  <si>
    <t>KIMBERLY</t>
  </si>
  <si>
    <t>KOOSKIA</t>
  </si>
  <si>
    <t>KOOTENAI</t>
  </si>
  <si>
    <t>LAPWAI</t>
  </si>
  <si>
    <t>LAVA HOT SPRINGS</t>
  </si>
  <si>
    <t>LEADORE</t>
  </si>
  <si>
    <t>LEWISTON</t>
  </si>
  <si>
    <t>LEWISVILLE</t>
  </si>
  <si>
    <t>MACKAY</t>
  </si>
  <si>
    <t>MALAD</t>
  </si>
  <si>
    <t>MALTA</t>
  </si>
  <si>
    <t>MARSING</t>
  </si>
  <si>
    <t>MCCALL</t>
  </si>
  <si>
    <t>MCCAMMON</t>
  </si>
  <si>
    <t>MELBA</t>
  </si>
  <si>
    <t>MENAN</t>
  </si>
  <si>
    <t>MIDDLETON</t>
  </si>
  <si>
    <t>MIDVALE</t>
  </si>
  <si>
    <t>MINIDOKA</t>
  </si>
  <si>
    <t>MONTPELIER</t>
  </si>
  <si>
    <t>MOORE</t>
  </si>
  <si>
    <t>MOSCOW</t>
  </si>
  <si>
    <t>MOUNTAIN HOME</t>
  </si>
  <si>
    <t>MOYIE SPRINGS</t>
  </si>
  <si>
    <t>MUD LAKE</t>
  </si>
  <si>
    <t>MULLAN</t>
  </si>
  <si>
    <t>MURTAUGH</t>
  </si>
  <si>
    <t>NAMPA</t>
  </si>
  <si>
    <t>NEW MEADOWS</t>
  </si>
  <si>
    <t>NEW PLYMOUTH</t>
  </si>
  <si>
    <t>NEWDALE</t>
  </si>
  <si>
    <t>NEZ PERCE</t>
  </si>
  <si>
    <t>NOTUS</t>
  </si>
  <si>
    <t>OAKLEY</t>
  </si>
  <si>
    <t>OLD TOWN</t>
  </si>
  <si>
    <t>ONAWAY</t>
  </si>
  <si>
    <t>OROFINO</t>
  </si>
  <si>
    <t>OSBURN</t>
  </si>
  <si>
    <t>PARIS</t>
  </si>
  <si>
    <t>PARKER</t>
  </si>
  <si>
    <t>PARKLINE</t>
  </si>
  <si>
    <t>PARMA</t>
  </si>
  <si>
    <t>PAUL</t>
  </si>
  <si>
    <t>PAYETTE</t>
  </si>
  <si>
    <t>PECK</t>
  </si>
  <si>
    <t>PIERCE</t>
  </si>
  <si>
    <t>PINEHURST</t>
  </si>
  <si>
    <t>PLACERVILLE</t>
  </si>
  <si>
    <t>PLUMMER</t>
  </si>
  <si>
    <t>POCATELLO</t>
  </si>
  <si>
    <t>PONDERAY</t>
  </si>
  <si>
    <t>POST FALLS</t>
  </si>
  <si>
    <t>POTLATCH</t>
  </si>
  <si>
    <t>PRESTON</t>
  </si>
  <si>
    <t>PRIEST RIVER</t>
  </si>
  <si>
    <t>RATHDRUM</t>
  </si>
  <si>
    <t>REUBENS</t>
  </si>
  <si>
    <t>REXBURG</t>
  </si>
  <si>
    <t>RICHFIELD</t>
  </si>
  <si>
    <t>RIGBY</t>
  </si>
  <si>
    <t>RIGGINS</t>
  </si>
  <si>
    <t>RIRIE</t>
  </si>
  <si>
    <t>ROBERTS</t>
  </si>
  <si>
    <t>ROCKLAND</t>
  </si>
  <si>
    <t>RUPERT</t>
  </si>
  <si>
    <t>SALMON</t>
  </si>
  <si>
    <t>SANDPOINT</t>
  </si>
  <si>
    <t>SHELLEY</t>
  </si>
  <si>
    <t>SHOSHONE</t>
  </si>
  <si>
    <t>SMELTERVILLE</t>
  </si>
  <si>
    <t>SODA SPRINGS</t>
  </si>
  <si>
    <t>SPIRIT LAKE</t>
  </si>
  <si>
    <t>ST ANTHONY</t>
  </si>
  <si>
    <t>ST CHARLES</t>
  </si>
  <si>
    <t>ST MARIES</t>
  </si>
  <si>
    <t>STANLEY</t>
  </si>
  <si>
    <t>STITES</t>
  </si>
  <si>
    <t>SUGAR CITY</t>
  </si>
  <si>
    <t>SUN VALLEY</t>
  </si>
  <si>
    <t>SWAN VALLEY</t>
  </si>
  <si>
    <t>TENSED</t>
  </si>
  <si>
    <t>TETON</t>
  </si>
  <si>
    <t>TETONIA</t>
  </si>
  <si>
    <t>TROY</t>
  </si>
  <si>
    <t>TWIN FALLS</t>
  </si>
  <si>
    <t>UCON</t>
  </si>
  <si>
    <t>VICTOR</t>
  </si>
  <si>
    <t>WALLACE</t>
  </si>
  <si>
    <t>WARDNER</t>
  </si>
  <si>
    <t>WEIPPE</t>
  </si>
  <si>
    <t>WEISER</t>
  </si>
  <si>
    <t>WENDELL</t>
  </si>
  <si>
    <t>WESTON</t>
  </si>
  <si>
    <t>WHITEBIRD</t>
  </si>
  <si>
    <t>WILDER</t>
  </si>
  <si>
    <t>WINCHESTER</t>
  </si>
  <si>
    <t>WORLEY</t>
  </si>
  <si>
    <t xml:space="preserve">  T O T A L</t>
  </si>
  <si>
    <t xml:space="preserve">SUMMARY OF ALL COUNTIES </t>
  </si>
  <si>
    <t>SUMMARY GROUP:  ALL COUNTIES</t>
  </si>
  <si>
    <t>COUNTY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</si>
  <si>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</si>
  <si>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</si>
  <si>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</si>
  <si>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</si>
  <si>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</si>
  <si>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</si>
  <si>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</si>
  <si>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</si>
  <si>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</si>
  <si>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</si>
  <si>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</si>
  <si>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</si>
  <si>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CARIBOU</t>
  </si>
  <si>
    <t>CASSIA</t>
  </si>
  <si>
    <t>CLARK</t>
  </si>
  <si>
    <t>CLEARWATER</t>
  </si>
  <si>
    <t>CUSTER</t>
  </si>
  <si>
    <t>FREMONT</t>
  </si>
  <si>
    <t>GEM</t>
  </si>
  <si>
    <t>IDAHO</t>
  </si>
  <si>
    <t>JEFFERSON</t>
  </si>
  <si>
    <t>LEMHI</t>
  </si>
  <si>
    <t>MADISON</t>
  </si>
  <si>
    <t>ONEIDA</t>
  </si>
  <si>
    <t>OWYHEE</t>
  </si>
  <si>
    <t>VALLEY</t>
  </si>
  <si>
    <t>WASHINGTON</t>
  </si>
  <si>
    <t xml:space="preserve">SUMMARY OF ALL DISTRICTS </t>
  </si>
  <si>
    <t>SUMMARY GROUP:  ALL HIGHWAY DISTRICTS</t>
  </si>
  <si>
    <t>HIGHWAY DISTRICT</t>
  </si>
  <si>
    <t>ADA COUNTY HD</t>
  </si>
  <si>
    <t>ATLANTA HD</t>
  </si>
  <si>
    <t>BLISS HD</t>
  </si>
  <si>
    <t>BUHL HD</t>
  </si>
  <si>
    <t>BURLEY HD</t>
  </si>
  <si>
    <t>CANYON HD</t>
  </si>
  <si>
    <t>CENTRAL HD</t>
  </si>
  <si>
    <t>CLARKIA BETTER RD HD</t>
  </si>
  <si>
    <t>CLEARWATER HD</t>
  </si>
  <si>
    <t>COTTONWOOD HD</t>
  </si>
  <si>
    <t>DEER CREEK HD</t>
  </si>
  <si>
    <t>DIETRICH HD</t>
  </si>
  <si>
    <t>DOUMECQ HD</t>
  </si>
  <si>
    <t>DOWNEY-SWAN LAKE HD</t>
  </si>
  <si>
    <t>EASTSIDE HD</t>
  </si>
  <si>
    <t>EVERGREEN HD</t>
  </si>
  <si>
    <t>FENN HD</t>
  </si>
  <si>
    <t>FERDINAND HD</t>
  </si>
  <si>
    <t>FILER HD</t>
  </si>
  <si>
    <t>GEM HD</t>
  </si>
  <si>
    <t>GLENNS FERRY HD</t>
  </si>
  <si>
    <t>GOLDEN GATE HD</t>
  </si>
  <si>
    <t>GOOD ROADS HD #2</t>
  </si>
  <si>
    <t>GOODING HD</t>
  </si>
  <si>
    <t>GRANGEVILLE HD</t>
  </si>
  <si>
    <t>GREENCREEK HD</t>
  </si>
  <si>
    <t>HAGERMAN HD</t>
  </si>
  <si>
    <t>HIGHWAY DISTRICT #1</t>
  </si>
  <si>
    <t>HILLSDALE HD</t>
  </si>
  <si>
    <t>HOMEDALE HD</t>
  </si>
  <si>
    <t>JEROME HD</t>
  </si>
  <si>
    <t>KAMIAH HD</t>
  </si>
  <si>
    <t>KEUTERVILLE HD</t>
  </si>
  <si>
    <t>KIDDER-HARRIS HD</t>
  </si>
  <si>
    <t>KIMAMA HD</t>
  </si>
  <si>
    <t>LAKES HD</t>
  </si>
  <si>
    <t>LOST RIVER HD</t>
  </si>
  <si>
    <t>MINIDOKA HD</t>
  </si>
  <si>
    <t>MOUNTAIN HOME HD</t>
  </si>
  <si>
    <t>MURTAUGH HD</t>
  </si>
  <si>
    <t>NAMPA HD</t>
  </si>
  <si>
    <t>NORTH HD</t>
  </si>
  <si>
    <t>NORTH LATAH HD</t>
  </si>
  <si>
    <t>NOTUS PARMA HD</t>
  </si>
  <si>
    <t>OAKLEY HD</t>
  </si>
  <si>
    <t>PLUMMER GATEWAY HD</t>
  </si>
  <si>
    <t>POST FALLS HD</t>
  </si>
  <si>
    <t>POWER CO HD</t>
  </si>
  <si>
    <t>PRAIRIE HD</t>
  </si>
  <si>
    <t>RAFT RIVER HD</t>
  </si>
  <si>
    <t>RICHFIELD HD</t>
  </si>
  <si>
    <t>SHOSHONE HD</t>
  </si>
  <si>
    <t>SOUTH LATAH HD</t>
  </si>
  <si>
    <t>TWIN FALLS HD</t>
  </si>
  <si>
    <t>UNION INDEP. HD</t>
  </si>
  <si>
    <t>WEISER VALLEY HD</t>
  </si>
  <si>
    <t>WENDELL HD</t>
  </si>
  <si>
    <t>WEST POINT HD</t>
  </si>
  <si>
    <t>WHITE BIRD HD</t>
  </si>
  <si>
    <t>WINONA HD</t>
  </si>
  <si>
    <t>WORLEY HD</t>
  </si>
  <si>
    <t>TOTALS</t>
  </si>
  <si>
    <t>ENTITY</t>
  </si>
  <si>
    <t>CITIES</t>
  </si>
  <si>
    <t>COUNTIES</t>
  </si>
  <si>
    <t>HIGHWAY DISTS</t>
  </si>
  <si>
    <t>HIGHWAY DISTRICTS</t>
  </si>
  <si>
    <t>LOCAL GOVERNMENT STREET/ROAD FINANCIAL REPORT</t>
  </si>
  <si>
    <t>Compiled from the Annual Street Finance Reports</t>
  </si>
  <si>
    <t xml:space="preserve">              TOTAL MAINTENANCE</t>
  </si>
  <si>
    <t xml:space="preserve">              TOTAL CONSTRUCTION</t>
  </si>
  <si>
    <t>CONSTRUCTION AND REHABILITATION</t>
  </si>
  <si>
    <t xml:space="preserve">              TOTAL EQUIPMENT </t>
  </si>
  <si>
    <t xml:space="preserve">              TOTAL OTHER </t>
  </si>
  <si>
    <t>EXPENSE</t>
  </si>
  <si>
    <t>HUR</t>
  </si>
  <si>
    <t>ALL OTHER EXPENDITURES</t>
  </si>
  <si>
    <t>EXPENDITURE</t>
  </si>
  <si>
    <t>NON-RHF</t>
  </si>
  <si>
    <t>TRANSFER</t>
  </si>
  <si>
    <t>TO NON HWY</t>
  </si>
  <si>
    <t>REDEMPTION, BONDS</t>
  </si>
  <si>
    <t>CAREY</t>
  </si>
  <si>
    <t>25+30</t>
  </si>
  <si>
    <t>CLAYTON</t>
  </si>
  <si>
    <t>DRUMMOND</t>
  </si>
  <si>
    <t>ISLAND PARK</t>
  </si>
  <si>
    <t>OXFORD</t>
  </si>
  <si>
    <t>HAMER</t>
  </si>
  <si>
    <t>Form Approved</t>
  </si>
  <si>
    <t xml:space="preserve">The public report burden for this information collection is estimated to average 380 hours annually.  </t>
  </si>
  <si>
    <t>OMB No. 2125-0032</t>
  </si>
  <si>
    <t>STATE:</t>
  </si>
  <si>
    <t>YEAR ENDING (mm/yy):</t>
  </si>
  <si>
    <t>This Information From The Records Of:</t>
  </si>
  <si>
    <t>Prepared By:</t>
  </si>
  <si>
    <t>Idaho Transportation Deparatment</t>
  </si>
  <si>
    <t>I.  DISPOSITION OF HIGHWAY-USER REVENUES AVAILABLE FOR LOCAL GOVERNMENT EXPENDITURE</t>
  </si>
  <si>
    <t xml:space="preserve">A.     Local         </t>
  </si>
  <si>
    <t xml:space="preserve">B.      Local           </t>
  </si>
  <si>
    <t xml:space="preserve">C.  Receipts from    </t>
  </si>
  <si>
    <t xml:space="preserve">D.  Receipts from  </t>
  </si>
  <si>
    <t>ITEM</t>
  </si>
  <si>
    <t>Motor-Fuel</t>
  </si>
  <si>
    <t>Motor-Vehicle</t>
  </si>
  <si>
    <t>State Highway-</t>
  </si>
  <si>
    <t>Federal Highway</t>
  </si>
  <si>
    <t>Taxes</t>
  </si>
  <si>
    <t>User Taxes</t>
  </si>
  <si>
    <t>Administration</t>
  </si>
  <si>
    <t>1.  Total receipts available</t>
  </si>
  <si>
    <t>2.  Minus amount used for collection expenses</t>
  </si>
  <si>
    <t>3.  Minus amount used for nonhighway purposes</t>
  </si>
  <si>
    <t>4.  Minus amount used for mass transit</t>
  </si>
  <si>
    <t xml:space="preserve">5.  Remainder used for highway purposes </t>
  </si>
  <si>
    <t>II.  RECEIPTS FOR ROAD AND STREET PURPOSES</t>
  </si>
  <si>
    <t>III.  EXPENDITURES FOR ROAD AND STREET PURPOSES</t>
  </si>
  <si>
    <t>A.  Receipts from local sources:</t>
  </si>
  <si>
    <t>A.  Local highway expenditures:</t>
  </si>
  <si>
    <t xml:space="preserve">     1.  Local highway-user taxes</t>
  </si>
  <si>
    <t xml:space="preserve">     1.  Capital outlay (from page 2)</t>
  </si>
  <si>
    <t xml:space="preserve">          a.  Motor Fuel  (from Item I.A.5.)</t>
  </si>
  <si>
    <t xml:space="preserve">     2.  Maintenance:</t>
  </si>
  <si>
    <t xml:space="preserve">          b.  Motor Vehicle (from Item I.B.5.)</t>
  </si>
  <si>
    <t xml:space="preserve">     3.  Road and street services:</t>
  </si>
  <si>
    <t xml:space="preserve">          c.  Total (a.+b.)</t>
  </si>
  <si>
    <t xml:space="preserve">          a.  Traffic control operations</t>
  </si>
  <si>
    <t xml:space="preserve">     2.  General fund appropriations</t>
  </si>
  <si>
    <t xml:space="preserve">          b.  Snow and ice removal</t>
  </si>
  <si>
    <t xml:space="preserve">     3.  Other local imposts (from page 2)</t>
  </si>
  <si>
    <t xml:space="preserve">          c.  Other</t>
  </si>
  <si>
    <t xml:space="preserve">     4.  Miscellaneous local receipts (from page 2)</t>
  </si>
  <si>
    <t xml:space="preserve">          d.  Total  (a. through c.)</t>
  </si>
  <si>
    <t xml:space="preserve">     5.  Transfers from toll facilities</t>
  </si>
  <si>
    <t xml:space="preserve">     4.  General administration &amp; miscellaneous</t>
  </si>
  <si>
    <t xml:space="preserve">     6.  Proceeds of sale of bonds and notes:</t>
  </si>
  <si>
    <t xml:space="preserve">     5.  Highway law enforcement and safety</t>
  </si>
  <si>
    <t xml:space="preserve">          a.  Bonds - Original Issues</t>
  </si>
  <si>
    <t xml:space="preserve">     6.  Total  (1 through 5)</t>
  </si>
  <si>
    <t xml:space="preserve">          b.  Bonds - Refunding Issues</t>
  </si>
  <si>
    <t>B.  Debt service on local obligations:</t>
  </si>
  <si>
    <t xml:space="preserve">          c.  Notes</t>
  </si>
  <si>
    <t xml:space="preserve">     1.  Bonds:</t>
  </si>
  <si>
    <t xml:space="preserve">          d.  Total (a. + b. + c.)</t>
  </si>
  <si>
    <t xml:space="preserve">          a.  Interest</t>
  </si>
  <si>
    <t xml:space="preserve">     7.  Total (1 through 6)</t>
  </si>
  <si>
    <t xml:space="preserve">          b.  Redemption</t>
  </si>
  <si>
    <t>B.  Private Contributions</t>
  </si>
  <si>
    <t xml:space="preserve">          c.  Total (a. + b.)</t>
  </si>
  <si>
    <t>C.  Receipts from State government</t>
  </si>
  <si>
    <t xml:space="preserve">     2.  Notes:</t>
  </si>
  <si>
    <t xml:space="preserve">       (from page 2)</t>
  </si>
  <si>
    <t>D.  Receipts from Federal Government</t>
  </si>
  <si>
    <t>E.  Total receipts (A.7 + B + C + D)</t>
  </si>
  <si>
    <t xml:space="preserve">     3.  Total  (1.c + 2.c)</t>
  </si>
  <si>
    <t>C.  Payments to State for highways</t>
  </si>
  <si>
    <t>D.  Payments to toll facilities</t>
  </si>
  <si>
    <t>E.  Total expenditures (A.6 + B.3 + C + D)</t>
  </si>
  <si>
    <t>IV.   LOCAL HIGHWAY DEBT STATUS</t>
  </si>
  <si>
    <t>(Show all entries at par)</t>
  </si>
  <si>
    <t>Opening Debt</t>
  </si>
  <si>
    <t>Amount Issued</t>
  </si>
  <si>
    <t>Redemptions</t>
  </si>
  <si>
    <t>Closing Debt</t>
  </si>
  <si>
    <t>A.  Bonds (Total)</t>
  </si>
  <si>
    <t xml:space="preserve">        1.  Bonds (Refunding Portion)</t>
  </si>
  <si>
    <t>B.  Notes (Total)</t>
  </si>
  <si>
    <t>Notes and Comments:</t>
  </si>
  <si>
    <t>IV.A  Local Government does not report it's bonding except as new, interest, and retirement.</t>
  </si>
  <si>
    <t>FORM FHWA-536 (Rev.06/2000)</t>
  </si>
  <si>
    <t xml:space="preserve">          PREVIOUS EDITIONS OBSOLETE</t>
  </si>
  <si>
    <t>Excel</t>
  </si>
  <si>
    <t>(Next Page)</t>
  </si>
  <si>
    <t>II.  RECEIPTS FOR ROAD AND STREET PURPOSES - DETAIL</t>
  </si>
  <si>
    <t>A.3.  Other local imposts:</t>
  </si>
  <si>
    <t>A.4.  Miscellaneous local receipts:</t>
  </si>
  <si>
    <t>a.  Property Taxes and Assesments</t>
  </si>
  <si>
    <t>a.  Interest on investments</t>
  </si>
  <si>
    <t>b.  Other local imposts:</t>
  </si>
  <si>
    <t>b.  Sale of Property</t>
  </si>
  <si>
    <t xml:space="preserve"> 1.  Sales Taxes</t>
  </si>
  <si>
    <t>c.  All Other Local</t>
  </si>
  <si>
    <t xml:space="preserve"> 2. Local Impact Fees</t>
  </si>
  <si>
    <t xml:space="preserve">d.  (Specifiy) </t>
  </si>
  <si>
    <t xml:space="preserve"> 3. (Specify)</t>
  </si>
  <si>
    <t>e.  (Specify)</t>
  </si>
  <si>
    <t xml:space="preserve"> 4. (Specify)</t>
  </si>
  <si>
    <t>f.   (Specify)</t>
  </si>
  <si>
    <t xml:space="preserve"> 5. (Specify)</t>
  </si>
  <si>
    <t>g.  (Specify)</t>
  </si>
  <si>
    <t xml:space="preserve"> 6. Total (1. through 5.)</t>
  </si>
  <si>
    <t>h.  (Specify)</t>
  </si>
  <si>
    <t>c.  Total (a. + b.)</t>
  </si>
  <si>
    <t>i.  Total (a. through h.)</t>
  </si>
  <si>
    <t xml:space="preserve">(Carry forward to page 1) </t>
  </si>
  <si>
    <t>C.   Receipts from State Government</t>
  </si>
  <si>
    <t xml:space="preserve">    1.  Highway-user taxes (from Item I.C.5.)</t>
  </si>
  <si>
    <t xml:space="preserve">    1.  FHWA (from Item I.D.5.)</t>
  </si>
  <si>
    <t xml:space="preserve">    2.  State general funds</t>
  </si>
  <si>
    <t xml:space="preserve">    2.  Other Federal agencies:</t>
  </si>
  <si>
    <t xml:space="preserve">    3.  Other State funds:</t>
  </si>
  <si>
    <t xml:space="preserve">        a.  Forest Service </t>
  </si>
  <si>
    <t xml:space="preserve">        a.  State bond proceeds</t>
  </si>
  <si>
    <t xml:space="preserve">        b.  FEMA</t>
  </si>
  <si>
    <t xml:space="preserve">        b.  Inventory Replacement Tax sharing</t>
  </si>
  <si>
    <t xml:space="preserve">        c.  HUD</t>
  </si>
  <si>
    <t xml:space="preserve">        c.  Sales Tax sharing</t>
  </si>
  <si>
    <t xml:space="preserve">        d.  All Other Federal</t>
  </si>
  <si>
    <t xml:space="preserve">        d.  Federal Aid Exchange</t>
  </si>
  <si>
    <t xml:space="preserve">        e.  (Specify)</t>
  </si>
  <si>
    <t xml:space="preserve">        e.  All Other State</t>
  </si>
  <si>
    <t xml:space="preserve">        f.  (Specify)</t>
  </si>
  <si>
    <t xml:space="preserve">         f.  Total (a. through e.)</t>
  </si>
  <si>
    <t xml:space="preserve">        g.  Total (a. through f.)</t>
  </si>
  <si>
    <t xml:space="preserve">   4.  Total (1. + 2. + 3.f)</t>
  </si>
  <si>
    <t xml:space="preserve">    3.  Total (1. + 2.g)</t>
  </si>
  <si>
    <t>III.  EXPENDITURES FOR ROAD AND STREET PURPOSES - DETAIL</t>
  </si>
  <si>
    <t>ON NATIONAL</t>
  </si>
  <si>
    <t>OFF NATIONAL</t>
  </si>
  <si>
    <t/>
  </si>
  <si>
    <t>SYSTEM</t>
  </si>
  <si>
    <t>(a)</t>
  </si>
  <si>
    <t>(b)</t>
  </si>
  <si>
    <t>(c)</t>
  </si>
  <si>
    <t>A.1.  Capital outlay:</t>
  </si>
  <si>
    <t xml:space="preserve">          a.  Right-Of-Way Costs</t>
  </si>
  <si>
    <t xml:space="preserve">          b.  Engineering Costs</t>
  </si>
  <si>
    <t xml:space="preserve">          c.  Construction:</t>
  </si>
  <si>
    <t xml:space="preserve">               (1).  New Facilities</t>
  </si>
  <si>
    <t xml:space="preserve">               (2).  Capacity Improvements</t>
  </si>
  <si>
    <t xml:space="preserve">               (3).  System Preservation</t>
  </si>
  <si>
    <t xml:space="preserve">               (4).  System Enhancement And Operation</t>
  </si>
  <si>
    <t xml:space="preserve">               (5).  Total Construction (1)+(2)+(3)+(4)</t>
  </si>
  <si>
    <t xml:space="preserve">         d.  Total Capital Outlay (Lines 1.a. + 1.b. + 1.c.4)</t>
  </si>
  <si>
    <t>FORM FHWA-536</t>
  </si>
  <si>
    <t>page 2</t>
  </si>
  <si>
    <t xml:space="preserve">  </t>
  </si>
  <si>
    <t>Balance Encumbered for Projects</t>
  </si>
  <si>
    <t>Balance Encumbered for Operations</t>
  </si>
  <si>
    <t>Balance Not Reported as Encumbered</t>
  </si>
  <si>
    <t>Total</t>
  </si>
  <si>
    <t>ALBION HD</t>
  </si>
  <si>
    <t>SPENCER</t>
  </si>
  <si>
    <t>ABERDEEN</t>
  </si>
  <si>
    <t>I.C  Will not reconcile to FHWA-566 Item 8-D for the same reason.</t>
  </si>
  <si>
    <t>YEAR ENDED:     SEPTEMBER 30, 2009</t>
  </si>
  <si>
    <t>INDEPENDENT HD</t>
  </si>
  <si>
    <t>ADJUST-</t>
  </si>
  <si>
    <t>SECURE</t>
  </si>
  <si>
    <t>RURAL</t>
  </si>
  <si>
    <t>SCHOOLS</t>
  </si>
  <si>
    <t>WINTER</t>
  </si>
  <si>
    <t>FILED</t>
  </si>
  <si>
    <t>ELECTRONIC</t>
  </si>
  <si>
    <t xml:space="preserve">or </t>
  </si>
  <si>
    <t>PAPER</t>
  </si>
  <si>
    <t>Reports are missing from XXX small cities.</t>
  </si>
  <si>
    <t>`</t>
  </si>
  <si>
    <t>totals</t>
  </si>
  <si>
    <t>line 5</t>
  </si>
  <si>
    <t>line 15</t>
  </si>
  <si>
    <t>line 19 to 22</t>
  </si>
  <si>
    <t>Line 12</t>
  </si>
  <si>
    <t>Idaho Transportation Department, Financial Planning &amp; Analysis Section</t>
  </si>
  <si>
    <t>FISCAL YEAR 2020</t>
  </si>
  <si>
    <t>09/20</t>
  </si>
  <si>
    <t xml:space="preserve">I.B  Will not reconcile to FHWA-566 Item 8-E.  That report is when collected, Fiscal year 2020.   </t>
  </si>
  <si>
    <t xml:space="preserve">       The above reporting is as received,  Local Fiscal Year 2020 (October 1, 2019 thru September 30, 2020).</t>
  </si>
  <si>
    <t>HIGHWAY DISTRICT FINANCE REPORT FOR F.Y. 2020</t>
  </si>
  <si>
    <t>YEAR ENDED:     SEPTEMBER 30, 2020</t>
  </si>
  <si>
    <t>COUNTY FINANCE REPORT FOR F.Y. 2020</t>
  </si>
  <si>
    <t>THREE CREEK HD</t>
  </si>
  <si>
    <t>stea</t>
  </si>
  <si>
    <t>Report accidently filed as 2020 but it is FY 21</t>
  </si>
  <si>
    <t>18A</t>
  </si>
  <si>
    <t>18B</t>
  </si>
  <si>
    <t>TITLE I</t>
  </si>
  <si>
    <t>TITLE III</t>
  </si>
  <si>
    <t>ENDING</t>
  </si>
  <si>
    <t>E</t>
  </si>
  <si>
    <t>CITY STREET FINANCE REPORT FOR F.Y. 2022</t>
  </si>
  <si>
    <t>P</t>
  </si>
  <si>
    <t>CITY STREET FINANCE REPORTS FOR THE YEAR ENDED SEPTEMBER 30, 2022</t>
  </si>
  <si>
    <t>COUNTY ROAD FINANCE REPORTS FOR THE YEAR ENDED SEPTEMBER 30, 2022</t>
  </si>
  <si>
    <t>HIGHWAY DISTRICT FINANCE REPORTS FOR THE YEAR ENDED SEPTEMBER 30, 2022</t>
  </si>
  <si>
    <t>09/22</t>
  </si>
  <si>
    <t>Economist</t>
  </si>
  <si>
    <t>Bob Thompson</t>
  </si>
  <si>
    <t>Last Updated 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</si>
</sst>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(&quot;$&quot;* #,##0_);_(&quot;$&quot;* \(#,##0\);_(&quot;$&quot;* &quot;-&quot;??_);_(@_)"/>
    <numFmt numFmtId="166" formatCode="_(* #,##0_);_(* \(#,##0\);_(* &quot;-&quot;??_);_(@_)"/>
    <numFmt numFmtId="167" formatCode="[Blue]#,##0_);[Red]\ &quot;ERROR&quot;;[Blue]0;[Red]\ &quot;ERROR&quot;"/>
    <numFmt numFmtId="168" formatCode="[Black]_(* #,##0_);[Black]_(* \(#,##0\);[Black]_ &quot; &quot;;[Red]\ &quot;ERROR&quot;"/>
    <numFmt numFmtId="169" formatCode="#,##0.00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8">
    <xf numFmtId="0" fontId="0" fillId="0" borderId="0" xfId="0"/>
    <xf numFmtId="0" fontId="0" fillId="2" borderId="0" xfId="0" applyFill="1"/>
    <xf numFmtId="0" fontId="0" fillId="3" borderId="0" xfId="0" applyFill="1"/>
    <xf numFmtId="165" fontId="0" fillId="0" borderId="0" xfId="2" applyNumberFormat="1" applyFont="1"/>
    <xf numFmtId="3" fontId="0" fillId="3" borderId="0" xfId="0" applyNumberFormat="1" applyFill="1"/>
    <xf numFmtId="3" fontId="0" fillId="2" borderId="0" xfId="0" applyNumberFormat="1" applyFill="1"/>
    <xf numFmtId="3" fontId="0" fillId="0" borderId="0" xfId="0" applyNumberFormat="1"/>
    <xf numFmtId="3" fontId="0" fillId="0" borderId="1" xfId="0" applyNumberFormat="1" applyBorder="1"/>
    <xf numFmtId="3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0" borderId="0" xfId="0" quotePrefix="1" applyNumberFormat="1" applyFont="1" applyAlignment="1">
      <alignment horizontal="center"/>
    </xf>
    <xf numFmtId="3" fontId="0" fillId="0" borderId="2" xfId="0" applyNumberFormat="1" applyBorder="1"/>
    <xf numFmtId="3" fontId="0" fillId="0" borderId="3" xfId="0" applyNumberFormat="1" applyBorder="1"/>
    <xf numFmtId="3" fontId="0" fillId="0" borderId="0" xfId="2" applyNumberFormat="1" applyFont="1"/>
    <xf numFmtId="3" fontId="0" fillId="0" borderId="4" xfId="0" applyNumberFormat="1" applyBorder="1"/>
    <xf numFmtId="3" fontId="0" fillId="2" borderId="5" xfId="0" applyNumberForma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3" borderId="0" xfId="1" applyNumberFormat="1" applyFont="1" applyFill="1"/>
    <xf numFmtId="3" fontId="0" fillId="2" borderId="0" xfId="1" applyNumberFormat="1" applyFont="1" applyFill="1"/>
    <xf numFmtId="3" fontId="0" fillId="0" borderId="0" xfId="1" applyNumberFormat="1" applyFont="1"/>
    <xf numFmtId="3" fontId="0" fillId="0" borderId="1" xfId="1" applyNumberFormat="1" applyFont="1" applyBorder="1"/>
    <xf numFmtId="3" fontId="0" fillId="2" borderId="0" xfId="2" applyNumberFormat="1" applyFont="1" applyFill="1"/>
    <xf numFmtId="3" fontId="0" fillId="0" borderId="0" xfId="0" applyNumberFormat="1" applyProtection="1"/>
    <xf numFmtId="3" fontId="0" fillId="3" borderId="8" xfId="1" applyNumberFormat="1" applyFont="1" applyFill="1" applyBorder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0" fontId="0" fillId="0" borderId="0" xfId="3" applyNumberFormat="1" applyFont="1" applyAlignment="1">
      <alignment horizontal="left"/>
    </xf>
    <xf numFmtId="3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3" borderId="9" xfId="0" applyNumberFormat="1" applyFill="1" applyBorder="1"/>
    <xf numFmtId="3" fontId="0" fillId="0" borderId="9" xfId="0" applyNumberFormat="1" applyBorder="1"/>
    <xf numFmtId="15" fontId="0" fillId="0" borderId="0" xfId="0" applyNumberFormat="1"/>
    <xf numFmtId="3" fontId="0" fillId="0" borderId="10" xfId="1" applyNumberFormat="1" applyFont="1" applyFill="1" applyBorder="1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0" fillId="0" borderId="9" xfId="0" applyNumberFormat="1" applyBorder="1" applyAlignment="1">
      <alignment horizontal="left"/>
    </xf>
    <xf numFmtId="3" fontId="1" fillId="0" borderId="9" xfId="0" applyNumberFormat="1" applyFont="1" applyBorder="1"/>
    <xf numFmtId="3" fontId="0" fillId="0" borderId="9" xfId="2" applyNumberFormat="1" applyFont="1" applyBorder="1"/>
    <xf numFmtId="3" fontId="0" fillId="3" borderId="0" xfId="0" applyNumberFormat="1" applyFill="1" applyAlignment="1">
      <alignment horizontal="left"/>
    </xf>
    <xf numFmtId="0" fontId="0" fillId="0" borderId="0" xfId="0" applyFill="1"/>
    <xf numFmtId="166" fontId="0" fillId="0" borderId="0" xfId="1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/>
    <xf numFmtId="165" fontId="0" fillId="0" borderId="0" xfId="2" applyNumberFormat="1" applyFont="1" applyFill="1" applyBorder="1"/>
    <xf numFmtId="0" fontId="0" fillId="0" borderId="0" xfId="0" applyFill="1" applyBorder="1" applyProtection="1"/>
    <xf numFmtId="3" fontId="0" fillId="2" borderId="9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3" fontId="0" fillId="0" borderId="3" xfId="0" applyNumberFormat="1" applyFill="1" applyBorder="1"/>
    <xf numFmtId="0" fontId="0" fillId="0" borderId="11" xfId="0" applyBorder="1"/>
    <xf numFmtId="3" fontId="0" fillId="3" borderId="2" xfId="1" applyNumberFormat="1" applyFont="1" applyFill="1" applyBorder="1"/>
    <xf numFmtId="3" fontId="0" fillId="3" borderId="1" xfId="1" applyNumberFormat="1" applyFont="1" applyFill="1" applyBorder="1"/>
    <xf numFmtId="0" fontId="0" fillId="3" borderId="8" xfId="0" applyFill="1" applyBorder="1"/>
    <xf numFmtId="0" fontId="0" fillId="2" borderId="0" xfId="0" applyFill="1" applyBorder="1"/>
    <xf numFmtId="3" fontId="0" fillId="0" borderId="4" xfId="0" applyNumberFormat="1" applyFill="1" applyBorder="1"/>
    <xf numFmtId="3" fontId="0" fillId="2" borderId="4" xfId="0" applyNumberFormat="1" applyFill="1" applyBorder="1"/>
    <xf numFmtId="3" fontId="0" fillId="3" borderId="1" xfId="1" applyNumberFormat="1" applyFont="1" applyFill="1" applyBorder="1" applyProtection="1"/>
    <xf numFmtId="3" fontId="0" fillId="3" borderId="3" xfId="1" applyNumberFormat="1" applyFont="1" applyFill="1" applyBorder="1" applyProtection="1"/>
    <xf numFmtId="3" fontId="0" fillId="3" borderId="8" xfId="1" applyNumberFormat="1" applyFont="1" applyFill="1" applyBorder="1" applyProtection="1"/>
    <xf numFmtId="3" fontId="0" fillId="0" borderId="10" xfId="1" applyNumberFormat="1" applyFont="1" applyFill="1" applyBorder="1" applyProtection="1"/>
    <xf numFmtId="3" fontId="0" fillId="0" borderId="9" xfId="0" applyNumberFormat="1" applyFill="1" applyBorder="1"/>
    <xf numFmtId="43" fontId="0" fillId="0" borderId="0" xfId="1" applyFont="1"/>
    <xf numFmtId="3" fontId="0" fillId="3" borderId="12" xfId="0" applyNumberFormat="1" applyFill="1" applyBorder="1"/>
    <xf numFmtId="3" fontId="0" fillId="0" borderId="13" xfId="0" applyNumberFormat="1" applyBorder="1"/>
    <xf numFmtId="3" fontId="0" fillId="0" borderId="0" xfId="0" applyNumberFormat="1" applyBorder="1"/>
    <xf numFmtId="3" fontId="0" fillId="3" borderId="0" xfId="0" applyNumberFormat="1" applyFill="1" applyBorder="1"/>
    <xf numFmtId="3" fontId="0" fillId="3" borderId="12" xfId="0" applyNumberFormat="1" applyFill="1" applyBorder="1" applyAlignment="1">
      <alignment horizontal="center"/>
    </xf>
    <xf numFmtId="3" fontId="3" fillId="0" borderId="14" xfId="0" applyNumberFormat="1" applyFont="1" applyBorder="1"/>
    <xf numFmtId="3" fontId="0" fillId="0" borderId="15" xfId="0" applyNumberFormat="1" applyBorder="1"/>
    <xf numFmtId="3" fontId="0" fillId="3" borderId="8" xfId="0" applyNumberFormat="1" applyFill="1" applyBorder="1"/>
    <xf numFmtId="3" fontId="3" fillId="0" borderId="0" xfId="0" applyNumberFormat="1" applyFont="1"/>
    <xf numFmtId="3" fontId="3" fillId="0" borderId="8" xfId="0" applyNumberFormat="1" applyFont="1" applyBorder="1"/>
    <xf numFmtId="164" fontId="3" fillId="0" borderId="0" xfId="0" applyNumberFormat="1" applyFont="1" applyBorder="1"/>
    <xf numFmtId="164" fontId="0" fillId="3" borderId="0" xfId="0" applyNumberFormat="1" applyFill="1" applyBorder="1"/>
    <xf numFmtId="164" fontId="3" fillId="0" borderId="11" xfId="0" applyNumberFormat="1" applyFont="1" applyBorder="1"/>
    <xf numFmtId="164" fontId="0" fillId="0" borderId="0" xfId="0" applyNumberFormat="1" applyBorder="1"/>
    <xf numFmtId="164" fontId="0" fillId="0" borderId="11" xfId="0" applyNumberFormat="1" applyBorder="1"/>
    <xf numFmtId="164" fontId="0" fillId="0" borderId="9" xfId="0" applyNumberFormat="1" applyBorder="1"/>
    <xf numFmtId="164" fontId="0" fillId="3" borderId="9" xfId="0" applyNumberFormat="1" applyFill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3" borderId="12" xfId="0" applyNumberFormat="1" applyFill="1" applyBorder="1"/>
    <xf numFmtId="164" fontId="0" fillId="0" borderId="17" xfId="0" applyNumberFormat="1" applyBorder="1"/>
    <xf numFmtId="164" fontId="0" fillId="0" borderId="8" xfId="0" applyNumberFormat="1" applyBorder="1"/>
    <xf numFmtId="164" fontId="0" fillId="3" borderId="8" xfId="0" applyNumberFormat="1" applyFill="1" applyBorder="1"/>
    <xf numFmtId="164" fontId="3" fillId="0" borderId="9" xfId="0" applyNumberFormat="1" applyFont="1" applyBorder="1"/>
    <xf numFmtId="164" fontId="3" fillId="0" borderId="16" xfId="0" applyNumberFormat="1" applyFont="1" applyBorder="1"/>
    <xf numFmtId="164" fontId="0" fillId="0" borderId="0" xfId="0" applyNumberFormat="1"/>
    <xf numFmtId="164" fontId="0" fillId="3" borderId="0" xfId="0" applyNumberFormat="1" applyFill="1"/>
    <xf numFmtId="164" fontId="3" fillId="0" borderId="8" xfId="0" applyNumberFormat="1" applyFont="1" applyBorder="1"/>
    <xf numFmtId="164" fontId="3" fillId="0" borderId="0" xfId="0" applyNumberFormat="1" applyFont="1"/>
    <xf numFmtId="3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64" fontId="3" fillId="0" borderId="18" xfId="0" applyNumberFormat="1" applyFont="1" applyBorder="1"/>
    <xf numFmtId="164" fontId="3" fillId="0" borderId="17" xfId="0" applyNumberFormat="1" applyFont="1" applyBorder="1"/>
    <xf numFmtId="164" fontId="3" fillId="0" borderId="7" xfId="0" applyNumberFormat="1" applyFont="1" applyBorder="1"/>
    <xf numFmtId="164" fontId="3" fillId="0" borderId="19" xfId="0" applyNumberFormat="1" applyFont="1" applyBorder="1"/>
    <xf numFmtId="164" fontId="0" fillId="0" borderId="20" xfId="0" applyNumberFormat="1" applyBorder="1"/>
    <xf numFmtId="164" fontId="3" fillId="0" borderId="12" xfId="0" applyNumberFormat="1" applyFont="1" applyBorder="1"/>
    <xf numFmtId="3" fontId="3" fillId="0" borderId="21" xfId="0" applyNumberFormat="1" applyFont="1" applyBorder="1"/>
    <xf numFmtId="164" fontId="0" fillId="0" borderId="9" xfId="0" applyNumberFormat="1" applyFill="1" applyBorder="1"/>
    <xf numFmtId="164" fontId="0" fillId="0" borderId="12" xfId="0" applyNumberFormat="1" applyFill="1" applyBorder="1"/>
    <xf numFmtId="3" fontId="5" fillId="0" borderId="14" xfId="0" applyNumberFormat="1" applyFont="1" applyBorder="1"/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5" fillId="0" borderId="13" xfId="0" applyNumberFormat="1" applyFont="1" applyBorder="1"/>
    <xf numFmtId="0" fontId="0" fillId="0" borderId="0" xfId="0" applyBorder="1"/>
    <xf numFmtId="164" fontId="0" fillId="3" borderId="5" xfId="0" applyNumberFormat="1" applyFill="1" applyBorder="1"/>
    <xf numFmtId="164" fontId="0" fillId="0" borderId="17" xfId="0" applyNumberFormat="1" applyFill="1" applyBorder="1"/>
    <xf numFmtId="3" fontId="4" fillId="0" borderId="0" xfId="0" applyNumberFormat="1" applyFont="1"/>
    <xf numFmtId="164" fontId="3" fillId="0" borderId="20" xfId="0" applyNumberFormat="1" applyFont="1" applyBorder="1"/>
    <xf numFmtId="3" fontId="0" fillId="0" borderId="11" xfId="0" applyNumberFormat="1" applyFill="1" applyBorder="1"/>
    <xf numFmtId="44" fontId="0" fillId="3" borderId="8" xfId="2" applyFont="1" applyFill="1" applyBorder="1"/>
    <xf numFmtId="44" fontId="0" fillId="0" borderId="8" xfId="2" applyFont="1" applyBorder="1"/>
    <xf numFmtId="44" fontId="0" fillId="0" borderId="15" xfId="2" applyFont="1" applyBorder="1"/>
    <xf numFmtId="3" fontId="0" fillId="3" borderId="14" xfId="0" applyNumberFormat="1" applyFill="1" applyBorder="1"/>
    <xf numFmtId="3" fontId="0" fillId="3" borderId="13" xfId="0" applyNumberFormat="1" applyFill="1" applyBorder="1"/>
    <xf numFmtId="3" fontId="0" fillId="3" borderId="21" xfId="0" applyNumberFormat="1" applyFill="1" applyBorder="1"/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10" fontId="6" fillId="0" borderId="0" xfId="0" applyNumberFormat="1" applyFont="1" applyProtection="1"/>
    <xf numFmtId="0" fontId="7" fillId="0" borderId="0" xfId="0" applyFont="1" applyProtection="1"/>
    <xf numFmtId="0" fontId="7" fillId="0" borderId="22" xfId="0" applyFont="1" applyBorder="1" applyProtection="1"/>
    <xf numFmtId="0" fontId="7" fillId="0" borderId="23" xfId="0" applyFont="1" applyBorder="1" applyProtection="1"/>
    <xf numFmtId="0" fontId="6" fillId="0" borderId="23" xfId="0" applyFont="1" applyBorder="1" applyProtection="1"/>
    <xf numFmtId="0" fontId="6" fillId="0" borderId="22" xfId="0" applyFont="1" applyBorder="1" applyProtection="1"/>
    <xf numFmtId="49" fontId="6" fillId="0" borderId="24" xfId="0" applyNumberFormat="1" applyFont="1" applyBorder="1" applyAlignment="1" applyProtection="1"/>
    <xf numFmtId="0" fontId="7" fillId="0" borderId="25" xfId="0" applyFont="1" applyBorder="1" applyProtection="1"/>
    <xf numFmtId="49" fontId="8" fillId="0" borderId="25" xfId="0" applyNumberFormat="1" applyFont="1" applyBorder="1" applyProtection="1">
      <protection locked="0"/>
    </xf>
    <xf numFmtId="49" fontId="8" fillId="0" borderId="26" xfId="0" applyNumberFormat="1" applyFont="1" applyBorder="1" applyAlignment="1" applyProtection="1"/>
    <xf numFmtId="0" fontId="3" fillId="0" borderId="25" xfId="0" applyFont="1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6" fillId="0" borderId="25" xfId="0" applyFont="1" applyBorder="1" applyProtection="1"/>
    <xf numFmtId="49" fontId="8" fillId="0" borderId="25" xfId="0" quotePrefix="1" applyNumberFormat="1" applyFont="1" applyBorder="1" applyProtection="1">
      <protection locked="0"/>
    </xf>
    <xf numFmtId="49" fontId="8" fillId="0" borderId="27" xfId="0" applyNumberFormat="1" applyFont="1" applyBorder="1" applyAlignment="1" applyProtection="1"/>
    <xf numFmtId="0" fontId="6" fillId="0" borderId="23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26" xfId="0" applyFont="1" applyBorder="1" applyProtection="1">
      <protection locked="0"/>
    </xf>
    <xf numFmtId="0" fontId="9" fillId="0" borderId="28" xfId="0" applyFont="1" applyBorder="1" applyProtection="1"/>
    <xf numFmtId="0" fontId="9" fillId="0" borderId="29" xfId="0" applyFont="1" applyBorder="1" applyProtection="1"/>
    <xf numFmtId="0" fontId="9" fillId="0" borderId="30" xfId="0" applyFont="1" applyBorder="1" applyProtection="1"/>
    <xf numFmtId="0" fontId="9" fillId="0" borderId="25" xfId="0" applyFont="1" applyBorder="1" applyAlignment="1" applyProtection="1">
      <alignment horizontal="centerContinuous"/>
    </xf>
    <xf numFmtId="0" fontId="9" fillId="0" borderId="26" xfId="0" applyFont="1" applyBorder="1" applyAlignment="1" applyProtection="1">
      <alignment horizontal="centerContinuous"/>
    </xf>
    <xf numFmtId="0" fontId="9" fillId="0" borderId="25" xfId="0" applyFont="1" applyBorder="1" applyProtection="1"/>
    <xf numFmtId="0" fontId="9" fillId="0" borderId="0" xfId="0" applyFont="1" applyProtection="1"/>
    <xf numFmtId="0" fontId="9" fillId="0" borderId="26" xfId="0" applyFont="1" applyBorder="1" applyProtection="1"/>
    <xf numFmtId="0" fontId="11" fillId="0" borderId="22" xfId="0" applyFont="1" applyBorder="1" applyProtection="1"/>
    <xf numFmtId="0" fontId="11" fillId="0" borderId="23" xfId="0" applyFont="1" applyBorder="1" applyProtection="1"/>
    <xf numFmtId="0" fontId="9" fillId="0" borderId="22" xfId="0" applyFont="1" applyBorder="1" applyAlignment="1" applyProtection="1">
      <alignment horizontal="centerContinuous"/>
    </xf>
    <xf numFmtId="0" fontId="9" fillId="0" borderId="31" xfId="0" applyFont="1" applyBorder="1" applyAlignment="1" applyProtection="1">
      <alignment horizontal="centerContinuous"/>
    </xf>
    <xf numFmtId="0" fontId="6" fillId="0" borderId="25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Continuous"/>
    </xf>
    <xf numFmtId="167" fontId="6" fillId="0" borderId="33" xfId="0" applyNumberFormat="1" applyFont="1" applyBorder="1" applyAlignment="1" applyProtection="1">
      <protection locked="0"/>
    </xf>
    <xf numFmtId="167" fontId="8" fillId="0" borderId="22" xfId="0" applyNumberFormat="1" applyFont="1" applyBorder="1" applyAlignment="1" applyProtection="1">
      <protection locked="0"/>
    </xf>
    <xf numFmtId="167" fontId="8" fillId="0" borderId="31" xfId="0" applyNumberFormat="1" applyFont="1" applyBorder="1" applyAlignment="1" applyProtection="1">
      <protection locked="0"/>
    </xf>
    <xf numFmtId="0" fontId="6" fillId="4" borderId="22" xfId="0" applyFont="1" applyFill="1" applyBorder="1" applyProtection="1"/>
    <xf numFmtId="0" fontId="6" fillId="4" borderId="31" xfId="0" applyFont="1" applyFill="1" applyBorder="1" applyProtection="1"/>
    <xf numFmtId="168" fontId="6" fillId="0" borderId="22" xfId="0" applyNumberFormat="1" applyFont="1" applyBorder="1" applyProtection="1"/>
    <xf numFmtId="168" fontId="6" fillId="0" borderId="31" xfId="0" applyNumberFormat="1" applyFont="1" applyBorder="1" applyProtection="1"/>
    <xf numFmtId="0" fontId="9" fillId="0" borderId="34" xfId="0" applyFont="1" applyBorder="1" applyProtection="1"/>
    <xf numFmtId="0" fontId="9" fillId="0" borderId="35" xfId="0" applyFont="1" applyBorder="1" applyProtection="1"/>
    <xf numFmtId="0" fontId="6" fillId="0" borderId="29" xfId="0" applyFont="1" applyBorder="1" applyProtection="1"/>
    <xf numFmtId="0" fontId="6" fillId="0" borderId="30" xfId="0" applyFont="1" applyBorder="1" applyProtection="1"/>
    <xf numFmtId="0" fontId="9" fillId="0" borderId="36" xfId="0" applyFont="1" applyBorder="1" applyAlignment="1" applyProtection="1">
      <alignment horizontal="centerContinuous"/>
    </xf>
    <xf numFmtId="0" fontId="9" fillId="0" borderId="37" xfId="0" applyFont="1" applyBorder="1" applyAlignment="1" applyProtection="1">
      <alignment horizontal="centerContinuous"/>
    </xf>
    <xf numFmtId="0" fontId="9" fillId="0" borderId="36" xfId="0" applyFont="1" applyBorder="1" applyProtection="1"/>
    <xf numFmtId="0" fontId="9" fillId="0" borderId="37" xfId="0" applyFont="1" applyBorder="1" applyProtection="1"/>
    <xf numFmtId="0" fontId="6" fillId="0" borderId="26" xfId="0" applyFont="1" applyBorder="1" applyProtection="1"/>
    <xf numFmtId="0" fontId="6" fillId="0" borderId="22" xfId="0" applyFont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Continuous"/>
    </xf>
    <xf numFmtId="0" fontId="6" fillId="0" borderId="39" xfId="0" applyFont="1" applyBorder="1" applyAlignment="1" applyProtection="1">
      <alignment horizontal="centerContinuous"/>
    </xf>
    <xf numFmtId="0" fontId="6" fillId="0" borderId="23" xfId="0" applyFont="1" applyBorder="1" applyAlignment="1" applyProtection="1">
      <alignment horizontal="centerContinuous"/>
    </xf>
    <xf numFmtId="0" fontId="6" fillId="0" borderId="31" xfId="0" applyFont="1" applyBorder="1" applyAlignment="1" applyProtection="1">
      <alignment horizontal="centerContinuous"/>
    </xf>
    <xf numFmtId="0" fontId="9" fillId="0" borderId="22" xfId="0" applyFont="1" applyBorder="1" applyAlignment="1" applyProtection="1"/>
    <xf numFmtId="0" fontId="9" fillId="0" borderId="23" xfId="0" applyFont="1" applyBorder="1" applyAlignment="1" applyProtection="1">
      <alignment horizontal="centerContinuous"/>
    </xf>
    <xf numFmtId="0" fontId="9" fillId="4" borderId="38" xfId="0" applyFont="1" applyFill="1" applyBorder="1" applyProtection="1"/>
    <xf numFmtId="0" fontId="9" fillId="0" borderId="39" xfId="0" applyFont="1" applyBorder="1" applyProtection="1"/>
    <xf numFmtId="0" fontId="6" fillId="4" borderId="38" xfId="0" applyFont="1" applyFill="1" applyBorder="1" applyProtection="1"/>
    <xf numFmtId="0" fontId="6" fillId="0" borderId="39" xfId="0" applyFont="1" applyBorder="1" applyProtection="1"/>
    <xf numFmtId="168" fontId="6" fillId="0" borderId="38" xfId="0" applyNumberFormat="1" applyFont="1" applyBorder="1" applyProtection="1"/>
    <xf numFmtId="167" fontId="8" fillId="0" borderId="31" xfId="0" applyNumberFormat="1" applyFont="1" applyBorder="1" applyProtection="1">
      <protection locked="0"/>
    </xf>
    <xf numFmtId="167" fontId="8" fillId="0" borderId="38" xfId="0" applyNumberFormat="1" applyFont="1" applyBorder="1" applyProtection="1">
      <protection locked="0"/>
    </xf>
    <xf numFmtId="0" fontId="6" fillId="0" borderId="40" xfId="0" applyFont="1" applyBorder="1" applyProtection="1"/>
    <xf numFmtId="0" fontId="6" fillId="0" borderId="41" xfId="0" applyFont="1" applyBorder="1" applyProtection="1"/>
    <xf numFmtId="0" fontId="9" fillId="0" borderId="22" xfId="0" applyFont="1" applyBorder="1" applyProtection="1"/>
    <xf numFmtId="0" fontId="9" fillId="0" borderId="23" xfId="0" applyFont="1" applyBorder="1" applyProtection="1"/>
    <xf numFmtId="168" fontId="6" fillId="0" borderId="42" xfId="0" applyNumberFormat="1" applyFont="1" applyBorder="1" applyProtection="1"/>
    <xf numFmtId="0" fontId="9" fillId="0" borderId="43" xfId="0" applyFont="1" applyBorder="1" applyProtection="1"/>
    <xf numFmtId="0" fontId="9" fillId="0" borderId="44" xfId="0" applyFont="1" applyBorder="1" applyProtection="1"/>
    <xf numFmtId="168" fontId="6" fillId="0" borderId="45" xfId="0" applyNumberFormat="1" applyFont="1" applyBorder="1" applyProtection="1"/>
    <xf numFmtId="0" fontId="6" fillId="4" borderId="0" xfId="0" applyFont="1" applyFill="1" applyProtection="1"/>
    <xf numFmtId="0" fontId="6" fillId="4" borderId="36" xfId="0" applyFont="1" applyFill="1" applyBorder="1" applyProtection="1"/>
    <xf numFmtId="0" fontId="6" fillId="4" borderId="25" xfId="0" applyFont="1" applyFill="1" applyBorder="1" applyProtection="1"/>
    <xf numFmtId="0" fontId="9" fillId="0" borderId="46" xfId="0" applyFont="1" applyBorder="1" applyAlignment="1" applyProtection="1"/>
    <xf numFmtId="168" fontId="6" fillId="0" borderId="33" xfId="0" applyNumberFormat="1" applyFont="1" applyBorder="1" applyProtection="1"/>
    <xf numFmtId="0" fontId="9" fillId="0" borderId="28" xfId="0" applyFont="1" applyBorder="1" applyAlignment="1" applyProtection="1">
      <alignment horizontal="centerContinuous"/>
    </xf>
    <xf numFmtId="0" fontId="6" fillId="0" borderId="29" xfId="0" applyFont="1" applyBorder="1" applyAlignment="1" applyProtection="1">
      <alignment horizontal="centerContinuous"/>
    </xf>
    <xf numFmtId="0" fontId="6" fillId="0" borderId="30" xfId="0" applyFont="1" applyBorder="1" applyAlignment="1" applyProtection="1">
      <alignment horizontal="centerContinuous"/>
    </xf>
    <xf numFmtId="0" fontId="6" fillId="0" borderId="26" xfId="0" applyFont="1" applyBorder="1" applyAlignment="1" applyProtection="1">
      <alignment horizontal="centerContinuous"/>
    </xf>
    <xf numFmtId="0" fontId="6" fillId="4" borderId="23" xfId="0" applyFont="1" applyFill="1" applyBorder="1" applyProtection="1"/>
    <xf numFmtId="0" fontId="6" fillId="0" borderId="33" xfId="0" applyFont="1" applyBorder="1" applyAlignment="1" applyProtection="1">
      <alignment horizontal="centerContinuous"/>
    </xf>
    <xf numFmtId="0" fontId="6" fillId="0" borderId="40" xfId="0" applyFont="1" applyBorder="1" applyAlignment="1" applyProtection="1">
      <alignment horizontal="centerContinuous"/>
    </xf>
    <xf numFmtId="0" fontId="9" fillId="0" borderId="40" xfId="0" applyFont="1" applyBorder="1" applyAlignment="1" applyProtection="1"/>
    <xf numFmtId="0" fontId="6" fillId="0" borderId="47" xfId="0" applyFont="1" applyBorder="1" applyAlignment="1" applyProtection="1"/>
    <xf numFmtId="167" fontId="8" fillId="0" borderId="33" xfId="0" applyNumberFormat="1" applyFont="1" applyBorder="1" applyProtection="1">
      <protection locked="0"/>
    </xf>
    <xf numFmtId="167" fontId="8" fillId="0" borderId="40" xfId="0" applyNumberFormat="1" applyFont="1" applyBorder="1" applyProtection="1">
      <protection locked="0"/>
    </xf>
    <xf numFmtId="168" fontId="6" fillId="0" borderId="33" xfId="0" applyNumberFormat="1" applyFont="1" applyBorder="1" applyAlignment="1" applyProtection="1"/>
    <xf numFmtId="0" fontId="6" fillId="0" borderId="40" xfId="0" applyFont="1" applyBorder="1" applyAlignment="1" applyProtection="1"/>
    <xf numFmtId="0" fontId="6" fillId="0" borderId="47" xfId="0" applyFont="1" applyBorder="1" applyAlignment="1" applyProtection="1">
      <alignment horizontal="centerContinuous"/>
    </xf>
    <xf numFmtId="0" fontId="6" fillId="4" borderId="33" xfId="0" applyFont="1" applyFill="1" applyBorder="1" applyProtection="1"/>
    <xf numFmtId="0" fontId="9" fillId="0" borderId="43" xfId="0" applyFont="1" applyBorder="1" applyAlignment="1" applyProtection="1"/>
    <xf numFmtId="0" fontId="6" fillId="0" borderId="48" xfId="0" applyFont="1" applyBorder="1" applyAlignment="1" applyProtection="1">
      <alignment horizontal="centerContinuous"/>
    </xf>
    <xf numFmtId="167" fontId="8" fillId="0" borderId="49" xfId="0" applyNumberFormat="1" applyFont="1" applyBorder="1" applyProtection="1">
      <protection locked="0"/>
    </xf>
    <xf numFmtId="167" fontId="8" fillId="0" borderId="22" xfId="0" applyNumberFormat="1" applyFont="1" applyBorder="1" applyProtection="1">
      <protection locked="0"/>
    </xf>
    <xf numFmtId="168" fontId="6" fillId="0" borderId="31" xfId="0" applyNumberFormat="1" applyFont="1" applyBorder="1" applyAlignment="1"/>
    <xf numFmtId="49" fontId="8" fillId="0" borderId="23" xfId="0" applyNumberFormat="1" applyFont="1" applyBorder="1" applyProtection="1">
      <protection locked="0"/>
    </xf>
    <xf numFmtId="49" fontId="8" fillId="0" borderId="29" xfId="0" applyNumberFormat="1" applyFont="1" applyBorder="1" applyProtection="1">
      <protection locked="0"/>
    </xf>
    <xf numFmtId="49" fontId="8" fillId="0" borderId="30" xfId="0" applyNumberFormat="1" applyFont="1" applyBorder="1" applyProtection="1">
      <protection locked="0"/>
    </xf>
    <xf numFmtId="49" fontId="8" fillId="0" borderId="0" xfId="0" applyNumberFormat="1" applyFont="1" applyProtection="1">
      <protection locked="0"/>
    </xf>
    <xf numFmtId="49" fontId="8" fillId="0" borderId="26" xfId="0" applyNumberFormat="1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6" fillId="0" borderId="23" xfId="0" applyFont="1" applyBorder="1" applyAlignment="1" applyProtection="1">
      <alignment horizontal="centerContinuous"/>
      <protection locked="0"/>
    </xf>
    <xf numFmtId="0" fontId="6" fillId="0" borderId="23" xfId="0" applyFont="1" applyBorder="1" applyAlignment="1" applyProtection="1">
      <protection locked="0"/>
    </xf>
    <xf numFmtId="0" fontId="6" fillId="0" borderId="23" xfId="0" applyFont="1" applyBorder="1" applyAlignment="1" applyProtection="1">
      <alignment horizontal="right"/>
      <protection locked="0"/>
    </xf>
    <xf numFmtId="0" fontId="6" fillId="0" borderId="24" xfId="0" applyFont="1" applyBorder="1" applyProtection="1"/>
    <xf numFmtId="49" fontId="8" fillId="0" borderId="25" xfId="0" applyNumberFormat="1" applyFont="1" applyBorder="1" applyProtection="1"/>
    <xf numFmtId="0" fontId="6" fillId="0" borderId="50" xfId="0" applyFont="1" applyBorder="1" applyProtection="1"/>
    <xf numFmtId="0" fontId="6" fillId="0" borderId="51" xfId="0" applyFont="1" applyBorder="1" applyProtection="1"/>
    <xf numFmtId="49" fontId="8" fillId="0" borderId="50" xfId="0" quotePrefix="1" applyNumberFormat="1" applyFont="1" applyBorder="1" applyProtection="1"/>
    <xf numFmtId="0" fontId="6" fillId="0" borderId="27" xfId="0" applyFont="1" applyBorder="1" applyProtection="1"/>
    <xf numFmtId="0" fontId="6" fillId="0" borderId="52" xfId="0" applyFont="1" applyBorder="1" applyProtection="1"/>
    <xf numFmtId="0" fontId="6" fillId="0" borderId="53" xfId="0" applyFont="1" applyBorder="1" applyProtection="1"/>
    <xf numFmtId="0" fontId="6" fillId="0" borderId="54" xfId="0" applyFont="1" applyBorder="1" applyProtection="1"/>
    <xf numFmtId="0" fontId="12" fillId="0" borderId="0" xfId="0" applyFont="1" applyAlignment="1" applyProtection="1">
      <alignment horizontal="centerContinuous"/>
    </xf>
    <xf numFmtId="0" fontId="13" fillId="0" borderId="0" xfId="0" applyFont="1" applyAlignment="1" applyProtection="1">
      <alignment horizontal="centerContinuous"/>
    </xf>
    <xf numFmtId="0" fontId="13" fillId="0" borderId="26" xfId="0" applyFont="1" applyBorder="1" applyAlignment="1" applyProtection="1">
      <alignment horizontal="centerContinuous"/>
    </xf>
    <xf numFmtId="0" fontId="9" fillId="0" borderId="50" xfId="0" applyFont="1" applyBorder="1" applyAlignment="1" applyProtection="1">
      <alignment horizontal="centerContinuous"/>
    </xf>
    <xf numFmtId="0" fontId="9" fillId="0" borderId="51" xfId="0" applyFont="1" applyBorder="1" applyAlignment="1" applyProtection="1">
      <alignment horizontal="centerContinuous"/>
    </xf>
    <xf numFmtId="0" fontId="12" fillId="0" borderId="51" xfId="0" applyFont="1" applyBorder="1" applyAlignment="1" applyProtection="1">
      <alignment horizontal="centerContinuous"/>
    </xf>
    <xf numFmtId="0" fontId="13" fillId="0" borderId="51" xfId="0" applyFont="1" applyBorder="1" applyAlignment="1" applyProtection="1">
      <alignment horizontal="centerContinuous"/>
    </xf>
    <xf numFmtId="0" fontId="13" fillId="0" borderId="27" xfId="0" applyFont="1" applyBorder="1" applyAlignment="1" applyProtection="1">
      <alignment horizontal="centerContinuous"/>
    </xf>
    <xf numFmtId="0" fontId="6" fillId="0" borderId="25" xfId="0" applyFont="1" applyBorder="1" applyAlignment="1" applyProtection="1">
      <alignment horizontal="centerContinuous"/>
    </xf>
    <xf numFmtId="0" fontId="6" fillId="0" borderId="32" xfId="0" applyFont="1" applyBorder="1" applyAlignment="1" applyProtection="1">
      <alignment horizontal="centerContinuous"/>
    </xf>
    <xf numFmtId="0" fontId="9" fillId="0" borderId="22" xfId="0" applyNumberFormat="1" applyFont="1" applyBorder="1" applyAlignment="1" applyProtection="1"/>
    <xf numFmtId="0" fontId="6" fillId="0" borderId="40" xfId="0" applyFont="1" applyBorder="1" applyAlignment="1" applyProtection="1">
      <alignment horizontal="left" indent="2"/>
    </xf>
    <xf numFmtId="0" fontId="6" fillId="0" borderId="47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left" indent="2"/>
    </xf>
    <xf numFmtId="167" fontId="6" fillId="0" borderId="31" xfId="0" applyNumberFormat="1" applyFont="1" applyBorder="1" applyAlignment="1" applyProtection="1">
      <protection locked="0"/>
    </xf>
    <xf numFmtId="49" fontId="8" fillId="0" borderId="22" xfId="0" applyNumberFormat="1" applyFont="1" applyBorder="1" applyAlignment="1" applyProtection="1">
      <protection locked="0"/>
    </xf>
    <xf numFmtId="0" fontId="8" fillId="0" borderId="23" xfId="0" applyFont="1" applyBorder="1" applyProtection="1"/>
    <xf numFmtId="0" fontId="6" fillId="0" borderId="22" xfId="0" applyFont="1" applyBorder="1" applyAlignment="1" applyProtection="1">
      <alignment horizontal="left" indent="4"/>
    </xf>
    <xf numFmtId="0" fontId="10" fillId="0" borderId="23" xfId="0" applyFont="1" applyBorder="1" applyProtection="1"/>
    <xf numFmtId="168" fontId="6" fillId="0" borderId="33" xfId="0" applyNumberFormat="1" applyFont="1" applyBorder="1" applyAlignment="1"/>
    <xf numFmtId="0" fontId="11" fillId="4" borderId="40" xfId="0" applyFont="1" applyFill="1" applyBorder="1" applyAlignment="1" applyProtection="1">
      <alignment horizontal="centerContinuous"/>
    </xf>
    <xf numFmtId="0" fontId="5" fillId="4" borderId="47" xfId="0" applyFont="1" applyFill="1" applyBorder="1" applyAlignment="1" applyProtection="1">
      <alignment horizontal="centerContinuous"/>
    </xf>
    <xf numFmtId="167" fontId="6" fillId="0" borderId="41" xfId="0" applyNumberFormat="1" applyFont="1" applyBorder="1" applyAlignment="1" applyProtection="1">
      <protection locked="0"/>
    </xf>
    <xf numFmtId="0" fontId="11" fillId="4" borderId="40" xfId="0" quotePrefix="1" applyFont="1" applyFill="1" applyBorder="1" applyAlignment="1" applyProtection="1">
      <alignment horizontal="centerContinuous"/>
    </xf>
    <xf numFmtId="167" fontId="6" fillId="0" borderId="47" xfId="0" applyNumberFormat="1" applyFont="1" applyBorder="1" applyAlignment="1" applyProtection="1">
      <protection locked="0"/>
    </xf>
    <xf numFmtId="0" fontId="6" fillId="0" borderId="22" xfId="0" applyFont="1" applyBorder="1" applyAlignment="1" applyProtection="1">
      <alignment horizontal="centerContinuous"/>
    </xf>
    <xf numFmtId="0" fontId="6" fillId="4" borderId="22" xfId="0" applyFont="1" applyFill="1" applyBorder="1" applyAlignment="1" applyProtection="1">
      <alignment horizontal="centerContinuous"/>
    </xf>
    <xf numFmtId="0" fontId="6" fillId="0" borderId="22" xfId="0" applyFont="1" applyBorder="1" applyAlignment="1" applyProtection="1"/>
    <xf numFmtId="0" fontId="9" fillId="4" borderId="33" xfId="0" applyFont="1" applyFill="1" applyBorder="1" applyProtection="1"/>
    <xf numFmtId="0" fontId="9" fillId="4" borderId="40" xfId="0" applyFont="1" applyFill="1" applyBorder="1" applyProtection="1"/>
    <xf numFmtId="167" fontId="6" fillId="0" borderId="22" xfId="0" applyNumberFormat="1" applyFont="1" applyBorder="1" applyAlignment="1" applyProtection="1">
      <protection locked="0"/>
    </xf>
    <xf numFmtId="167" fontId="8" fillId="0" borderId="33" xfId="0" applyNumberFormat="1" applyFont="1" applyBorder="1" applyAlignment="1" applyProtection="1">
      <protection locked="0"/>
    </xf>
    <xf numFmtId="0" fontId="5" fillId="0" borderId="41" xfId="0" applyFont="1" applyBorder="1" applyAlignment="1" applyProtection="1">
      <alignment horizontal="centerContinuous"/>
    </xf>
    <xf numFmtId="168" fontId="6" fillId="0" borderId="40" xfId="0" applyNumberFormat="1" applyFont="1" applyBorder="1" applyProtection="1"/>
    <xf numFmtId="0" fontId="11" fillId="4" borderId="40" xfId="0" applyFont="1" applyFill="1" applyBorder="1" applyAlignment="1" applyProtection="1">
      <alignment horizontal="left" indent="2"/>
    </xf>
    <xf numFmtId="167" fontId="6" fillId="0" borderId="55" xfId="0" applyNumberFormat="1" applyFont="1" applyBorder="1" applyAlignment="1" applyProtection="1">
      <protection locked="0"/>
    </xf>
    <xf numFmtId="167" fontId="6" fillId="0" borderId="56" xfId="0" applyNumberFormat="1" applyFont="1" applyBorder="1" applyAlignment="1" applyProtection="1">
      <protection locked="0"/>
    </xf>
    <xf numFmtId="0" fontId="6" fillId="0" borderId="57" xfId="0" applyFont="1" applyBorder="1" applyAlignment="1" applyProtection="1">
      <alignment horizontal="centerContinuous"/>
    </xf>
    <xf numFmtId="0" fontId="6" fillId="0" borderId="24" xfId="0" applyFont="1" applyBorder="1" applyAlignment="1" applyProtection="1">
      <alignment horizontal="centerContinuous"/>
    </xf>
    <xf numFmtId="0" fontId="6" fillId="0" borderId="58" xfId="0" applyFont="1" applyBorder="1" applyAlignment="1" applyProtection="1">
      <alignment horizontal="centerContinuous"/>
    </xf>
    <xf numFmtId="0" fontId="6" fillId="4" borderId="59" xfId="0" applyFont="1" applyFill="1" applyBorder="1" applyProtection="1"/>
    <xf numFmtId="0" fontId="6" fillId="4" borderId="47" xfId="0" applyFont="1" applyFill="1" applyBorder="1" applyProtection="1"/>
    <xf numFmtId="167" fontId="8" fillId="0" borderId="60" xfId="0" applyNumberFormat="1" applyFont="1" applyBorder="1" applyAlignment="1" applyProtection="1">
      <protection locked="0"/>
    </xf>
    <xf numFmtId="167" fontId="8" fillId="0" borderId="61" xfId="0" applyNumberFormat="1" applyFont="1" applyBorder="1" applyAlignment="1" applyProtection="1">
      <protection locked="0"/>
    </xf>
    <xf numFmtId="168" fontId="6" fillId="0" borderId="27" xfId="0" applyNumberFormat="1" applyFont="1" applyBorder="1" applyProtection="1"/>
    <xf numFmtId="167" fontId="8" fillId="0" borderId="59" xfId="0" applyNumberFormat="1" applyFont="1" applyBorder="1" applyAlignment="1" applyProtection="1">
      <protection locked="0"/>
    </xf>
    <xf numFmtId="168" fontId="6" fillId="0" borderId="47" xfId="0" applyNumberFormat="1" applyFont="1" applyBorder="1" applyProtection="1"/>
    <xf numFmtId="166" fontId="6" fillId="0" borderId="59" xfId="1" applyNumberFormat="1" applyFont="1" applyFill="1" applyBorder="1" applyProtection="1"/>
    <xf numFmtId="0" fontId="6" fillId="0" borderId="33" xfId="0" applyFont="1" applyFill="1" applyBorder="1" applyProtection="1"/>
    <xf numFmtId="0" fontId="6" fillId="0" borderId="47" xfId="0" applyFont="1" applyFill="1" applyBorder="1" applyProtection="1"/>
    <xf numFmtId="0" fontId="6" fillId="0" borderId="59" xfId="0" applyFont="1" applyFill="1" applyBorder="1" applyProtection="1"/>
    <xf numFmtId="168" fontId="6" fillId="0" borderId="59" xfId="0" applyNumberFormat="1" applyFont="1" applyBorder="1" applyProtection="1"/>
    <xf numFmtId="0" fontId="6" fillId="0" borderId="62" xfId="0" applyFont="1" applyBorder="1" applyProtection="1"/>
    <xf numFmtId="0" fontId="6" fillId="0" borderId="55" xfId="0" applyFont="1" applyBorder="1" applyProtection="1"/>
    <xf numFmtId="0" fontId="11" fillId="4" borderId="62" xfId="0" applyFont="1" applyFill="1" applyBorder="1" applyAlignment="1" applyProtection="1">
      <alignment horizontal="left" indent="4"/>
    </xf>
    <xf numFmtId="0" fontId="11" fillId="4" borderId="63" xfId="0" applyFont="1" applyFill="1" applyBorder="1" applyAlignment="1" applyProtection="1">
      <alignment horizontal="centerContinuous"/>
    </xf>
    <xf numFmtId="0" fontId="9" fillId="0" borderId="52" xfId="0" applyFont="1" applyBorder="1" applyProtection="1"/>
    <xf numFmtId="49" fontId="6" fillId="0" borderId="26" xfId="0" applyNumberFormat="1" applyFont="1" applyBorder="1" applyProtection="1">
      <protection locked="0"/>
    </xf>
    <xf numFmtId="49" fontId="6" fillId="0" borderId="0" xfId="0" applyNumberFormat="1" applyFont="1" applyProtection="1">
      <protection locked="0"/>
    </xf>
    <xf numFmtId="49" fontId="8" fillId="0" borderId="50" xfId="0" applyNumberFormat="1" applyFont="1" applyBorder="1" applyProtection="1">
      <protection locked="0"/>
    </xf>
    <xf numFmtId="49" fontId="8" fillId="0" borderId="51" xfId="0" applyNumberFormat="1" applyFont="1" applyBorder="1" applyProtection="1">
      <protection locked="0"/>
    </xf>
    <xf numFmtId="49" fontId="6" fillId="0" borderId="51" xfId="0" applyNumberFormat="1" applyFont="1" applyBorder="1" applyProtection="1">
      <protection locked="0"/>
    </xf>
    <xf numFmtId="49" fontId="8" fillId="0" borderId="27" xfId="0" applyNumberFormat="1" applyFont="1" applyBorder="1" applyProtection="1">
      <protection locked="0"/>
    </xf>
    <xf numFmtId="0" fontId="6" fillId="4" borderId="32" xfId="0" applyFont="1" applyFill="1" applyBorder="1" applyProtection="1"/>
    <xf numFmtId="3" fontId="0" fillId="0" borderId="6" xfId="2" applyNumberFormat="1" applyFont="1" applyBorder="1"/>
    <xf numFmtId="167" fontId="8" fillId="0" borderId="32" xfId="0" applyNumberFormat="1" applyFont="1" applyBorder="1" applyProtection="1">
      <protection locked="0"/>
    </xf>
    <xf numFmtId="3" fontId="6" fillId="0" borderId="6" xfId="2" applyNumberFormat="1" applyFont="1" applyBorder="1"/>
    <xf numFmtId="3" fontId="0" fillId="0" borderId="59" xfId="0" applyNumberFormat="1" applyFill="1" applyBorder="1"/>
    <xf numFmtId="44" fontId="0" fillId="0" borderId="0" xfId="0" applyNumberFormat="1"/>
    <xf numFmtId="3" fontId="0" fillId="0" borderId="14" xfId="0" applyNumberFormat="1" applyBorder="1"/>
    <xf numFmtId="3" fontId="0" fillId="0" borderId="12" xfId="0" applyNumberFormat="1" applyBorder="1"/>
    <xf numFmtId="44" fontId="0" fillId="0" borderId="12" xfId="2" applyFont="1" applyBorder="1"/>
    <xf numFmtId="44" fontId="0" fillId="0" borderId="17" xfId="0" applyNumberFormat="1" applyBorder="1"/>
    <xf numFmtId="44" fontId="0" fillId="0" borderId="0" xfId="2" applyFont="1" applyBorder="1"/>
    <xf numFmtId="44" fontId="0" fillId="0" borderId="11" xfId="0" applyNumberFormat="1" applyBorder="1"/>
    <xf numFmtId="3" fontId="0" fillId="0" borderId="21" xfId="0" applyNumberFormat="1" applyBorder="1"/>
    <xf numFmtId="44" fontId="0" fillId="0" borderId="9" xfId="2" applyFont="1" applyBorder="1"/>
    <xf numFmtId="44" fontId="0" fillId="0" borderId="16" xfId="2" applyFont="1" applyBorder="1"/>
    <xf numFmtId="3" fontId="0" fillId="2" borderId="0" xfId="0" applyNumberFormat="1" applyFill="1" applyBorder="1"/>
    <xf numFmtId="3" fontId="16" fillId="0" borderId="0" xfId="1" applyNumberFormat="1" applyFont="1"/>
    <xf numFmtId="3" fontId="0" fillId="0" borderId="0" xfId="1" applyNumberFormat="1" applyFont="1" applyFill="1" applyBorder="1"/>
    <xf numFmtId="3" fontId="1" fillId="0" borderId="9" xfId="0" applyNumberFormat="1" applyFont="1" applyBorder="1" applyAlignment="1">
      <alignment horizontal="center"/>
    </xf>
    <xf numFmtId="3" fontId="0" fillId="5" borderId="0" xfId="0" applyNumberFormat="1" applyFill="1"/>
    <xf numFmtId="3" fontId="0" fillId="5" borderId="9" xfId="0" applyNumberFormat="1" applyFill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0" xfId="0" applyNumberFormat="1" applyFont="1"/>
    <xf numFmtId="0" fontId="3" fillId="0" borderId="6" xfId="0" applyFont="1" applyBorder="1" applyAlignment="1">
      <alignment horizontal="center" wrapText="1"/>
    </xf>
    <xf numFmtId="3" fontId="0" fillId="0" borderId="8" xfId="1" applyNumberFormat="1" applyFont="1" applyFill="1" applyBorder="1"/>
    <xf numFmtId="3" fontId="17" fillId="0" borderId="0" xfId="1" applyNumberFormat="1" applyFont="1" applyFill="1"/>
    <xf numFmtId="3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3" fontId="1" fillId="0" borderId="0" xfId="0" applyNumberFormat="1" applyFont="1" applyFill="1" applyAlignment="1">
      <alignment horizontal="center"/>
    </xf>
    <xf numFmtId="3" fontId="0" fillId="0" borderId="5" xfId="0" applyNumberFormat="1" applyFill="1" applyBorder="1"/>
    <xf numFmtId="3" fontId="18" fillId="0" borderId="0" xfId="1" applyNumberFormat="1" applyFont="1" applyFill="1"/>
    <xf numFmtId="169" fontId="0" fillId="0" borderId="0" xfId="0" applyNumberFormat="1"/>
    <xf numFmtId="3" fontId="0" fillId="6" borderId="0" xfId="0" applyNumberFormat="1" applyFill="1"/>
    <xf numFmtId="0" fontId="0" fillId="6" borderId="0" xfId="0" applyFill="1"/>
    <xf numFmtId="0" fontId="21" fillId="0" borderId="0" xfId="0" applyFont="1"/>
    <xf numFmtId="0" fontId="22" fillId="0" borderId="0" xfId="0" applyFont="1" applyFill="1"/>
    <xf numFmtId="0" fontId="22" fillId="6" borderId="0" xfId="0" applyFont="1" applyFill="1"/>
    <xf numFmtId="3" fontId="2" fillId="0" borderId="0" xfId="1" applyNumberFormat="1" applyFont="1" applyFill="1"/>
    <xf numFmtId="3" fontId="7" fillId="0" borderId="0" xfId="1" applyNumberFormat="1" applyFont="1" applyFill="1"/>
    <xf numFmtId="3" fontId="2" fillId="0" borderId="3" xfId="0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3" fontId="0" fillId="0" borderId="10" xfId="1" applyNumberFormat="1" applyFont="1" applyFill="1" applyBorder="1" applyAlignment="1">
      <alignment horizontal="center"/>
    </xf>
    <xf numFmtId="3" fontId="0" fillId="0" borderId="2" xfId="0" applyNumberFormat="1" applyFill="1" applyBorder="1" applyAlignment="1"/>
    <xf numFmtId="3" fontId="0" fillId="0" borderId="1" xfId="0" applyNumberFormat="1" applyFill="1" applyBorder="1" applyAlignment="1"/>
    <xf numFmtId="3" fontId="0" fillId="0" borderId="3" xfId="0" applyNumberFormat="1" applyFill="1" applyBorder="1" applyAlignment="1"/>
    <xf numFmtId="3" fontId="0" fillId="0" borderId="0" xfId="0" applyNumberFormat="1" applyFill="1" applyBorder="1" applyAlignment="1">
      <alignment horizontal="center"/>
    </xf>
    <xf numFmtId="3" fontId="0" fillId="3" borderId="0" xfId="1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0" borderId="0" xfId="0" applyFont="1"/>
    <xf numFmtId="14" fontId="0" fillId="0" borderId="0" xfId="0" applyNumberFormat="1"/>
    <xf numFmtId="0" fontId="5" fillId="0" borderId="50" xfId="0" quotePrefix="1" applyFont="1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</xdr:colOff>
      <xdr:row>0</xdr:row>
      <xdr:rowOff>80645</xdr:rowOff>
    </xdr:from>
    <xdr:to>
      <xdr:col>0</xdr:col>
      <xdr:colOff>1662893</xdr:colOff>
      <xdr:row>13</xdr:row>
      <xdr:rowOff>140985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500-000002040000}"/>
            </a:ext>
          </a:extLst>
        </xdr:cNvPr>
        <xdr:cNvSpPr txBox="1">
          <a:spLocks noChangeArrowheads="1"/>
        </xdr:cNvSpPr>
      </xdr:nvSpPr>
      <xdr:spPr bwMode="auto">
        <a:xfrm>
          <a:off x="28575" y="85725"/>
          <a:ext cx="1638300" cy="2162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INSTRUCTIONS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This federal form updates when Local Road &amp; Street Finance Reports are entered.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This means all fields except 1.C, Highway User fees.  See Comment Box.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When this form is due, copy and paste special to the federal form.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nna Spencer" id="{99E4E69C-F282-4F7B-9637-799FBF712A95}" userId="S::Jenna.Spencer@itd.idaho.gov::98432a5e-65c0-4526-8612-2189e5adb0b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1" dT="2023-06-20T20:45:11.64" personId="{99E4E69C-F282-4F7B-9637-799FBF712A95}" id="{9349C6C1-A7EF-4835-8EA3-6D7018A0B117}">
    <text>Filed amended report 6/20/2023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205"/>
  <sheetViews>
    <sheetView tabSelected="1" zoomScale="124" zoomScaleNormal="124" zoomScaleSheetLayoutView="100" workbookViewId="0">
      <pane xSplit="2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B10" sqref="B10"/>
    </sheetView>
  </sheetViews>
  <sheetFormatPr defaultColWidth="8.85546875" defaultRowHeight="12.75" x14ac:dyDescent="0.2"/>
  <cols>
    <col min="1" max="1" width="2.28515625" style="6" customWidth="1"/>
    <col min="2" max="2" width="20.140625" style="30" customWidth="1"/>
    <col min="3" max="3" width="11.5703125" style="6" bestFit="1" customWidth="1"/>
    <col min="4" max="4" width="7.140625" style="6" bestFit="1" customWidth="1"/>
    <col min="5" max="5" width="12.5703125" style="6" customWidth="1"/>
    <col min="6" max="6" width="11" style="6" bestFit="1" customWidth="1"/>
    <col min="7" max="7" width="10" style="6" bestFit="1" customWidth="1"/>
    <col min="8" max="9" width="11.42578125" style="6" bestFit="1" customWidth="1"/>
    <col min="10" max="10" width="11.7109375" style="6" bestFit="1" customWidth="1"/>
    <col min="11" max="11" width="10.5703125" style="6" bestFit="1" customWidth="1"/>
    <col min="12" max="12" width="8.140625" style="6" bestFit="1" customWidth="1"/>
    <col min="13" max="13" width="11.140625" style="6" bestFit="1" customWidth="1"/>
    <col min="14" max="14" width="11.7109375" style="6" customWidth="1"/>
    <col min="15" max="15" width="3.7109375" style="6" customWidth="1"/>
    <col min="16" max="16" width="11.28515625" style="6" customWidth="1"/>
    <col min="17" max="17" width="15.42578125" style="6" bestFit="1" customWidth="1"/>
    <col min="18" max="18" width="10.7109375" style="6" customWidth="1"/>
    <col min="19" max="19" width="11.42578125" style="6" bestFit="1" customWidth="1"/>
    <col min="20" max="20" width="11.140625" style="6" bestFit="1" customWidth="1"/>
    <col min="21" max="21" width="11.28515625" style="6" customWidth="1"/>
    <col min="22" max="22" width="2.140625" style="6" bestFit="1" customWidth="1"/>
    <col min="23" max="24" width="12.140625" style="6" customWidth="1"/>
    <col min="25" max="25" width="9.7109375" style="6" bestFit="1" customWidth="1"/>
    <col min="26" max="26" width="12.85546875" style="6" bestFit="1" customWidth="1"/>
    <col min="27" max="27" width="9.7109375" style="6" bestFit="1" customWidth="1"/>
    <col min="28" max="28" width="11.140625" style="6" bestFit="1" customWidth="1"/>
    <col min="29" max="29" width="10.42578125" style="6" customWidth="1"/>
    <col min="30" max="30" width="3.7109375" style="6" customWidth="1"/>
    <col min="31" max="31" width="12.85546875" style="6" customWidth="1"/>
    <col min="32" max="32" width="2.28515625" style="6" bestFit="1" customWidth="1"/>
    <col min="33" max="33" width="12.140625" style="6" customWidth="1"/>
    <col min="34" max="34" width="11.140625" style="6" bestFit="1" customWidth="1"/>
    <col min="35" max="35" width="10.7109375" style="6" bestFit="1" customWidth="1"/>
    <col min="36" max="36" width="11.42578125" style="6" customWidth="1"/>
    <col min="37" max="37" width="10.140625" style="6" customWidth="1"/>
    <col min="38" max="38" width="1.42578125" style="6" customWidth="1"/>
    <col min="39" max="39" width="12" style="6" customWidth="1"/>
    <col min="40" max="40" width="11.140625" style="6" bestFit="1" customWidth="1"/>
    <col min="41" max="41" width="10.7109375" style="6" bestFit="1" customWidth="1"/>
    <col min="42" max="42" width="10.42578125" style="6" bestFit="1" customWidth="1"/>
    <col min="43" max="43" width="11.7109375" style="6" customWidth="1"/>
    <col min="44" max="44" width="1.42578125" style="6" customWidth="1"/>
    <col min="45" max="45" width="11.42578125" style="6" customWidth="1"/>
    <col min="46" max="46" width="10.85546875" style="6" bestFit="1" customWidth="1"/>
    <col min="47" max="47" width="10.28515625" style="6" bestFit="1" customWidth="1"/>
    <col min="48" max="48" width="9.7109375" style="6" bestFit="1" customWidth="1"/>
    <col min="49" max="49" width="10.7109375" style="6" bestFit="1" customWidth="1"/>
    <col min="50" max="50" width="11.140625" style="6" customWidth="1"/>
    <col min="51" max="51" width="11.85546875" style="6" customWidth="1"/>
    <col min="52" max="52" width="3.7109375" style="6" customWidth="1"/>
    <col min="53" max="53" width="12" style="6" bestFit="1" customWidth="1"/>
    <col min="54" max="54" width="9.140625" style="6" bestFit="1" customWidth="1"/>
    <col min="55" max="56" width="10.28515625" style="6" customWidth="1"/>
    <col min="57" max="57" width="11.28515625" style="6" customWidth="1"/>
    <col min="58" max="58" width="3.7109375" style="6" customWidth="1"/>
    <col min="59" max="59" width="13.85546875" style="6" customWidth="1"/>
    <col min="60" max="60" width="3.7109375" style="6" customWidth="1"/>
    <col min="61" max="61" width="12.140625" style="6" customWidth="1"/>
    <col min="62" max="62" width="11.42578125" style="6" bestFit="1" customWidth="1"/>
    <col min="63" max="63" width="10.42578125" style="6" customWidth="1"/>
    <col min="64" max="64" width="11.85546875" style="6" bestFit="1" customWidth="1"/>
    <col min="65" max="65" width="13.85546875" style="6" bestFit="1" customWidth="1"/>
    <col min="66" max="66" width="12.140625" style="6" bestFit="1" customWidth="1"/>
    <col min="67" max="67" width="11.7109375" style="6" bestFit="1" customWidth="1"/>
    <col min="68" max="69" width="13.7109375" style="6" bestFit="1" customWidth="1"/>
    <col min="70" max="71" width="11.5703125" style="6" bestFit="1" customWidth="1"/>
    <col min="72" max="72" width="11.140625" style="6" bestFit="1" customWidth="1"/>
    <col min="73" max="73" width="10.85546875" style="6" customWidth="1"/>
    <col min="74" max="74" width="3.140625" style="6" bestFit="1" customWidth="1"/>
    <col min="75" max="75" width="12.7109375" style="6" customWidth="1"/>
    <col min="76" max="76" width="3.140625" style="6" bestFit="1" customWidth="1"/>
    <col min="77" max="77" width="11.7109375" style="6" customWidth="1"/>
    <col min="78" max="78" width="3.140625" style="6" bestFit="1" customWidth="1"/>
    <col min="79" max="79" width="10.5703125" style="6" customWidth="1"/>
    <col min="80" max="80" width="3.140625" style="6" bestFit="1" customWidth="1"/>
    <col min="81" max="81" width="15.140625" style="6" customWidth="1"/>
    <col min="82" max="82" width="2.28515625" style="6" bestFit="1" customWidth="1"/>
    <col min="83" max="83" width="16" style="30" bestFit="1" customWidth="1"/>
    <col min="84" max="85" width="14.85546875" style="30" bestFit="1" customWidth="1"/>
    <col min="86" max="86" width="14.85546875" style="347" bestFit="1" customWidth="1"/>
    <col min="87" max="87" width="30.42578125" style="26" customWidth="1"/>
    <col min="88" max="88" width="43.42578125" style="6" customWidth="1"/>
    <col min="89" max="89" width="8.85546875" style="6" customWidth="1"/>
    <col min="90" max="90" width="12.85546875" style="6" customWidth="1"/>
    <col min="91" max="91" width="22.140625" style="6" customWidth="1"/>
    <col min="92" max="92" width="2.42578125" style="6" bestFit="1" customWidth="1"/>
    <col min="93" max="93" width="60.5703125" style="6" bestFit="1" customWidth="1"/>
    <col min="94" max="94" width="34" style="6" bestFit="1" customWidth="1"/>
    <col min="95" max="95" width="11.28515625" style="6" bestFit="1" customWidth="1"/>
    <col min="96" max="96" width="7.42578125" style="6" bestFit="1" customWidth="1"/>
    <col min="97" max="97" width="10.140625" style="6" bestFit="1" customWidth="1"/>
    <col min="98" max="98" width="53.7109375" style="6" bestFit="1" customWidth="1"/>
    <col min="99" max="99" width="29.7109375" style="6" bestFit="1" customWidth="1"/>
    <col min="100" max="100" width="8.85546875" style="6" customWidth="1"/>
    <col min="101" max="101" width="13.42578125" style="6" customWidth="1"/>
    <col min="102" max="102" width="10.42578125" style="6" bestFit="1" customWidth="1"/>
    <col min="103" max="16384" width="8.85546875" style="6"/>
  </cols>
  <sheetData>
    <row r="1" spans="1:102" x14ac:dyDescent="0.2">
      <c r="B1" s="362" t="s">
        <v>743</v>
      </c>
      <c r="CE1" s="6"/>
      <c r="CF1" s="6"/>
      <c r="CG1" s="6"/>
      <c r="CH1" s="345"/>
      <c r="CI1" s="361" t="s">
        <v>741</v>
      </c>
      <c r="CM1" s="34"/>
      <c r="CP1" s="6" t="s">
        <v>0</v>
      </c>
      <c r="CT1" s="6" t="s">
        <v>1</v>
      </c>
      <c r="CX1" s="34">
        <f ca="1">((NOW()))</f>
        <v>45118.559763888887</v>
      </c>
    </row>
    <row r="2" spans="1:102" x14ac:dyDescent="0.2">
      <c r="B2" s="362" t="s">
        <v>749</v>
      </c>
      <c r="C2" s="364"/>
      <c r="CE2" s="6"/>
      <c r="CF2" s="6"/>
      <c r="CG2" s="6"/>
      <c r="CH2" s="345"/>
      <c r="CT2" s="6" t="s">
        <v>706</v>
      </c>
    </row>
    <row r="3" spans="1:102" x14ac:dyDescent="0.2">
      <c r="C3"/>
      <c r="D3"/>
      <c r="E3" t="s">
        <v>2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t="s">
        <v>3</v>
      </c>
      <c r="X3"/>
      <c r="Y3"/>
      <c r="Z3"/>
      <c r="AA3"/>
      <c r="AB3"/>
      <c r="AC3"/>
      <c r="AD3"/>
      <c r="AE3"/>
      <c r="AF3"/>
      <c r="AG3" t="s">
        <v>4</v>
      </c>
      <c r="AH3"/>
      <c r="AI3"/>
      <c r="AJ3"/>
      <c r="AK3"/>
      <c r="AL3"/>
      <c r="AM3" t="s">
        <v>5</v>
      </c>
      <c r="AN3"/>
      <c r="AO3"/>
      <c r="AP3"/>
      <c r="AQ3"/>
      <c r="AR3"/>
      <c r="AS3" t="s">
        <v>6</v>
      </c>
      <c r="AT3"/>
      <c r="AU3"/>
      <c r="AV3"/>
      <c r="AW3"/>
      <c r="AX3"/>
      <c r="AY3"/>
      <c r="AZ3"/>
      <c r="BA3" t="s">
        <v>7</v>
      </c>
      <c r="BB3"/>
      <c r="BC3"/>
      <c r="BD3"/>
      <c r="BE3"/>
      <c r="BF3"/>
      <c r="BG3" t="s">
        <v>8</v>
      </c>
      <c r="BH3"/>
      <c r="BI3" t="s">
        <v>9</v>
      </c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 s="346"/>
      <c r="CI3" s="26" t="s">
        <v>10</v>
      </c>
      <c r="CT3" s="6" t="s">
        <v>11</v>
      </c>
    </row>
    <row r="4" spans="1:102" x14ac:dyDescent="0.2">
      <c r="C4" s="8">
        <v>1</v>
      </c>
      <c r="D4" s="9"/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9"/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9"/>
      <c r="W4" s="8" t="s">
        <v>735</v>
      </c>
      <c r="X4" s="8" t="s">
        <v>736</v>
      </c>
      <c r="Y4" s="8">
        <v>19</v>
      </c>
      <c r="Z4" s="8">
        <v>20</v>
      </c>
      <c r="AA4" s="8">
        <v>21</v>
      </c>
      <c r="AB4" s="8">
        <v>22</v>
      </c>
      <c r="AC4" s="8">
        <v>23</v>
      </c>
      <c r="AD4" s="9"/>
      <c r="AE4" s="8">
        <v>24</v>
      </c>
      <c r="AF4" s="9"/>
      <c r="AG4" s="8">
        <v>25</v>
      </c>
      <c r="AH4" s="8">
        <v>26</v>
      </c>
      <c r="AI4" s="8">
        <v>27</v>
      </c>
      <c r="AJ4" s="8">
        <v>28</v>
      </c>
      <c r="AK4" s="8">
        <v>29</v>
      </c>
      <c r="AL4" s="9"/>
      <c r="AM4" s="8">
        <v>30</v>
      </c>
      <c r="AN4" s="8">
        <v>31</v>
      </c>
      <c r="AO4" s="8">
        <v>32</v>
      </c>
      <c r="AP4" s="8">
        <v>33</v>
      </c>
      <c r="AQ4" s="8">
        <v>34</v>
      </c>
      <c r="AR4" s="9"/>
      <c r="AS4" s="8">
        <v>35</v>
      </c>
      <c r="AT4" s="8">
        <v>36</v>
      </c>
      <c r="AU4" s="8">
        <v>37</v>
      </c>
      <c r="AV4" s="8">
        <v>38</v>
      </c>
      <c r="AW4" s="8">
        <v>39</v>
      </c>
      <c r="AX4" s="8">
        <v>40</v>
      </c>
      <c r="AY4" s="8">
        <v>41</v>
      </c>
      <c r="AZ4" s="9"/>
      <c r="BA4" s="8">
        <v>42</v>
      </c>
      <c r="BB4" s="8">
        <v>43</v>
      </c>
      <c r="BC4" s="8">
        <v>44</v>
      </c>
      <c r="BD4" s="10">
        <v>45</v>
      </c>
      <c r="BE4" s="10">
        <v>46</v>
      </c>
      <c r="BF4" s="9"/>
      <c r="BG4" s="8">
        <v>47</v>
      </c>
      <c r="BH4" s="9"/>
      <c r="BI4" s="8">
        <v>48</v>
      </c>
      <c r="BJ4" s="8">
        <v>49</v>
      </c>
      <c r="BK4" s="8">
        <v>50</v>
      </c>
      <c r="BL4" s="8">
        <v>51</v>
      </c>
      <c r="BM4" s="8">
        <v>52</v>
      </c>
      <c r="BN4" s="8">
        <v>53</v>
      </c>
      <c r="BO4" s="8">
        <v>54</v>
      </c>
      <c r="BP4" s="8">
        <v>55</v>
      </c>
      <c r="BQ4" s="8">
        <v>56</v>
      </c>
      <c r="BR4" s="8">
        <v>57</v>
      </c>
      <c r="BS4" s="8">
        <v>58</v>
      </c>
      <c r="BT4" s="8">
        <v>59</v>
      </c>
      <c r="BU4" s="8">
        <v>60</v>
      </c>
      <c r="BV4" s="9" t="s">
        <v>12</v>
      </c>
      <c r="BW4" s="8">
        <v>61</v>
      </c>
      <c r="BX4" s="9" t="s">
        <v>12</v>
      </c>
      <c r="BY4" s="8">
        <v>62</v>
      </c>
      <c r="BZ4" s="9" t="s">
        <v>12</v>
      </c>
      <c r="CA4" s="322">
        <v>63</v>
      </c>
      <c r="CB4" s="9" t="s">
        <v>12</v>
      </c>
      <c r="CC4" s="8">
        <v>64</v>
      </c>
      <c r="CD4" s="5"/>
      <c r="CE4" s="8">
        <v>65</v>
      </c>
      <c r="CF4" s="8">
        <v>66</v>
      </c>
      <c r="CG4" s="8">
        <v>67</v>
      </c>
    </row>
    <row r="5" spans="1:102" x14ac:dyDescent="0.2">
      <c r="B5" s="331">
        <f>((SUM(A10:A202)))</f>
        <v>183</v>
      </c>
      <c r="C5" s="11" t="s">
        <v>13</v>
      </c>
      <c r="D5" s="5"/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14</v>
      </c>
      <c r="J5" s="11" t="s">
        <v>14</v>
      </c>
      <c r="K5" s="11" t="s">
        <v>14</v>
      </c>
      <c r="L5" s="11" t="s">
        <v>14</v>
      </c>
      <c r="M5" s="11" t="s">
        <v>14</v>
      </c>
      <c r="N5" s="11" t="s">
        <v>15</v>
      </c>
      <c r="O5" s="5"/>
      <c r="P5" s="11" t="s">
        <v>16</v>
      </c>
      <c r="Q5" s="11" t="s">
        <v>16</v>
      </c>
      <c r="R5" s="11" t="s">
        <v>16</v>
      </c>
      <c r="S5" s="11" t="s">
        <v>16</v>
      </c>
      <c r="T5" s="11" t="s">
        <v>16</v>
      </c>
      <c r="U5" s="11" t="s">
        <v>15</v>
      </c>
      <c r="V5" s="5"/>
      <c r="W5" s="11" t="s">
        <v>709</v>
      </c>
      <c r="X5" s="11" t="s">
        <v>709</v>
      </c>
      <c r="Y5" s="11" t="s">
        <v>17</v>
      </c>
      <c r="Z5" s="11" t="s">
        <v>17</v>
      </c>
      <c r="AA5" s="11" t="s">
        <v>17</v>
      </c>
      <c r="AB5" s="11" t="s">
        <v>17</v>
      </c>
      <c r="AC5" s="11" t="s">
        <v>15</v>
      </c>
      <c r="AD5" s="5"/>
      <c r="AE5" s="11" t="s">
        <v>15</v>
      </c>
      <c r="AF5" s="5"/>
      <c r="AG5" s="11" t="s">
        <v>18</v>
      </c>
      <c r="AH5" s="11" t="s">
        <v>18</v>
      </c>
      <c r="AI5" s="11" t="s">
        <v>18</v>
      </c>
      <c r="AJ5" s="11" t="s">
        <v>18</v>
      </c>
      <c r="AK5" s="11" t="s">
        <v>15</v>
      </c>
      <c r="AL5" s="5"/>
      <c r="AM5" s="11" t="s">
        <v>19</v>
      </c>
      <c r="AN5" s="11" t="s">
        <v>19</v>
      </c>
      <c r="AO5" s="11" t="s">
        <v>19</v>
      </c>
      <c r="AP5" s="11" t="s">
        <v>19</v>
      </c>
      <c r="AQ5" s="11" t="s">
        <v>15</v>
      </c>
      <c r="AR5" s="5"/>
      <c r="AS5" s="11" t="s">
        <v>20</v>
      </c>
      <c r="AT5" s="11" t="s">
        <v>20</v>
      </c>
      <c r="AU5" s="11" t="s">
        <v>20</v>
      </c>
      <c r="AV5" s="11" t="s">
        <v>20</v>
      </c>
      <c r="AW5" s="11" t="s">
        <v>20</v>
      </c>
      <c r="AX5" s="11" t="s">
        <v>20</v>
      </c>
      <c r="AY5" s="11" t="s">
        <v>15</v>
      </c>
      <c r="AZ5" s="5"/>
      <c r="BA5" s="11" t="s">
        <v>21</v>
      </c>
      <c r="BB5" s="11" t="s">
        <v>21</v>
      </c>
      <c r="BC5" s="11" t="s">
        <v>21</v>
      </c>
      <c r="BD5" s="11" t="s">
        <v>21</v>
      </c>
      <c r="BE5" s="11" t="s">
        <v>15</v>
      </c>
      <c r="BF5" s="5"/>
      <c r="BG5" s="11"/>
      <c r="BH5" s="5"/>
      <c r="BI5" s="11" t="s">
        <v>22</v>
      </c>
      <c r="BJ5" s="11" t="s">
        <v>22</v>
      </c>
      <c r="BK5" s="11" t="s">
        <v>22</v>
      </c>
      <c r="BL5" s="11" t="s">
        <v>22</v>
      </c>
      <c r="BM5" s="11" t="s">
        <v>22</v>
      </c>
      <c r="BN5" s="11" t="s">
        <v>22</v>
      </c>
      <c r="BO5" s="11" t="s">
        <v>22</v>
      </c>
      <c r="BP5" s="11" t="s">
        <v>22</v>
      </c>
      <c r="BQ5" s="11" t="s">
        <v>22</v>
      </c>
      <c r="BR5" s="11" t="s">
        <v>22</v>
      </c>
      <c r="BS5" s="11" t="s">
        <v>22</v>
      </c>
      <c r="BT5" s="11" t="s">
        <v>22</v>
      </c>
      <c r="BU5" s="11" t="s">
        <v>15</v>
      </c>
      <c r="BV5" s="5" t="s">
        <v>12</v>
      </c>
      <c r="BW5" s="11" t="s">
        <v>15</v>
      </c>
      <c r="BX5" s="5" t="s">
        <v>12</v>
      </c>
      <c r="BY5" s="11" t="s">
        <v>23</v>
      </c>
      <c r="BZ5" s="5" t="s">
        <v>12</v>
      </c>
      <c r="CA5" s="68" t="s">
        <v>22</v>
      </c>
      <c r="CB5" s="5" t="s">
        <v>12</v>
      </c>
      <c r="CC5" s="11" t="s">
        <v>24</v>
      </c>
      <c r="CD5" s="5"/>
      <c r="CE5" s="50" t="s">
        <v>25</v>
      </c>
      <c r="CF5" s="50" t="s">
        <v>26</v>
      </c>
      <c r="CG5" s="50" t="s">
        <v>739</v>
      </c>
      <c r="CH5" s="355" t="s">
        <v>713</v>
      </c>
      <c r="CN5" s="5" t="s">
        <v>12</v>
      </c>
    </row>
    <row r="6" spans="1:102" x14ac:dyDescent="0.2">
      <c r="B6" s="332">
        <f>((+B5/192))</f>
        <v>0.953125</v>
      </c>
      <c r="C6" s="7" t="s">
        <v>27</v>
      </c>
      <c r="D6" s="5"/>
      <c r="E6" s="7" t="s">
        <v>28</v>
      </c>
      <c r="F6" s="7"/>
      <c r="G6" s="7" t="s">
        <v>539</v>
      </c>
      <c r="H6" s="7" t="s">
        <v>29</v>
      </c>
      <c r="I6" s="7" t="s">
        <v>30</v>
      </c>
      <c r="J6" s="7" t="s">
        <v>30</v>
      </c>
      <c r="K6" s="7"/>
      <c r="L6" s="7" t="s">
        <v>31</v>
      </c>
      <c r="M6" s="7" t="s">
        <v>32</v>
      </c>
      <c r="N6" s="7" t="s">
        <v>539</v>
      </c>
      <c r="O6" s="5"/>
      <c r="P6" s="7" t="s">
        <v>33</v>
      </c>
      <c r="Q6" s="7" t="s">
        <v>34</v>
      </c>
      <c r="R6" s="7"/>
      <c r="S6" s="7"/>
      <c r="T6" s="7" t="s">
        <v>32</v>
      </c>
      <c r="U6" s="7" t="s">
        <v>16</v>
      </c>
      <c r="V6" s="5"/>
      <c r="W6" s="7" t="s">
        <v>710</v>
      </c>
      <c r="X6" s="7" t="s">
        <v>710</v>
      </c>
      <c r="Y6" s="7"/>
      <c r="Z6" s="7"/>
      <c r="AA6" s="7"/>
      <c r="AB6" s="7" t="s">
        <v>32</v>
      </c>
      <c r="AC6" s="7"/>
      <c r="AD6" s="5"/>
      <c r="AE6" s="7"/>
      <c r="AF6" s="5"/>
      <c r="AG6" s="7"/>
      <c r="AH6" s="7"/>
      <c r="AI6" s="7"/>
      <c r="AJ6" s="7"/>
      <c r="AK6" s="7"/>
      <c r="AL6" s="5"/>
      <c r="AM6" s="7"/>
      <c r="AN6" s="7"/>
      <c r="AO6" s="7"/>
      <c r="AP6" s="7"/>
      <c r="AQ6" s="7"/>
      <c r="AR6" s="5"/>
      <c r="AS6" s="7" t="s">
        <v>35</v>
      </c>
      <c r="AT6" s="7"/>
      <c r="AU6" s="7"/>
      <c r="AV6" s="7"/>
      <c r="AW6" s="7"/>
      <c r="AX6" s="7"/>
      <c r="AY6" s="7"/>
      <c r="AZ6" s="5"/>
      <c r="BA6" s="7"/>
      <c r="BB6" s="7"/>
      <c r="BC6" s="7"/>
      <c r="BD6" s="7"/>
      <c r="BE6" s="7"/>
      <c r="BF6" s="5"/>
      <c r="BG6" s="7"/>
      <c r="BH6" s="5"/>
      <c r="BI6" s="7" t="s">
        <v>36</v>
      </c>
      <c r="BJ6" s="7" t="s">
        <v>36</v>
      </c>
      <c r="BK6" s="7"/>
      <c r="BL6" s="7" t="s">
        <v>37</v>
      </c>
      <c r="BM6" s="7" t="s">
        <v>37</v>
      </c>
      <c r="BN6" s="7" t="s">
        <v>38</v>
      </c>
      <c r="BO6" s="7" t="s">
        <v>39</v>
      </c>
      <c r="BP6" s="7" t="s">
        <v>40</v>
      </c>
      <c r="BQ6" s="7" t="s">
        <v>40</v>
      </c>
      <c r="BR6" s="7" t="s">
        <v>41</v>
      </c>
      <c r="BS6" s="7" t="s">
        <v>42</v>
      </c>
      <c r="BT6" s="7" t="s">
        <v>32</v>
      </c>
      <c r="BU6" t="s">
        <v>22</v>
      </c>
      <c r="BV6" s="5" t="s">
        <v>12</v>
      </c>
      <c r="BW6" s="7" t="s">
        <v>43</v>
      </c>
      <c r="BX6" s="5" t="s">
        <v>12</v>
      </c>
      <c r="BY6" s="7" t="s">
        <v>44</v>
      </c>
      <c r="BZ6" s="5" t="s">
        <v>12</v>
      </c>
      <c r="CA6" s="68" t="s">
        <v>708</v>
      </c>
      <c r="CB6" s="5" t="s">
        <v>12</v>
      </c>
      <c r="CC6" s="7" t="s">
        <v>45</v>
      </c>
      <c r="CD6" s="5"/>
      <c r="CE6" s="51" t="s">
        <v>46</v>
      </c>
      <c r="CF6" s="51" t="s">
        <v>47</v>
      </c>
      <c r="CG6" s="51" t="s">
        <v>27</v>
      </c>
      <c r="CH6" s="356" t="s">
        <v>714</v>
      </c>
      <c r="CN6" s="5" t="s">
        <v>12</v>
      </c>
      <c r="CO6" s="6" t="s">
        <v>48</v>
      </c>
      <c r="CS6" s="6" t="s">
        <v>49</v>
      </c>
      <c r="CT6" s="6" t="s">
        <v>48</v>
      </c>
      <c r="CX6" s="6" t="s">
        <v>49</v>
      </c>
    </row>
    <row r="7" spans="1:102" x14ac:dyDescent="0.2">
      <c r="C7" s="7" t="s">
        <v>50</v>
      </c>
      <c r="D7" s="5"/>
      <c r="E7" s="7" t="s">
        <v>51</v>
      </c>
      <c r="F7" s="7" t="s">
        <v>52</v>
      </c>
      <c r="G7" s="7" t="s">
        <v>39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14</v>
      </c>
      <c r="N7" s="7" t="s">
        <v>14</v>
      </c>
      <c r="O7" s="5"/>
      <c r="P7" s="7" t="s">
        <v>58</v>
      </c>
      <c r="Q7" s="7" t="s">
        <v>59</v>
      </c>
      <c r="R7" s="7" t="s">
        <v>51</v>
      </c>
      <c r="S7" s="7" t="s">
        <v>60</v>
      </c>
      <c r="T7" s="7" t="s">
        <v>16</v>
      </c>
      <c r="U7" s="7" t="s">
        <v>61</v>
      </c>
      <c r="V7" s="5"/>
      <c r="W7" s="7" t="s">
        <v>711</v>
      </c>
      <c r="X7" s="7" t="s">
        <v>711</v>
      </c>
      <c r="Y7" s="7" t="s">
        <v>62</v>
      </c>
      <c r="Z7" s="7" t="s">
        <v>63</v>
      </c>
      <c r="AA7" s="7" t="s">
        <v>63</v>
      </c>
      <c r="AB7" s="7" t="s">
        <v>17</v>
      </c>
      <c r="AC7" s="7" t="s">
        <v>17</v>
      </c>
      <c r="AD7" s="5"/>
      <c r="AE7" s="7"/>
      <c r="AF7" s="5"/>
      <c r="AG7" s="7"/>
      <c r="AH7" s="7" t="s">
        <v>64</v>
      </c>
      <c r="AI7" s="7" t="s">
        <v>65</v>
      </c>
      <c r="AJ7" s="7"/>
      <c r="AK7" s="7"/>
      <c r="AL7" s="5"/>
      <c r="AM7" s="7"/>
      <c r="AN7" s="7" t="s">
        <v>64</v>
      </c>
      <c r="AO7" s="7" t="s">
        <v>65</v>
      </c>
      <c r="AP7" s="7"/>
      <c r="AQ7" s="7"/>
      <c r="AR7" s="5"/>
      <c r="AS7" s="7" t="s">
        <v>66</v>
      </c>
      <c r="AT7" s="7"/>
      <c r="AU7" s="7" t="s">
        <v>712</v>
      </c>
      <c r="AV7" s="7" t="s">
        <v>68</v>
      </c>
      <c r="AW7" s="7" t="s">
        <v>65</v>
      </c>
      <c r="AX7" s="7"/>
      <c r="AY7" s="7" t="s">
        <v>69</v>
      </c>
      <c r="AZ7" s="5"/>
      <c r="BA7" s="7" t="s">
        <v>70</v>
      </c>
      <c r="BB7" s="7"/>
      <c r="BC7" s="7"/>
      <c r="BD7" s="7"/>
      <c r="BE7" s="7"/>
      <c r="BF7" s="5"/>
      <c r="BG7" s="7"/>
      <c r="BH7" s="5"/>
      <c r="BI7" s="7" t="s">
        <v>71</v>
      </c>
      <c r="BJ7" s="7" t="s">
        <v>71</v>
      </c>
      <c r="BK7" s="7" t="s">
        <v>72</v>
      </c>
      <c r="BL7" s="7" t="s">
        <v>73</v>
      </c>
      <c r="BM7" s="7"/>
      <c r="BN7" s="7" t="s">
        <v>74</v>
      </c>
      <c r="BO7" s="7" t="s">
        <v>75</v>
      </c>
      <c r="BP7" s="7" t="s">
        <v>74</v>
      </c>
      <c r="BQ7" s="7" t="s">
        <v>75</v>
      </c>
      <c r="BR7" s="7" t="s">
        <v>76</v>
      </c>
      <c r="BS7" s="7" t="s">
        <v>77</v>
      </c>
      <c r="BT7" s="7" t="s">
        <v>535</v>
      </c>
      <c r="BU7" s="7"/>
      <c r="BV7" s="5" t="s">
        <v>12</v>
      </c>
      <c r="BW7" s="7" t="s">
        <v>78</v>
      </c>
      <c r="BX7" s="5" t="s">
        <v>12</v>
      </c>
      <c r="BY7" s="7" t="s">
        <v>79</v>
      </c>
      <c r="BZ7" s="5" t="s">
        <v>12</v>
      </c>
      <c r="CA7" s="68" t="s">
        <v>78</v>
      </c>
      <c r="CB7" s="5" t="s">
        <v>12</v>
      </c>
      <c r="CC7" s="7" t="s">
        <v>27</v>
      </c>
      <c r="CD7" s="5"/>
      <c r="CE7" s="51"/>
      <c r="CF7" s="51"/>
      <c r="CG7" s="51"/>
      <c r="CH7" s="356" t="s">
        <v>715</v>
      </c>
      <c r="CN7" s="5" t="s">
        <v>12</v>
      </c>
      <c r="CO7" s="6" t="s">
        <v>80</v>
      </c>
      <c r="CT7" s="6" t="s">
        <v>81</v>
      </c>
    </row>
    <row r="8" spans="1:102" x14ac:dyDescent="0.2">
      <c r="B8" s="30" t="s">
        <v>82</v>
      </c>
      <c r="C8" s="12" t="s">
        <v>83</v>
      </c>
      <c r="D8" s="5"/>
      <c r="E8" s="12" t="s">
        <v>84</v>
      </c>
      <c r="F8" s="12" t="s">
        <v>61</v>
      </c>
      <c r="G8" s="12" t="s">
        <v>61</v>
      </c>
      <c r="H8" s="12" t="s">
        <v>85</v>
      </c>
      <c r="I8" s="12" t="s">
        <v>86</v>
      </c>
      <c r="J8" s="12" t="s">
        <v>87</v>
      </c>
      <c r="K8" s="12" t="s">
        <v>88</v>
      </c>
      <c r="L8" s="12" t="s">
        <v>88</v>
      </c>
      <c r="M8" s="12" t="s">
        <v>23</v>
      </c>
      <c r="N8" s="12" t="s">
        <v>61</v>
      </c>
      <c r="O8" s="5"/>
      <c r="P8" s="12" t="s">
        <v>89</v>
      </c>
      <c r="Q8" s="12" t="s">
        <v>51</v>
      </c>
      <c r="R8" s="12" t="s">
        <v>90</v>
      </c>
      <c r="S8" s="12" t="s">
        <v>91</v>
      </c>
      <c r="T8" s="12" t="s">
        <v>23</v>
      </c>
      <c r="U8" s="53"/>
      <c r="V8" s="5"/>
      <c r="W8" s="344" t="s">
        <v>737</v>
      </c>
      <c r="X8" s="344" t="s">
        <v>738</v>
      </c>
      <c r="Y8" s="12" t="s">
        <v>92</v>
      </c>
      <c r="Z8" s="12" t="s">
        <v>93</v>
      </c>
      <c r="AA8" s="12" t="s">
        <v>94</v>
      </c>
      <c r="AB8" s="12" t="s">
        <v>23</v>
      </c>
      <c r="AC8" s="12" t="s">
        <v>61</v>
      </c>
      <c r="AD8" s="5"/>
      <c r="AE8" s="12" t="s">
        <v>61</v>
      </c>
      <c r="AF8" s="5"/>
      <c r="AG8" s="12" t="s">
        <v>95</v>
      </c>
      <c r="AH8" s="12" t="s">
        <v>96</v>
      </c>
      <c r="AI8" s="12" t="s">
        <v>97</v>
      </c>
      <c r="AJ8" s="12" t="s">
        <v>22</v>
      </c>
      <c r="AK8" s="12" t="s">
        <v>18</v>
      </c>
      <c r="AL8" s="5"/>
      <c r="AM8" s="12" t="s">
        <v>95</v>
      </c>
      <c r="AN8" s="12" t="s">
        <v>96</v>
      </c>
      <c r="AO8" s="12" t="s">
        <v>97</v>
      </c>
      <c r="AP8" s="12" t="s">
        <v>22</v>
      </c>
      <c r="AQ8" s="12" t="s">
        <v>98</v>
      </c>
      <c r="AR8" s="5"/>
      <c r="AS8" s="12" t="s">
        <v>99</v>
      </c>
      <c r="AT8" s="12" t="s">
        <v>100</v>
      </c>
      <c r="AU8" s="12" t="s">
        <v>20</v>
      </c>
      <c r="AV8" s="12" t="s">
        <v>102</v>
      </c>
      <c r="AW8" s="12" t="s">
        <v>97</v>
      </c>
      <c r="AX8" s="12" t="s">
        <v>22</v>
      </c>
      <c r="AY8" s="12" t="s">
        <v>103</v>
      </c>
      <c r="AZ8" s="5"/>
      <c r="BA8" s="12" t="s">
        <v>104</v>
      </c>
      <c r="BB8" s="12" t="s">
        <v>105</v>
      </c>
      <c r="BC8" s="12" t="s">
        <v>103</v>
      </c>
      <c r="BD8" s="12" t="s">
        <v>22</v>
      </c>
      <c r="BE8" s="12" t="s">
        <v>21</v>
      </c>
      <c r="BF8" s="5"/>
      <c r="BG8" s="12" t="s">
        <v>106</v>
      </c>
      <c r="BH8" s="5"/>
      <c r="BI8" s="12" t="s">
        <v>104</v>
      </c>
      <c r="BJ8" s="12" t="s">
        <v>107</v>
      </c>
      <c r="BK8" s="12" t="s">
        <v>108</v>
      </c>
      <c r="BL8" s="12" t="s">
        <v>109</v>
      </c>
      <c r="BM8" s="12" t="s">
        <v>110</v>
      </c>
      <c r="BN8" s="12" t="s">
        <v>111</v>
      </c>
      <c r="BO8" s="12" t="s">
        <v>112</v>
      </c>
      <c r="BP8" s="12" t="s">
        <v>111</v>
      </c>
      <c r="BQ8" s="12" t="s">
        <v>112</v>
      </c>
      <c r="BR8" s="12" t="s">
        <v>113</v>
      </c>
      <c r="BS8" s="12" t="s">
        <v>85</v>
      </c>
      <c r="BT8" s="12"/>
      <c r="BU8" s="67"/>
      <c r="BV8" s="319"/>
      <c r="BW8"/>
      <c r="BX8" s="5" t="s">
        <v>12</v>
      </c>
      <c r="BY8" s="12"/>
      <c r="BZ8" s="5" t="s">
        <v>12</v>
      </c>
      <c r="CA8" s="33"/>
      <c r="CB8" s="5" t="s">
        <v>12</v>
      </c>
      <c r="CC8" s="12"/>
      <c r="CD8" s="5"/>
      <c r="CE8" s="52"/>
      <c r="CF8" s="52"/>
      <c r="CG8" s="52"/>
      <c r="CH8" s="357" t="s">
        <v>716</v>
      </c>
      <c r="CI8" s="26">
        <v>1</v>
      </c>
      <c r="CJ8" s="36" t="s">
        <v>114</v>
      </c>
      <c r="CM8" s="13">
        <f>((+C204))</f>
        <v>109887750.40000001</v>
      </c>
      <c r="CN8" s="5" t="s">
        <v>12</v>
      </c>
      <c r="CO8" s="6" t="s">
        <v>115</v>
      </c>
      <c r="CS8" s="5"/>
      <c r="CT8" s="6" t="s">
        <v>116</v>
      </c>
    </row>
    <row r="9" spans="1:102" x14ac:dyDescent="0.2"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  <c r="P9" s="16"/>
      <c r="Q9" s="16"/>
      <c r="R9" s="16"/>
      <c r="S9" s="16"/>
      <c r="T9" s="16"/>
      <c r="U9" s="16"/>
      <c r="V9" s="15"/>
      <c r="W9" s="16"/>
      <c r="X9" s="16"/>
      <c r="Y9" s="16"/>
      <c r="Z9" s="16"/>
      <c r="AA9" s="16"/>
      <c r="AB9" s="16"/>
      <c r="AC9" s="16"/>
      <c r="AD9" s="15"/>
      <c r="AE9" s="16"/>
      <c r="AF9" s="15"/>
      <c r="AG9" s="16"/>
      <c r="AH9" s="16"/>
      <c r="AI9" s="16"/>
      <c r="AJ9" s="16"/>
      <c r="AK9" s="16"/>
      <c r="AL9" s="15"/>
      <c r="AM9" s="16"/>
      <c r="AN9" s="16"/>
      <c r="AO9" s="16"/>
      <c r="AP9" s="16"/>
      <c r="AQ9" s="16"/>
      <c r="AR9" s="15"/>
      <c r="AS9" s="16"/>
      <c r="AT9" s="16"/>
      <c r="AU9" s="16"/>
      <c r="AV9" s="16"/>
      <c r="AW9" s="16"/>
      <c r="AX9" s="16"/>
      <c r="AY9" s="16"/>
      <c r="AZ9" s="15"/>
      <c r="BA9" s="16"/>
      <c r="BB9" s="16"/>
      <c r="BC9" s="16"/>
      <c r="BD9" s="16"/>
      <c r="BE9" s="16"/>
      <c r="BF9" s="15"/>
      <c r="BG9" s="17"/>
      <c r="BH9" s="15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49" t="s">
        <v>12</v>
      </c>
      <c r="BW9" s="16"/>
      <c r="BX9" s="15" t="s">
        <v>12</v>
      </c>
      <c r="BY9" s="18"/>
      <c r="BZ9" s="5" t="s">
        <v>12</v>
      </c>
      <c r="CA9" s="68"/>
      <c r="CB9" s="5" t="s">
        <v>12</v>
      </c>
      <c r="CC9" s="17"/>
      <c r="CD9" s="5"/>
      <c r="CE9" s="64"/>
      <c r="CF9" s="64"/>
      <c r="CG9" s="64"/>
      <c r="CH9" s="350"/>
      <c r="CM9" s="13"/>
      <c r="CN9" s="5" t="s">
        <v>12</v>
      </c>
      <c r="CO9" s="6" t="s">
        <v>117</v>
      </c>
      <c r="CS9" s="13">
        <f>((+CM12))</f>
        <v>39553799.779999994</v>
      </c>
      <c r="CT9" s="6" t="s">
        <v>118</v>
      </c>
      <c r="CX9" s="5"/>
    </row>
    <row r="10" spans="1:102" x14ac:dyDescent="0.2">
      <c r="A10" s="6">
        <f>((IF(OR(BW10&gt;0,BY10&gt;0),1,)))</f>
        <v>1</v>
      </c>
      <c r="B10" s="30" t="s">
        <v>704</v>
      </c>
      <c r="C10" s="29"/>
      <c r="D10" s="20"/>
      <c r="E10" s="21">
        <v>63302</v>
      </c>
      <c r="F10" s="21"/>
      <c r="G10" s="21">
        <v>80</v>
      </c>
      <c r="H10" s="21"/>
      <c r="I10" s="21"/>
      <c r="J10" s="21"/>
      <c r="K10" s="21"/>
      <c r="L10" s="21"/>
      <c r="M10" s="21">
        <v>7203</v>
      </c>
      <c r="N10" s="19">
        <f>+(SUM(E10:M10))</f>
        <v>70585</v>
      </c>
      <c r="O10" s="20"/>
      <c r="P10" s="21">
        <v>96047</v>
      </c>
      <c r="Q10" s="21"/>
      <c r="R10" s="21">
        <v>27592</v>
      </c>
      <c r="S10" s="21"/>
      <c r="T10" s="21">
        <v>49553</v>
      </c>
      <c r="U10" s="55">
        <f>(SUM(P10:T10))</f>
        <v>173192</v>
      </c>
      <c r="V10" s="20"/>
      <c r="W10" s="21"/>
      <c r="X10" s="21"/>
      <c r="Y10" s="21"/>
      <c r="Z10" s="21"/>
      <c r="AA10" s="21"/>
      <c r="AB10" s="21"/>
      <c r="AC10" s="19">
        <f>(SUM(W10:AB10))</f>
        <v>0</v>
      </c>
      <c r="AD10" s="20"/>
      <c r="AE10" s="19">
        <f t="shared" ref="AE10:AE42" si="0">(+AC10+U10+N10)</f>
        <v>243777</v>
      </c>
      <c r="AF10" s="20"/>
      <c r="AG10" s="21"/>
      <c r="AH10" s="21"/>
      <c r="AI10" s="21"/>
      <c r="AJ10" s="21"/>
      <c r="AK10" s="19">
        <f>(SUM(AG10:AJ10))</f>
        <v>0</v>
      </c>
      <c r="AL10" s="20"/>
      <c r="AM10" s="21">
        <v>74328</v>
      </c>
      <c r="AN10" s="21"/>
      <c r="AO10" s="21"/>
      <c r="AP10" s="21"/>
      <c r="AQ10" s="19">
        <f>(SUM(AM10:AP10))</f>
        <v>74328</v>
      </c>
      <c r="AR10" s="20"/>
      <c r="AS10" s="21">
        <v>21437</v>
      </c>
      <c r="AT10" s="21">
        <v>3073</v>
      </c>
      <c r="AU10" s="21">
        <v>5208</v>
      </c>
      <c r="AV10" s="21">
        <v>9746</v>
      </c>
      <c r="AW10" s="21"/>
      <c r="AX10" s="21">
        <v>9679</v>
      </c>
      <c r="AY10" s="19">
        <f>(SUM(AS10:AX10))</f>
        <v>49143</v>
      </c>
      <c r="AZ10" s="20"/>
      <c r="BA10" s="21"/>
      <c r="BB10" s="21">
        <v>5614</v>
      </c>
      <c r="BC10" s="21">
        <v>15892</v>
      </c>
      <c r="BD10" s="21"/>
      <c r="BE10" s="19">
        <f>(SUM(BA10:BD10))</f>
        <v>21506</v>
      </c>
      <c r="BF10" s="20"/>
      <c r="BG10" s="22">
        <v>30383</v>
      </c>
      <c r="BH10" s="20"/>
      <c r="BI10" s="21"/>
      <c r="BJ10" s="21"/>
      <c r="BK10" s="21">
        <v>23203</v>
      </c>
      <c r="BL10" s="21">
        <v>21047</v>
      </c>
      <c r="BM10" s="21"/>
      <c r="BN10" s="21"/>
      <c r="BO10" s="21"/>
      <c r="BP10" s="21"/>
      <c r="BQ10" s="21"/>
      <c r="BR10" s="21"/>
      <c r="BS10" s="21"/>
      <c r="BT10" s="21"/>
      <c r="BU10" s="19">
        <f>((SUM(BI10:BT10)))</f>
        <v>44250</v>
      </c>
      <c r="BV10" s="20" t="s">
        <v>12</v>
      </c>
      <c r="BW10" s="19">
        <f>(+BU10+BG10+BE10+AY10+AQ10+AK10)</f>
        <v>219610</v>
      </c>
      <c r="BX10" s="20" t="s">
        <v>12</v>
      </c>
      <c r="BY10" s="19">
        <f t="shared" ref="BY10:BY42" si="1">((+AC10+U10+N10)-BW10)</f>
        <v>24167</v>
      </c>
      <c r="BZ10" s="20" t="s">
        <v>12</v>
      </c>
      <c r="CA10" s="29"/>
      <c r="CB10" s="20"/>
      <c r="CC10" s="19">
        <f>(+BY10+CA10+C10)</f>
        <v>24167</v>
      </c>
      <c r="CD10" s="5"/>
      <c r="CE10" s="115">
        <v>24167</v>
      </c>
      <c r="CF10" s="115"/>
      <c r="CG10" s="19">
        <f>CC10-CE10-CF10</f>
        <v>0</v>
      </c>
      <c r="CH10" s="351" t="s">
        <v>740</v>
      </c>
      <c r="CI10" s="41"/>
      <c r="CJ10" s="6" t="s">
        <v>23</v>
      </c>
      <c r="CM10" s="13"/>
      <c r="CN10" s="5" t="s">
        <v>12</v>
      </c>
      <c r="CO10" s="6" t="s">
        <v>119</v>
      </c>
      <c r="CS10" s="13">
        <f>(+CM15)</f>
        <v>18227749.109999999</v>
      </c>
      <c r="CT10" s="6" t="s">
        <v>120</v>
      </c>
      <c r="CX10" s="6">
        <f>(+CM64+CM65)</f>
        <v>4789825.67</v>
      </c>
    </row>
    <row r="11" spans="1:102" x14ac:dyDescent="0.2">
      <c r="A11" s="6">
        <f t="shared" ref="A11:A74" si="2">((IF(OR(BW11&gt;0,BY11&gt;0),1,)))</f>
        <v>1</v>
      </c>
      <c r="B11" s="30" t="s">
        <v>121</v>
      </c>
      <c r="C11" s="29"/>
      <c r="D11" s="20"/>
      <c r="E11" s="21"/>
      <c r="F11" s="21"/>
      <c r="G11" s="21"/>
      <c r="H11" s="21"/>
      <c r="I11" s="21"/>
      <c r="J11" s="21"/>
      <c r="K11" s="21"/>
      <c r="L11" s="21"/>
      <c r="M11" s="21">
        <v>312</v>
      </c>
      <c r="N11" s="19">
        <f t="shared" ref="N11:N74" si="3">+(SUM(E11:M11))</f>
        <v>312</v>
      </c>
      <c r="O11" s="20"/>
      <c r="P11" s="21">
        <v>6320</v>
      </c>
      <c r="Q11" s="21"/>
      <c r="R11" s="21"/>
      <c r="S11" s="21"/>
      <c r="T11" s="21">
        <v>3234</v>
      </c>
      <c r="U11" s="60">
        <f t="shared" ref="U11:U78" si="4">(SUM(P11:T11))</f>
        <v>9554</v>
      </c>
      <c r="V11" s="20"/>
      <c r="W11" s="21"/>
      <c r="X11" s="21"/>
      <c r="Y11" s="21"/>
      <c r="Z11" s="21"/>
      <c r="AA11" s="21"/>
      <c r="AB11" s="21"/>
      <c r="AC11" s="19">
        <f t="shared" ref="AC11:AC74" si="5">(SUM(W11:AB11))</f>
        <v>0</v>
      </c>
      <c r="AD11" s="20"/>
      <c r="AE11" s="19">
        <f t="shared" si="0"/>
        <v>9866</v>
      </c>
      <c r="AF11" s="20"/>
      <c r="AG11" s="21"/>
      <c r="AH11" s="21"/>
      <c r="AI11" s="21"/>
      <c r="AJ11" s="21"/>
      <c r="AK11" s="19">
        <f t="shared" ref="AK11:AK77" si="6">(SUM(AG11:AJ11))</f>
        <v>0</v>
      </c>
      <c r="AL11" s="20"/>
      <c r="AM11" s="21"/>
      <c r="AN11" s="21"/>
      <c r="AO11" s="21"/>
      <c r="AP11" s="21"/>
      <c r="AQ11" s="19">
        <f t="shared" ref="AQ11:AQ77" si="7">(SUM(AM11:AP11))</f>
        <v>0</v>
      </c>
      <c r="AR11" s="20"/>
      <c r="AS11" s="21"/>
      <c r="AT11" s="21"/>
      <c r="AU11" s="21">
        <v>2875</v>
      </c>
      <c r="AV11" s="21">
        <v>2514</v>
      </c>
      <c r="AW11" s="21"/>
      <c r="AX11" s="21"/>
      <c r="AY11" s="19">
        <f>(SUM(AS11:AX11))</f>
        <v>5389</v>
      </c>
      <c r="AZ11" s="20"/>
      <c r="BA11" s="21"/>
      <c r="BB11" s="21"/>
      <c r="BC11" s="21">
        <v>897</v>
      </c>
      <c r="BD11" s="21"/>
      <c r="BE11" s="19">
        <f t="shared" ref="BE11:BE77" si="8">(SUM(BA11:BD11))</f>
        <v>897</v>
      </c>
      <c r="BF11" s="20"/>
      <c r="BG11" s="22"/>
      <c r="BH11" s="20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19">
        <f t="shared" ref="BU11:BU76" si="9">((SUM(BI11:BT11)))</f>
        <v>0</v>
      </c>
      <c r="BV11" s="20" t="s">
        <v>12</v>
      </c>
      <c r="BW11" s="19">
        <f t="shared" ref="BW11:BW42" si="10">(+BU11+BG11+BE11+AY11+AQ11+AK11)</f>
        <v>6286</v>
      </c>
      <c r="BX11" s="20" t="s">
        <v>12</v>
      </c>
      <c r="BY11" s="19">
        <f t="shared" si="1"/>
        <v>3580</v>
      </c>
      <c r="BZ11" s="20" t="s">
        <v>12</v>
      </c>
      <c r="CA11" s="29"/>
      <c r="CB11" s="20"/>
      <c r="CC11" s="19">
        <f t="shared" ref="CC11:CC74" si="11">(+BY11+CA11+C11)</f>
        <v>3580</v>
      </c>
      <c r="CD11" s="5"/>
      <c r="CE11" s="115"/>
      <c r="CF11" s="115"/>
      <c r="CG11" s="19">
        <f t="shared" ref="CG11:CG74" si="12">CC11-CE11-CF11</f>
        <v>3580</v>
      </c>
      <c r="CH11" s="352" t="s">
        <v>740</v>
      </c>
      <c r="CI11" s="2"/>
      <c r="CJ11" s="37" t="s">
        <v>122</v>
      </c>
      <c r="CM11" s="13"/>
      <c r="CN11" s="5" t="s">
        <v>12</v>
      </c>
      <c r="CO11" s="6" t="s">
        <v>123</v>
      </c>
      <c r="CS11" s="23"/>
      <c r="CT11" s="6" t="s">
        <v>124</v>
      </c>
      <c r="CX11" s="6">
        <f>(+CM68)</f>
        <v>7224398.9300000006</v>
      </c>
    </row>
    <row r="12" spans="1:102" x14ac:dyDescent="0.2">
      <c r="A12" s="6">
        <f t="shared" si="2"/>
        <v>1</v>
      </c>
      <c r="B12" s="30" t="s">
        <v>125</v>
      </c>
      <c r="C12" s="29">
        <v>35124</v>
      </c>
      <c r="D12" s="20"/>
      <c r="E12" s="21">
        <v>1300</v>
      </c>
      <c r="F12" s="21"/>
      <c r="G12" s="21"/>
      <c r="H12" s="21"/>
      <c r="I12" s="21"/>
      <c r="J12" s="21"/>
      <c r="K12" s="21"/>
      <c r="L12" s="21"/>
      <c r="M12" s="21"/>
      <c r="N12" s="19">
        <f t="shared" si="3"/>
        <v>1300</v>
      </c>
      <c r="O12" s="20"/>
      <c r="P12" s="21">
        <v>18564</v>
      </c>
      <c r="Q12" s="21"/>
      <c r="R12" s="21">
        <v>21178</v>
      </c>
      <c r="S12" s="21"/>
      <c r="T12" s="21">
        <v>1757</v>
      </c>
      <c r="U12" s="60">
        <f t="shared" si="4"/>
        <v>41499</v>
      </c>
      <c r="V12" s="20"/>
      <c r="W12" s="21"/>
      <c r="X12" s="21"/>
      <c r="Y12" s="21"/>
      <c r="Z12" s="21"/>
      <c r="AA12" s="21"/>
      <c r="AB12" s="21"/>
      <c r="AC12" s="19">
        <f t="shared" si="5"/>
        <v>0</v>
      </c>
      <c r="AD12" s="20"/>
      <c r="AE12" s="19">
        <f t="shared" si="0"/>
        <v>42799</v>
      </c>
      <c r="AF12" s="20"/>
      <c r="AG12" s="21"/>
      <c r="AH12" s="21"/>
      <c r="AI12" s="21"/>
      <c r="AJ12" s="21"/>
      <c r="AK12" s="19">
        <f t="shared" si="6"/>
        <v>0</v>
      </c>
      <c r="AL12" s="20"/>
      <c r="AM12" s="21">
        <v>38699</v>
      </c>
      <c r="AN12" s="21"/>
      <c r="AO12" s="21"/>
      <c r="AP12" s="21"/>
      <c r="AQ12" s="19">
        <f t="shared" si="7"/>
        <v>38699</v>
      </c>
      <c r="AR12" s="20"/>
      <c r="AS12" s="21"/>
      <c r="AT12" s="21">
        <v>30792</v>
      </c>
      <c r="AU12" s="21">
        <v>889</v>
      </c>
      <c r="AV12" s="21"/>
      <c r="AW12" s="21"/>
      <c r="AX12" s="21">
        <v>1186</v>
      </c>
      <c r="AY12" s="19">
        <f t="shared" ref="AY12:AY77" si="13">(SUM(AS12:AX12))</f>
        <v>32867</v>
      </c>
      <c r="AZ12" s="20"/>
      <c r="BA12" s="21"/>
      <c r="BB12" s="21"/>
      <c r="BC12" s="21">
        <v>4840</v>
      </c>
      <c r="BD12" s="21"/>
      <c r="BE12" s="19">
        <f t="shared" si="8"/>
        <v>4840</v>
      </c>
      <c r="BF12" s="20"/>
      <c r="BG12" s="22">
        <v>1410</v>
      </c>
      <c r="BH12" s="20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19">
        <f t="shared" si="9"/>
        <v>0</v>
      </c>
      <c r="BV12" s="20" t="s">
        <v>12</v>
      </c>
      <c r="BW12" s="19">
        <f t="shared" si="10"/>
        <v>77816</v>
      </c>
      <c r="BX12" s="20" t="s">
        <v>12</v>
      </c>
      <c r="BY12" s="19">
        <f t="shared" si="1"/>
        <v>-35017</v>
      </c>
      <c r="BZ12" s="20" t="s">
        <v>12</v>
      </c>
      <c r="CA12" s="29"/>
      <c r="CB12" s="20"/>
      <c r="CC12" s="19">
        <f t="shared" si="11"/>
        <v>107</v>
      </c>
      <c r="CD12" s="5"/>
      <c r="CE12" s="115">
        <v>107</v>
      </c>
      <c r="CF12" s="115"/>
      <c r="CG12" s="19">
        <f t="shared" si="12"/>
        <v>0</v>
      </c>
      <c r="CH12" s="351" t="s">
        <v>740</v>
      </c>
      <c r="CI12" s="26">
        <v>2</v>
      </c>
      <c r="CJ12" s="6" t="s">
        <v>126</v>
      </c>
      <c r="CM12" s="13">
        <f>((+E204))</f>
        <v>39553799.779999994</v>
      </c>
      <c r="CN12" s="5" t="s">
        <v>12</v>
      </c>
      <c r="CO12" s="6" t="s">
        <v>127</v>
      </c>
      <c r="CS12" s="13">
        <v>0</v>
      </c>
      <c r="CT12" s="6" t="s">
        <v>128</v>
      </c>
      <c r="CX12" s="6">
        <f>(+CM50)</f>
        <v>49680133.530000001</v>
      </c>
    </row>
    <row r="13" spans="1:102" x14ac:dyDescent="0.2">
      <c r="A13" s="6">
        <f t="shared" si="2"/>
        <v>1</v>
      </c>
      <c r="B13" s="30" t="s">
        <v>129</v>
      </c>
      <c r="C13" s="29">
        <v>67704</v>
      </c>
      <c r="D13" s="20"/>
      <c r="E13" s="21">
        <v>264596</v>
      </c>
      <c r="F13" s="21"/>
      <c r="G13" s="21">
        <v>818.93</v>
      </c>
      <c r="H13" s="21"/>
      <c r="I13" s="21"/>
      <c r="J13" s="21"/>
      <c r="K13" s="21"/>
      <c r="L13" s="21"/>
      <c r="M13" s="21"/>
      <c r="N13" s="19">
        <f>+(SUM(E13:M13))</f>
        <v>265414.93</v>
      </c>
      <c r="O13" s="20"/>
      <c r="P13" s="21">
        <v>314795.05</v>
      </c>
      <c r="Q13" s="21"/>
      <c r="R13" s="21">
        <v>37181.629999999997</v>
      </c>
      <c r="S13" s="21">
        <v>100000</v>
      </c>
      <c r="T13" s="21">
        <v>250000</v>
      </c>
      <c r="U13" s="60">
        <f>(SUM(P13:T13))</f>
        <v>701976.67999999993</v>
      </c>
      <c r="V13" s="20"/>
      <c r="W13" s="21"/>
      <c r="X13" s="21"/>
      <c r="Y13" s="21"/>
      <c r="Z13" s="21"/>
      <c r="AA13" s="21"/>
      <c r="AB13" s="21"/>
      <c r="AC13" s="19">
        <f t="shared" si="5"/>
        <v>0</v>
      </c>
      <c r="AD13" s="20"/>
      <c r="AE13" s="19">
        <f>(+AC13+U13+N13)</f>
        <v>967391.60999999987</v>
      </c>
      <c r="AF13" s="20"/>
      <c r="AG13" s="21"/>
      <c r="AH13" s="21"/>
      <c r="AI13" s="21"/>
      <c r="AJ13" s="21"/>
      <c r="AK13" s="19">
        <f t="shared" si="6"/>
        <v>0</v>
      </c>
      <c r="AL13" s="20"/>
      <c r="AM13" s="21">
        <v>393795.26</v>
      </c>
      <c r="AN13" s="21"/>
      <c r="AO13" s="21"/>
      <c r="AP13" s="21"/>
      <c r="AQ13" s="19">
        <f t="shared" si="7"/>
        <v>393795.26</v>
      </c>
      <c r="AR13" s="20"/>
      <c r="AS13" s="21"/>
      <c r="AT13" s="21">
        <v>165000</v>
      </c>
      <c r="AU13" s="21">
        <v>11294</v>
      </c>
      <c r="AV13" s="21">
        <v>20609</v>
      </c>
      <c r="AW13" s="21"/>
      <c r="AX13" s="21"/>
      <c r="AY13" s="19">
        <f t="shared" si="13"/>
        <v>196903</v>
      </c>
      <c r="AZ13" s="20"/>
      <c r="BA13" s="21">
        <v>6448.84</v>
      </c>
      <c r="BB13" s="21">
        <v>87300.51</v>
      </c>
      <c r="BC13" s="21">
        <v>27112.35</v>
      </c>
      <c r="BD13" s="21"/>
      <c r="BE13" s="19">
        <f t="shared" si="8"/>
        <v>120861.69999999998</v>
      </c>
      <c r="BF13" s="20"/>
      <c r="BG13" s="22">
        <v>13760</v>
      </c>
      <c r="BH13" s="20"/>
      <c r="BI13" s="21"/>
      <c r="BJ13" s="21"/>
      <c r="BK13" s="21">
        <v>46398.93</v>
      </c>
      <c r="BL13" s="21">
        <v>2192</v>
      </c>
      <c r="BM13" s="21">
        <v>7000</v>
      </c>
      <c r="BN13" s="21"/>
      <c r="BO13" s="21"/>
      <c r="BP13" s="21"/>
      <c r="BQ13" s="21"/>
      <c r="BR13" s="21"/>
      <c r="BS13" s="21"/>
      <c r="BT13" s="21"/>
      <c r="BU13" s="19">
        <f t="shared" si="9"/>
        <v>55590.93</v>
      </c>
      <c r="BV13" s="20" t="s">
        <v>12</v>
      </c>
      <c r="BW13" s="19">
        <f t="shared" si="10"/>
        <v>780910.89</v>
      </c>
      <c r="BX13" s="20" t="s">
        <v>12</v>
      </c>
      <c r="BY13" s="19">
        <f>((+AC13+U13+N13)-BW13)</f>
        <v>186480.71999999986</v>
      </c>
      <c r="BZ13" s="20" t="s">
        <v>12</v>
      </c>
      <c r="CA13" s="29"/>
      <c r="CB13" s="20"/>
      <c r="CC13" s="19">
        <f>(+BY13+CA13+C13)</f>
        <v>254184.71999999986</v>
      </c>
      <c r="CD13" s="5"/>
      <c r="CE13" s="115">
        <v>222185.37</v>
      </c>
      <c r="CF13" s="115">
        <v>32000</v>
      </c>
      <c r="CG13" s="19">
        <f>CC13-CE13-CF13</f>
        <v>-0.65000000013969839</v>
      </c>
      <c r="CH13" s="351" t="s">
        <v>740</v>
      </c>
      <c r="CI13" s="26">
        <v>3</v>
      </c>
      <c r="CJ13" s="6" t="s">
        <v>130</v>
      </c>
      <c r="CM13" s="13">
        <f>((+F204))</f>
        <v>252017.75</v>
      </c>
      <c r="CN13" s="5" t="s">
        <v>12</v>
      </c>
      <c r="CO13" s="6" t="s">
        <v>131</v>
      </c>
      <c r="CS13" s="13">
        <f>(+CM19)</f>
        <v>643108</v>
      </c>
      <c r="CT13" s="6" t="s">
        <v>132</v>
      </c>
      <c r="CX13" s="6">
        <f>((SUM(CX9:CX12)))</f>
        <v>61694358.130000003</v>
      </c>
    </row>
    <row r="14" spans="1:102" x14ac:dyDescent="0.2">
      <c r="A14" s="6">
        <f t="shared" si="2"/>
        <v>1</v>
      </c>
      <c r="B14" s="30" t="s">
        <v>133</v>
      </c>
      <c r="C14" s="29">
        <v>1373430</v>
      </c>
      <c r="D14" s="20"/>
      <c r="E14" s="21"/>
      <c r="F14" s="21"/>
      <c r="G14" s="21">
        <v>-51360</v>
      </c>
      <c r="H14" s="21"/>
      <c r="I14" s="21"/>
      <c r="J14" s="21"/>
      <c r="K14" s="21"/>
      <c r="L14" s="21"/>
      <c r="M14" s="21">
        <v>770056</v>
      </c>
      <c r="N14" s="19">
        <f t="shared" si="3"/>
        <v>718696</v>
      </c>
      <c r="O14" s="20"/>
      <c r="P14" s="21">
        <v>1283054</v>
      </c>
      <c r="Q14" s="21"/>
      <c r="R14" s="21"/>
      <c r="S14" s="21"/>
      <c r="T14" s="21"/>
      <c r="U14" s="60">
        <f t="shared" si="4"/>
        <v>1283054</v>
      </c>
      <c r="V14" s="20"/>
      <c r="W14" s="21"/>
      <c r="X14" s="21"/>
      <c r="Y14" s="21"/>
      <c r="Z14" s="21"/>
      <c r="AA14" s="21"/>
      <c r="AB14" s="21"/>
      <c r="AC14" s="19">
        <f t="shared" si="5"/>
        <v>0</v>
      </c>
      <c r="AD14" s="20"/>
      <c r="AE14" s="19">
        <f t="shared" si="0"/>
        <v>2001750</v>
      </c>
      <c r="AF14" s="20"/>
      <c r="AG14" s="21">
        <v>16984</v>
      </c>
      <c r="AH14" s="21">
        <v>67471</v>
      </c>
      <c r="AI14" s="21"/>
      <c r="AJ14" s="21">
        <v>14492</v>
      </c>
      <c r="AK14" s="19">
        <f t="shared" si="6"/>
        <v>98947</v>
      </c>
      <c r="AL14" s="20"/>
      <c r="AM14" s="21">
        <v>585191</v>
      </c>
      <c r="AN14" s="21"/>
      <c r="AO14" s="21"/>
      <c r="AP14" s="21">
        <v>2067</v>
      </c>
      <c r="AQ14" s="19">
        <f t="shared" si="7"/>
        <v>587258</v>
      </c>
      <c r="AR14" s="20"/>
      <c r="AS14" s="21"/>
      <c r="AT14" s="21">
        <v>40644</v>
      </c>
      <c r="AU14" s="21">
        <v>113032</v>
      </c>
      <c r="AV14" s="21"/>
      <c r="AW14" s="21"/>
      <c r="AX14" s="21">
        <v>137825</v>
      </c>
      <c r="AY14" s="19">
        <f t="shared" si="13"/>
        <v>291501</v>
      </c>
      <c r="AZ14" s="20"/>
      <c r="BA14" s="21">
        <v>71034</v>
      </c>
      <c r="BB14" s="21">
        <v>11843</v>
      </c>
      <c r="BC14" s="21">
        <v>81039</v>
      </c>
      <c r="BD14" s="21">
        <v>2067</v>
      </c>
      <c r="BE14" s="19">
        <f t="shared" si="8"/>
        <v>165983</v>
      </c>
      <c r="BF14" s="20"/>
      <c r="BG14" s="22">
        <v>313570</v>
      </c>
      <c r="BH14" s="20"/>
      <c r="BI14" s="21"/>
      <c r="BJ14" s="21"/>
      <c r="BK14" s="21">
        <v>42899</v>
      </c>
      <c r="BL14" s="21"/>
      <c r="BM14" s="21">
        <v>7491</v>
      </c>
      <c r="BN14" s="21"/>
      <c r="BO14" s="21"/>
      <c r="BP14" s="21"/>
      <c r="BQ14" s="21"/>
      <c r="BR14" s="21"/>
      <c r="BS14" s="21"/>
      <c r="BT14" s="21">
        <v>4054</v>
      </c>
      <c r="BU14" s="19">
        <f t="shared" si="9"/>
        <v>54444</v>
      </c>
      <c r="BV14" s="20" t="s">
        <v>12</v>
      </c>
      <c r="BW14" s="19">
        <f t="shared" si="10"/>
        <v>1511703</v>
      </c>
      <c r="BX14" s="20" t="s">
        <v>12</v>
      </c>
      <c r="BY14" s="19">
        <f t="shared" si="1"/>
        <v>490047</v>
      </c>
      <c r="BZ14" s="20" t="s">
        <v>12</v>
      </c>
      <c r="CA14" s="342">
        <v>-2</v>
      </c>
      <c r="CB14" s="20"/>
      <c r="CC14" s="19">
        <f t="shared" si="11"/>
        <v>1863475</v>
      </c>
      <c r="CD14" s="5"/>
      <c r="CE14" s="115">
        <v>1863475</v>
      </c>
      <c r="CF14" s="115"/>
      <c r="CG14" s="19">
        <f t="shared" si="12"/>
        <v>0</v>
      </c>
      <c r="CH14" s="351" t="s">
        <v>740</v>
      </c>
      <c r="CI14" s="26">
        <v>4</v>
      </c>
      <c r="CJ14" s="6" t="s">
        <v>134</v>
      </c>
      <c r="CM14" s="13">
        <f>((+G204))</f>
        <v>-350207.44</v>
      </c>
      <c r="CN14" s="5" t="s">
        <v>12</v>
      </c>
      <c r="CO14" s="6" t="s">
        <v>135</v>
      </c>
      <c r="CS14" s="13">
        <f>(+CM13+CM14+CM18)</f>
        <v>15872596.75</v>
      </c>
      <c r="CT14" s="6" t="s">
        <v>136</v>
      </c>
      <c r="CX14" s="5"/>
    </row>
    <row r="15" spans="1:102" x14ac:dyDescent="0.2">
      <c r="A15" s="6">
        <f t="shared" si="2"/>
        <v>1</v>
      </c>
      <c r="B15" s="30" t="s">
        <v>137</v>
      </c>
      <c r="C15" s="29"/>
      <c r="D15" s="20"/>
      <c r="E15" s="21">
        <v>132000</v>
      </c>
      <c r="F15" s="21"/>
      <c r="G15" s="21"/>
      <c r="H15" s="21">
        <v>50000</v>
      </c>
      <c r="I15" s="21"/>
      <c r="J15" s="21"/>
      <c r="K15" s="21"/>
      <c r="L15" s="21"/>
      <c r="M15" s="21">
        <v>50000</v>
      </c>
      <c r="N15" s="19">
        <f t="shared" si="3"/>
        <v>232000</v>
      </c>
      <c r="O15" s="20"/>
      <c r="P15" s="21">
        <v>52854</v>
      </c>
      <c r="Q15" s="21">
        <v>21250</v>
      </c>
      <c r="R15" s="21"/>
      <c r="S15" s="21"/>
      <c r="T15" s="21"/>
      <c r="U15" s="60">
        <f t="shared" si="4"/>
        <v>74104</v>
      </c>
      <c r="V15" s="20"/>
      <c r="W15" s="21"/>
      <c r="X15" s="21"/>
      <c r="Y15" s="21"/>
      <c r="Z15" s="21"/>
      <c r="AA15" s="21"/>
      <c r="AB15" s="21"/>
      <c r="AC15" s="19">
        <f t="shared" si="5"/>
        <v>0</v>
      </c>
      <c r="AD15" s="20"/>
      <c r="AE15" s="19">
        <f t="shared" si="0"/>
        <v>306104</v>
      </c>
      <c r="AF15" s="20"/>
      <c r="AG15" s="325"/>
      <c r="AH15" s="21"/>
      <c r="AI15" s="21"/>
      <c r="AJ15" s="325"/>
      <c r="AK15" s="19">
        <f>(SUM(AG15:AJ15))</f>
        <v>0</v>
      </c>
      <c r="AL15" s="20"/>
      <c r="AM15" s="21"/>
      <c r="AN15" s="21"/>
      <c r="AO15" s="21"/>
      <c r="AP15" s="21"/>
      <c r="AQ15" s="19">
        <f t="shared" si="7"/>
        <v>0</v>
      </c>
      <c r="AR15" s="20"/>
      <c r="AS15" s="21">
        <v>47450</v>
      </c>
      <c r="AT15" s="21">
        <v>34000</v>
      </c>
      <c r="AU15" s="21">
        <v>42425</v>
      </c>
      <c r="AV15" s="21">
        <v>39650</v>
      </c>
      <c r="AW15" s="21"/>
      <c r="AX15" s="21"/>
      <c r="AY15" s="19">
        <f t="shared" si="13"/>
        <v>163525</v>
      </c>
      <c r="AZ15" s="20"/>
      <c r="BA15" s="21">
        <v>15250</v>
      </c>
      <c r="BB15" s="21">
        <v>34097</v>
      </c>
      <c r="BC15" s="21"/>
      <c r="BD15" s="21"/>
      <c r="BE15" s="19">
        <f t="shared" si="8"/>
        <v>49347</v>
      </c>
      <c r="BF15" s="20"/>
      <c r="BG15" s="22">
        <v>35792</v>
      </c>
      <c r="BH15" s="20"/>
      <c r="BI15" s="21"/>
      <c r="BJ15" s="21"/>
      <c r="BK15" s="21">
        <v>32440</v>
      </c>
      <c r="BL15" s="21">
        <v>25000</v>
      </c>
      <c r="BM15" s="21"/>
      <c r="BN15" s="21"/>
      <c r="BO15" s="21"/>
      <c r="BP15" s="21"/>
      <c r="BQ15" s="21"/>
      <c r="BR15" s="21"/>
      <c r="BS15" s="21"/>
      <c r="BT15" s="21"/>
      <c r="BU15" s="19">
        <f t="shared" si="9"/>
        <v>57440</v>
      </c>
      <c r="BV15" s="20" t="s">
        <v>12</v>
      </c>
      <c r="BW15" s="19">
        <f t="shared" si="10"/>
        <v>306104</v>
      </c>
      <c r="BX15" s="20" t="s">
        <v>12</v>
      </c>
      <c r="BY15" s="19">
        <f t="shared" si="1"/>
        <v>0</v>
      </c>
      <c r="BZ15" s="20" t="s">
        <v>12</v>
      </c>
      <c r="CA15" s="29"/>
      <c r="CB15" s="20"/>
      <c r="CC15" s="19">
        <f t="shared" si="11"/>
        <v>0</v>
      </c>
      <c r="CD15" s="5"/>
      <c r="CE15" s="115"/>
      <c r="CF15" s="115"/>
      <c r="CG15" s="19">
        <f t="shared" si="12"/>
        <v>0</v>
      </c>
      <c r="CH15" s="351" t="s">
        <v>740</v>
      </c>
      <c r="CI15" s="26">
        <v>5</v>
      </c>
      <c r="CJ15" s="6" t="s">
        <v>138</v>
      </c>
      <c r="CM15" s="13">
        <f>((+H204))</f>
        <v>18227749.109999999</v>
      </c>
      <c r="CN15" s="5" t="s">
        <v>12</v>
      </c>
      <c r="CO15" s="6" t="s">
        <v>139</v>
      </c>
      <c r="CS15" s="13">
        <f>(+CM20)</f>
        <v>32310587.690000001</v>
      </c>
      <c r="CT15" s="6" t="s">
        <v>140</v>
      </c>
      <c r="CX15" s="6">
        <f>(+CM52+CM53+CM55+CM56+CM57+CM59+CM60+CM61+CM62+CM66)</f>
        <v>58126215.929999992</v>
      </c>
    </row>
    <row r="16" spans="1:102" x14ac:dyDescent="0.2">
      <c r="A16" s="6">
        <f t="shared" si="2"/>
        <v>1</v>
      </c>
      <c r="B16" s="30" t="s">
        <v>141</v>
      </c>
      <c r="C16" s="29">
        <v>50735</v>
      </c>
      <c r="D16" s="20"/>
      <c r="E16" s="21"/>
      <c r="F16" s="21"/>
      <c r="G16" s="21">
        <v>256</v>
      </c>
      <c r="H16" s="21">
        <v>25700</v>
      </c>
      <c r="I16" s="21"/>
      <c r="J16" s="21"/>
      <c r="K16" s="21"/>
      <c r="L16" s="21"/>
      <c r="M16" s="21"/>
      <c r="N16" s="19">
        <f t="shared" si="3"/>
        <v>25956</v>
      </c>
      <c r="O16" s="20"/>
      <c r="P16" s="21">
        <v>26882</v>
      </c>
      <c r="Q16" s="21">
        <v>3995</v>
      </c>
      <c r="R16" s="21"/>
      <c r="S16" s="21"/>
      <c r="T16" s="21"/>
      <c r="U16" s="60">
        <f t="shared" si="4"/>
        <v>30877</v>
      </c>
      <c r="V16" s="20"/>
      <c r="W16" s="21"/>
      <c r="X16" s="21"/>
      <c r="Y16" s="21"/>
      <c r="Z16" s="21"/>
      <c r="AA16" s="21"/>
      <c r="AB16" s="21"/>
      <c r="AC16" s="19">
        <f t="shared" si="5"/>
        <v>0</v>
      </c>
      <c r="AD16" s="20"/>
      <c r="AE16" s="19">
        <f t="shared" si="0"/>
        <v>56833</v>
      </c>
      <c r="AF16" s="20"/>
      <c r="AG16" s="21"/>
      <c r="AH16" s="21"/>
      <c r="AI16" s="21"/>
      <c r="AJ16" s="21"/>
      <c r="AK16" s="19">
        <f>(SUM(AG16:AJ16))</f>
        <v>0</v>
      </c>
      <c r="AL16" s="20"/>
      <c r="AM16" s="21">
        <v>65636</v>
      </c>
      <c r="AN16" s="21"/>
      <c r="AO16" s="21"/>
      <c r="AP16" s="21"/>
      <c r="AQ16" s="19">
        <f t="shared" si="7"/>
        <v>65636</v>
      </c>
      <c r="AR16" s="20"/>
      <c r="AS16" s="21"/>
      <c r="AT16" s="21">
        <v>850</v>
      </c>
      <c r="AU16" s="21">
        <v>2323</v>
      </c>
      <c r="AV16" s="21"/>
      <c r="AW16" s="21"/>
      <c r="AX16" s="21">
        <v>1504</v>
      </c>
      <c r="AY16" s="19">
        <f t="shared" si="13"/>
        <v>4677</v>
      </c>
      <c r="AZ16" s="20"/>
      <c r="BA16" s="21"/>
      <c r="BB16" s="21"/>
      <c r="BC16" s="21">
        <v>2851</v>
      </c>
      <c r="BD16" s="21"/>
      <c r="BE16" s="19">
        <f t="shared" si="8"/>
        <v>2851</v>
      </c>
      <c r="BF16" s="20"/>
      <c r="BG16" s="22"/>
      <c r="BH16" s="20"/>
      <c r="BI16" s="21"/>
      <c r="BJ16" s="21"/>
      <c r="BK16" s="21">
        <v>3603</v>
      </c>
      <c r="BL16" s="21">
        <v>222</v>
      </c>
      <c r="BM16" s="21"/>
      <c r="BN16" s="21"/>
      <c r="BO16" s="21"/>
      <c r="BP16" s="21"/>
      <c r="BQ16" s="21"/>
      <c r="BR16" s="21"/>
      <c r="BS16" s="21"/>
      <c r="BT16" s="21"/>
      <c r="BU16" s="19">
        <f t="shared" si="9"/>
        <v>3825</v>
      </c>
      <c r="BV16" s="20" t="s">
        <v>12</v>
      </c>
      <c r="BW16" s="19">
        <f t="shared" si="10"/>
        <v>76989</v>
      </c>
      <c r="BX16" s="20" t="s">
        <v>12</v>
      </c>
      <c r="BY16" s="19">
        <f t="shared" si="1"/>
        <v>-20156</v>
      </c>
      <c r="BZ16" s="20" t="s">
        <v>12</v>
      </c>
      <c r="CA16" s="29"/>
      <c r="CB16" s="20"/>
      <c r="CC16" s="19">
        <f t="shared" si="11"/>
        <v>30579</v>
      </c>
      <c r="CD16" s="5"/>
      <c r="CE16" s="115">
        <v>30579</v>
      </c>
      <c r="CF16" s="115"/>
      <c r="CG16" s="19">
        <f t="shared" si="12"/>
        <v>0</v>
      </c>
      <c r="CH16" s="351" t="s">
        <v>740</v>
      </c>
      <c r="CI16" s="26">
        <v>6</v>
      </c>
      <c r="CJ16" s="6" t="s">
        <v>142</v>
      </c>
      <c r="CM16" s="13">
        <f>((+I204))</f>
        <v>0</v>
      </c>
      <c r="CN16" s="5" t="s">
        <v>12</v>
      </c>
      <c r="CO16" s="6" t="s">
        <v>143</v>
      </c>
      <c r="CS16" s="23" t="s">
        <v>83</v>
      </c>
      <c r="CT16" s="6" t="s">
        <v>144</v>
      </c>
      <c r="CX16" s="6">
        <f>(+CM54)</f>
        <v>6434515.79</v>
      </c>
    </row>
    <row r="17" spans="1:102" x14ac:dyDescent="0.2">
      <c r="A17" s="6">
        <f t="shared" si="2"/>
        <v>1</v>
      </c>
      <c r="B17" s="30" t="s">
        <v>145</v>
      </c>
      <c r="C17" s="29"/>
      <c r="D17" s="20"/>
      <c r="E17" s="21">
        <v>128461</v>
      </c>
      <c r="F17" s="21"/>
      <c r="G17" s="21">
        <v>1584.54</v>
      </c>
      <c r="H17" s="21">
        <v>12322</v>
      </c>
      <c r="I17" s="21"/>
      <c r="J17" s="21"/>
      <c r="K17" s="21"/>
      <c r="L17" s="21"/>
      <c r="M17" s="21">
        <v>216471.66</v>
      </c>
      <c r="N17" s="19">
        <f t="shared" si="3"/>
        <v>358839.19999999995</v>
      </c>
      <c r="O17" s="20"/>
      <c r="P17" s="21">
        <v>50448</v>
      </c>
      <c r="Q17" s="21"/>
      <c r="R17" s="21"/>
      <c r="S17" s="21"/>
      <c r="T17" s="21">
        <v>30000</v>
      </c>
      <c r="U17" s="60">
        <f t="shared" si="4"/>
        <v>80448</v>
      </c>
      <c r="V17" s="20"/>
      <c r="W17" s="21"/>
      <c r="X17" s="21"/>
      <c r="Y17" s="21"/>
      <c r="Z17" s="21"/>
      <c r="AA17" s="21"/>
      <c r="AB17" s="21"/>
      <c r="AC17" s="19">
        <f t="shared" si="5"/>
        <v>0</v>
      </c>
      <c r="AD17" s="20"/>
      <c r="AE17" s="19">
        <f t="shared" si="0"/>
        <v>439287.19999999995</v>
      </c>
      <c r="AF17" s="20"/>
      <c r="AG17" s="21"/>
      <c r="AH17" s="21"/>
      <c r="AI17" s="21"/>
      <c r="AJ17" s="21"/>
      <c r="AK17" s="19">
        <f t="shared" si="6"/>
        <v>0</v>
      </c>
      <c r="AL17" s="20"/>
      <c r="AM17" s="21">
        <v>196864.66</v>
      </c>
      <c r="AN17" s="21"/>
      <c r="AO17" s="21"/>
      <c r="AP17" s="21"/>
      <c r="AQ17" s="19">
        <f t="shared" si="7"/>
        <v>196864.66</v>
      </c>
      <c r="AR17" s="20"/>
      <c r="AS17" s="21">
        <v>99738.8</v>
      </c>
      <c r="AT17" s="21"/>
      <c r="AU17" s="21">
        <v>12860.82</v>
      </c>
      <c r="AV17" s="21"/>
      <c r="AW17" s="21"/>
      <c r="AX17" s="21"/>
      <c r="AY17" s="19">
        <f t="shared" si="13"/>
        <v>112599.62</v>
      </c>
      <c r="AZ17" s="20"/>
      <c r="BA17" s="21"/>
      <c r="BB17" s="21">
        <v>1431.75</v>
      </c>
      <c r="BC17" s="21">
        <v>10063</v>
      </c>
      <c r="BD17" s="21"/>
      <c r="BE17" s="19">
        <f t="shared" si="8"/>
        <v>11494.75</v>
      </c>
      <c r="BF17" s="20"/>
      <c r="BG17" s="22"/>
      <c r="BH17" s="20"/>
      <c r="BI17" s="21"/>
      <c r="BJ17" s="21"/>
      <c r="BK17" s="21">
        <v>18532.509999999998</v>
      </c>
      <c r="BL17" s="21">
        <v>39257.74</v>
      </c>
      <c r="BM17" s="21"/>
      <c r="BN17" s="21"/>
      <c r="BO17" s="21"/>
      <c r="BP17" s="21"/>
      <c r="BQ17" s="21"/>
      <c r="BR17" s="21"/>
      <c r="BS17" s="21"/>
      <c r="BT17" s="21">
        <v>60538</v>
      </c>
      <c r="BU17" s="19">
        <f t="shared" si="9"/>
        <v>118328.25</v>
      </c>
      <c r="BV17" s="20" t="s">
        <v>12</v>
      </c>
      <c r="BW17" s="19">
        <f t="shared" si="10"/>
        <v>439287.28</v>
      </c>
      <c r="BX17" s="20" t="s">
        <v>12</v>
      </c>
      <c r="BY17" s="19">
        <f t="shared" si="1"/>
        <v>-8.0000000074505806E-2</v>
      </c>
      <c r="BZ17" s="20" t="s">
        <v>12</v>
      </c>
      <c r="CA17" s="29"/>
      <c r="CB17" s="20"/>
      <c r="CC17" s="19">
        <f t="shared" si="11"/>
        <v>-8.0000000074505806E-2</v>
      </c>
      <c r="CD17" s="5"/>
      <c r="CE17" s="115"/>
      <c r="CF17" s="115"/>
      <c r="CG17" s="19">
        <f t="shared" si="12"/>
        <v>-8.0000000074505806E-2</v>
      </c>
      <c r="CH17" s="351" t="s">
        <v>742</v>
      </c>
      <c r="CI17" s="26">
        <v>7</v>
      </c>
      <c r="CJ17" s="6" t="s">
        <v>146</v>
      </c>
      <c r="CM17" s="13">
        <f>((+J204))</f>
        <v>0</v>
      </c>
      <c r="CN17" s="5" t="s">
        <v>12</v>
      </c>
      <c r="CO17" s="6" t="s">
        <v>147</v>
      </c>
      <c r="CS17" s="13">
        <f>(+CM16)</f>
        <v>0</v>
      </c>
      <c r="CT17" s="6" t="s">
        <v>148</v>
      </c>
      <c r="CX17" s="6">
        <f>((SUM(CX15:CX16)))</f>
        <v>64560731.719999991</v>
      </c>
    </row>
    <row r="18" spans="1:102" x14ac:dyDescent="0.2">
      <c r="A18" s="6">
        <f t="shared" si="2"/>
        <v>1</v>
      </c>
      <c r="B18" s="30" t="s">
        <v>149</v>
      </c>
      <c r="C18" s="29"/>
      <c r="D18" s="20"/>
      <c r="E18" s="21"/>
      <c r="F18" s="21"/>
      <c r="G18" s="21">
        <v>302</v>
      </c>
      <c r="H18" s="21"/>
      <c r="I18" s="21"/>
      <c r="J18" s="21"/>
      <c r="K18" s="21"/>
      <c r="L18" s="21"/>
      <c r="M18" s="21">
        <v>25000</v>
      </c>
      <c r="N18" s="19">
        <f t="shared" si="3"/>
        <v>25302</v>
      </c>
      <c r="O18" s="20"/>
      <c r="P18" s="21">
        <v>57066</v>
      </c>
      <c r="Q18" s="21">
        <v>9208</v>
      </c>
      <c r="R18" s="21"/>
      <c r="S18" s="21">
        <v>100000</v>
      </c>
      <c r="T18" s="21">
        <v>250000</v>
      </c>
      <c r="U18" s="60">
        <f t="shared" si="4"/>
        <v>416274</v>
      </c>
      <c r="V18" s="20"/>
      <c r="W18" s="21"/>
      <c r="X18" s="21"/>
      <c r="Y18" s="21"/>
      <c r="Z18" s="21"/>
      <c r="AA18" s="21"/>
      <c r="AB18" s="21"/>
      <c r="AC18" s="19">
        <f t="shared" si="5"/>
        <v>0</v>
      </c>
      <c r="AD18" s="20"/>
      <c r="AE18" s="19">
        <f t="shared" si="0"/>
        <v>441576</v>
      </c>
      <c r="AF18" s="20"/>
      <c r="AG18" s="21"/>
      <c r="AH18" s="21"/>
      <c r="AI18" s="21"/>
      <c r="AJ18" s="21">
        <v>18000</v>
      </c>
      <c r="AK18" s="19">
        <f t="shared" si="6"/>
        <v>18000</v>
      </c>
      <c r="AL18" s="20"/>
      <c r="AM18" s="21"/>
      <c r="AN18" s="21"/>
      <c r="AO18" s="21"/>
      <c r="AP18" s="21"/>
      <c r="AQ18" s="19">
        <f t="shared" si="7"/>
        <v>0</v>
      </c>
      <c r="AR18" s="20"/>
      <c r="AS18" s="21">
        <v>1475</v>
      </c>
      <c r="AT18" s="21">
        <v>220</v>
      </c>
      <c r="AU18" s="21">
        <v>13438</v>
      </c>
      <c r="AV18" s="21"/>
      <c r="AW18" s="21"/>
      <c r="AX18" s="21">
        <v>437</v>
      </c>
      <c r="AY18" s="19">
        <f t="shared" si="13"/>
        <v>15570</v>
      </c>
      <c r="AZ18" s="20"/>
      <c r="BA18" s="21">
        <v>22709</v>
      </c>
      <c r="BB18" s="21"/>
      <c r="BC18" s="21">
        <v>6204</v>
      </c>
      <c r="BD18" s="21"/>
      <c r="BE18" s="19">
        <f t="shared" si="8"/>
        <v>28913</v>
      </c>
      <c r="BF18" s="20"/>
      <c r="BG18" s="22">
        <v>42088</v>
      </c>
      <c r="BH18" s="20"/>
      <c r="BI18" s="21"/>
      <c r="BJ18" s="21"/>
      <c r="BK18" s="21">
        <v>10316</v>
      </c>
      <c r="BL18" s="21">
        <v>1800</v>
      </c>
      <c r="BM18" s="21">
        <v>85830</v>
      </c>
      <c r="BN18" s="21"/>
      <c r="BO18" s="21"/>
      <c r="BP18" s="21"/>
      <c r="BQ18" s="21"/>
      <c r="BR18" s="21"/>
      <c r="BS18" s="21"/>
      <c r="BT18" s="21"/>
      <c r="BU18" s="19">
        <f t="shared" si="9"/>
        <v>97946</v>
      </c>
      <c r="BV18" s="20" t="s">
        <v>12</v>
      </c>
      <c r="BW18" s="19">
        <f t="shared" si="10"/>
        <v>202517</v>
      </c>
      <c r="BX18" s="20" t="s">
        <v>12</v>
      </c>
      <c r="BY18" s="19">
        <f t="shared" si="1"/>
        <v>239059</v>
      </c>
      <c r="BZ18" s="20" t="s">
        <v>12</v>
      </c>
      <c r="CA18" s="29"/>
      <c r="CB18" s="20"/>
      <c r="CC18" s="19">
        <f t="shared" si="11"/>
        <v>239059</v>
      </c>
      <c r="CD18" s="5"/>
      <c r="CE18" s="115">
        <v>239059</v>
      </c>
      <c r="CF18" s="115"/>
      <c r="CG18" s="19">
        <f t="shared" si="12"/>
        <v>0</v>
      </c>
      <c r="CH18" s="351" t="s">
        <v>740</v>
      </c>
      <c r="CI18" s="26">
        <v>8</v>
      </c>
      <c r="CJ18" s="6" t="s">
        <v>150</v>
      </c>
      <c r="CM18" s="13">
        <f>((+K204))</f>
        <v>15970786.439999999</v>
      </c>
      <c r="CN18" s="5" t="s">
        <v>12</v>
      </c>
      <c r="CO18" s="6" t="s">
        <v>151</v>
      </c>
      <c r="CS18" s="13">
        <f>(+CM17)</f>
        <v>0</v>
      </c>
      <c r="CT18" s="6" t="s">
        <v>152</v>
      </c>
      <c r="CX18" s="30">
        <f>(+CM44+CM67)</f>
        <v>16165594.4</v>
      </c>
    </row>
    <row r="19" spans="1:102" x14ac:dyDescent="0.2">
      <c r="A19" s="6">
        <f t="shared" si="2"/>
        <v>0</v>
      </c>
      <c r="B19" s="340" t="s">
        <v>153</v>
      </c>
      <c r="C19" s="29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19">
        <f t="shared" si="3"/>
        <v>0</v>
      </c>
      <c r="O19" s="20"/>
      <c r="P19" s="21"/>
      <c r="Q19" s="21"/>
      <c r="R19" s="21"/>
      <c r="S19" s="21"/>
      <c r="T19" s="21"/>
      <c r="U19" s="60">
        <f t="shared" si="4"/>
        <v>0</v>
      </c>
      <c r="V19" s="20"/>
      <c r="W19" s="21"/>
      <c r="X19" s="21"/>
      <c r="Y19" s="21"/>
      <c r="Z19" s="21"/>
      <c r="AA19" s="21"/>
      <c r="AB19" s="21"/>
      <c r="AC19" s="19">
        <f t="shared" si="5"/>
        <v>0</v>
      </c>
      <c r="AD19" s="20"/>
      <c r="AE19" s="19">
        <f t="shared" si="0"/>
        <v>0</v>
      </c>
      <c r="AF19" s="20"/>
      <c r="AG19" s="21"/>
      <c r="AH19" s="21"/>
      <c r="AI19" s="21"/>
      <c r="AJ19" s="21"/>
      <c r="AK19" s="19">
        <f t="shared" si="6"/>
        <v>0</v>
      </c>
      <c r="AL19" s="20"/>
      <c r="AM19" s="21"/>
      <c r="AN19" s="21"/>
      <c r="AO19" s="21"/>
      <c r="AP19" s="21"/>
      <c r="AQ19" s="19">
        <f t="shared" si="7"/>
        <v>0</v>
      </c>
      <c r="AR19" s="20"/>
      <c r="AS19" s="21"/>
      <c r="AT19" s="21"/>
      <c r="AU19" s="21"/>
      <c r="AV19" s="21"/>
      <c r="AW19" s="21"/>
      <c r="AX19" s="21"/>
      <c r="AY19" s="19">
        <f t="shared" si="13"/>
        <v>0</v>
      </c>
      <c r="AZ19" s="20"/>
      <c r="BA19" s="21"/>
      <c r="BB19" s="21"/>
      <c r="BC19" s="21"/>
      <c r="BD19" s="21"/>
      <c r="BE19" s="19">
        <f t="shared" si="8"/>
        <v>0</v>
      </c>
      <c r="BF19" s="20"/>
      <c r="BG19" s="22"/>
      <c r="BH19" s="20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19">
        <f t="shared" si="9"/>
        <v>0</v>
      </c>
      <c r="BV19" s="20" t="s">
        <v>12</v>
      </c>
      <c r="BW19" s="19">
        <f t="shared" si="10"/>
        <v>0</v>
      </c>
      <c r="BX19" s="20" t="s">
        <v>12</v>
      </c>
      <c r="BY19" s="19">
        <f t="shared" si="1"/>
        <v>0</v>
      </c>
      <c r="BZ19" s="20" t="s">
        <v>12</v>
      </c>
      <c r="CA19" s="29"/>
      <c r="CB19" s="20"/>
      <c r="CC19" s="19">
        <f t="shared" si="11"/>
        <v>0</v>
      </c>
      <c r="CD19" s="5"/>
      <c r="CE19" s="115"/>
      <c r="CF19" s="115"/>
      <c r="CG19" s="19">
        <f t="shared" si="12"/>
        <v>0</v>
      </c>
      <c r="CH19" s="351"/>
      <c r="CI19" s="26">
        <v>9</v>
      </c>
      <c r="CJ19" s="6" t="s">
        <v>154</v>
      </c>
      <c r="CM19" s="13">
        <f>((+L204))</f>
        <v>643108</v>
      </c>
      <c r="CN19" s="5" t="s">
        <v>12</v>
      </c>
      <c r="CO19" s="6" t="s">
        <v>155</v>
      </c>
      <c r="CS19" s="13">
        <f>((SUM(CS9:CS18)))</f>
        <v>106607841.32999998</v>
      </c>
      <c r="CT19" s="6" t="s">
        <v>156</v>
      </c>
    </row>
    <row r="20" spans="1:102" x14ac:dyDescent="0.2">
      <c r="A20" s="6">
        <f t="shared" si="2"/>
        <v>1</v>
      </c>
      <c r="B20" s="30" t="s">
        <v>157</v>
      </c>
      <c r="C20" s="29">
        <v>83836</v>
      </c>
      <c r="D20" s="20"/>
      <c r="E20" s="21">
        <v>99550</v>
      </c>
      <c r="F20" s="21"/>
      <c r="G20" s="21"/>
      <c r="I20" s="21"/>
      <c r="J20" s="21"/>
      <c r="K20" s="21"/>
      <c r="L20" s="21"/>
      <c r="M20" s="21"/>
      <c r="N20" s="19">
        <f t="shared" si="3"/>
        <v>99550</v>
      </c>
      <c r="O20" s="20"/>
      <c r="P20" s="21">
        <v>19071</v>
      </c>
      <c r="Q20" s="21">
        <v>5638</v>
      </c>
      <c r="R20" s="21">
        <v>39183</v>
      </c>
      <c r="S20" s="21"/>
      <c r="T20" s="21">
        <v>259926</v>
      </c>
      <c r="U20" s="60">
        <f t="shared" si="4"/>
        <v>323818</v>
      </c>
      <c r="V20" s="20"/>
      <c r="W20" s="21"/>
      <c r="X20" s="21"/>
      <c r="Y20" s="21"/>
      <c r="Z20" s="21"/>
      <c r="AA20" s="21"/>
      <c r="AB20" s="21"/>
      <c r="AC20" s="19">
        <f t="shared" si="5"/>
        <v>0</v>
      </c>
      <c r="AD20" s="20"/>
      <c r="AE20" s="19">
        <f t="shared" si="0"/>
        <v>423368</v>
      </c>
      <c r="AF20" s="20"/>
      <c r="AG20" s="21"/>
      <c r="AH20" s="21">
        <v>22000</v>
      </c>
      <c r="AI20" s="21"/>
      <c r="AJ20" s="21"/>
      <c r="AK20" s="19">
        <f t="shared" si="6"/>
        <v>22000</v>
      </c>
      <c r="AL20" s="20"/>
      <c r="AM20" s="21"/>
      <c r="AN20" s="21"/>
      <c r="AO20" s="21"/>
      <c r="AP20" s="21">
        <v>7600</v>
      </c>
      <c r="AQ20" s="19">
        <f t="shared" si="7"/>
        <v>7600</v>
      </c>
      <c r="AR20" s="20"/>
      <c r="AS20" s="21"/>
      <c r="AT20" s="21">
        <v>10000</v>
      </c>
      <c r="AU20" s="21">
        <v>24000</v>
      </c>
      <c r="AV20" s="21">
        <v>4800</v>
      </c>
      <c r="AW20" s="21"/>
      <c r="AX20" s="21">
        <v>8000</v>
      </c>
      <c r="AY20" s="19">
        <f t="shared" si="13"/>
        <v>46800</v>
      </c>
      <c r="AZ20" s="20"/>
      <c r="BA20" s="21">
        <v>8905.99</v>
      </c>
      <c r="BB20" s="21"/>
      <c r="BC20" s="21">
        <v>7885.42</v>
      </c>
      <c r="BD20" s="21"/>
      <c r="BE20" s="19">
        <f t="shared" si="8"/>
        <v>16791.41</v>
      </c>
      <c r="BF20" s="20"/>
      <c r="BG20" s="22">
        <v>18000</v>
      </c>
      <c r="BH20" s="20"/>
      <c r="BI20" s="21"/>
      <c r="BJ20" s="21"/>
      <c r="BK20" s="21">
        <v>7021</v>
      </c>
      <c r="BL20" s="21">
        <v>9000</v>
      </c>
      <c r="BM20" s="21">
        <v>30000</v>
      </c>
      <c r="BN20" s="21"/>
      <c r="BO20" s="21"/>
      <c r="BP20" s="21"/>
      <c r="BQ20" s="21"/>
      <c r="BR20" s="21"/>
      <c r="BS20" s="21"/>
      <c r="BT20" s="21"/>
      <c r="BU20" s="19">
        <f t="shared" si="9"/>
        <v>46021</v>
      </c>
      <c r="BV20" s="20" t="s">
        <v>12</v>
      </c>
      <c r="BW20" s="19">
        <f t="shared" si="10"/>
        <v>157212.41</v>
      </c>
      <c r="BX20" s="20" t="s">
        <v>12</v>
      </c>
      <c r="BY20" s="19">
        <f t="shared" si="1"/>
        <v>266155.58999999997</v>
      </c>
      <c r="BZ20" s="20" t="s">
        <v>12</v>
      </c>
      <c r="CA20" s="29"/>
      <c r="CB20" s="20"/>
      <c r="CC20" s="19">
        <f t="shared" si="11"/>
        <v>349991.58999999997</v>
      </c>
      <c r="CD20" s="5"/>
      <c r="CE20" s="115">
        <v>349991</v>
      </c>
      <c r="CF20" s="115"/>
      <c r="CG20" s="19">
        <f t="shared" si="12"/>
        <v>0.58999999996740371</v>
      </c>
      <c r="CH20" s="351" t="s">
        <v>740</v>
      </c>
      <c r="CI20" s="26">
        <v>10</v>
      </c>
      <c r="CJ20" s="6" t="s">
        <v>158</v>
      </c>
      <c r="CM20" s="13">
        <f>((+M204))</f>
        <v>32310587.690000001</v>
      </c>
      <c r="CN20" s="5" t="s">
        <v>12</v>
      </c>
      <c r="CO20" s="6" t="s">
        <v>159</v>
      </c>
      <c r="CS20" s="13"/>
      <c r="CT20" s="6" t="s">
        <v>160</v>
      </c>
      <c r="CX20" s="6">
        <f>((+CX13+CX17+CX18+CX19))</f>
        <v>142420684.25</v>
      </c>
    </row>
    <row r="21" spans="1:102" x14ac:dyDescent="0.2">
      <c r="A21" s="6">
        <f t="shared" si="2"/>
        <v>1</v>
      </c>
      <c r="B21" s="30" t="s">
        <v>161</v>
      </c>
      <c r="C21" s="29"/>
      <c r="D21" s="20"/>
      <c r="E21" s="21">
        <v>19471</v>
      </c>
      <c r="F21" s="21"/>
      <c r="G21" s="21">
        <v>815</v>
      </c>
      <c r="H21" s="21"/>
      <c r="I21" s="21"/>
      <c r="J21" s="21"/>
      <c r="K21" s="21"/>
      <c r="L21" s="21"/>
      <c r="M21" s="21"/>
      <c r="N21" s="19">
        <f t="shared" si="3"/>
        <v>20286</v>
      </c>
      <c r="O21" s="20"/>
      <c r="P21" s="21">
        <v>4895</v>
      </c>
      <c r="Q21" s="21"/>
      <c r="R21" s="325">
        <v>3895</v>
      </c>
      <c r="S21" s="21"/>
      <c r="T21" s="21"/>
      <c r="U21" s="60">
        <f t="shared" si="4"/>
        <v>8790</v>
      </c>
      <c r="V21" s="20"/>
      <c r="W21" s="21"/>
      <c r="X21" s="21"/>
      <c r="Y21" s="21"/>
      <c r="Z21" s="21"/>
      <c r="AA21" s="21"/>
      <c r="AB21" s="21"/>
      <c r="AC21" s="19">
        <f t="shared" si="5"/>
        <v>0</v>
      </c>
      <c r="AD21" s="20"/>
      <c r="AE21" s="19">
        <f t="shared" si="0"/>
        <v>29076</v>
      </c>
      <c r="AF21" s="20"/>
      <c r="AG21" s="21"/>
      <c r="AH21" s="21"/>
      <c r="AI21" s="21"/>
      <c r="AJ21" s="21">
        <v>1767</v>
      </c>
      <c r="AK21" s="19">
        <f t="shared" si="6"/>
        <v>1767</v>
      </c>
      <c r="AL21" s="20"/>
      <c r="AM21" s="21"/>
      <c r="AN21" s="21"/>
      <c r="AO21" s="21"/>
      <c r="AP21" s="21">
        <v>1767</v>
      </c>
      <c r="AQ21" s="19">
        <f t="shared" si="7"/>
        <v>1767</v>
      </c>
      <c r="AR21" s="20"/>
      <c r="AS21" s="21"/>
      <c r="AT21" s="21"/>
      <c r="AU21" s="21">
        <v>2118</v>
      </c>
      <c r="AV21" s="21"/>
      <c r="AW21" s="21"/>
      <c r="AX21" s="21"/>
      <c r="AY21" s="19">
        <f t="shared" si="13"/>
        <v>2118</v>
      </c>
      <c r="AZ21" s="20"/>
      <c r="BA21" s="21"/>
      <c r="BB21" s="21">
        <v>506</v>
      </c>
      <c r="BC21" s="21">
        <v>426</v>
      </c>
      <c r="BD21" s="21"/>
      <c r="BE21" s="19">
        <f t="shared" si="8"/>
        <v>932</v>
      </c>
      <c r="BF21" s="20"/>
      <c r="BG21" s="22">
        <v>9424</v>
      </c>
      <c r="BH21" s="20"/>
      <c r="BI21" s="21"/>
      <c r="BJ21" s="21"/>
      <c r="BK21" s="21">
        <v>2721</v>
      </c>
      <c r="BL21" s="21">
        <v>10500</v>
      </c>
      <c r="BM21" s="21">
        <v>9500</v>
      </c>
      <c r="BN21" s="21"/>
      <c r="BO21" s="21"/>
      <c r="BP21" s="21"/>
      <c r="BQ21" s="21"/>
      <c r="BR21" s="21">
        <v>42394</v>
      </c>
      <c r="BS21" s="21"/>
      <c r="BT21" s="21"/>
      <c r="BU21" s="19">
        <f t="shared" si="9"/>
        <v>65115</v>
      </c>
      <c r="BV21" s="20" t="s">
        <v>12</v>
      </c>
      <c r="BW21" s="19">
        <f t="shared" si="10"/>
        <v>81123</v>
      </c>
      <c r="BX21" s="20" t="s">
        <v>12</v>
      </c>
      <c r="BY21" s="19">
        <f t="shared" si="1"/>
        <v>-52047</v>
      </c>
      <c r="BZ21" s="20" t="s">
        <v>12</v>
      </c>
      <c r="CA21" s="29"/>
      <c r="CB21" s="20"/>
      <c r="CC21" s="19">
        <f t="shared" si="11"/>
        <v>-52047</v>
      </c>
      <c r="CD21" s="5"/>
      <c r="CE21" s="115"/>
      <c r="CF21" s="115"/>
      <c r="CG21" s="19">
        <f t="shared" si="12"/>
        <v>-52047</v>
      </c>
      <c r="CH21" s="351" t="s">
        <v>740</v>
      </c>
      <c r="CI21" s="26">
        <v>11</v>
      </c>
      <c r="CJ21" s="6" t="s">
        <v>162</v>
      </c>
      <c r="CM21" s="13">
        <f>((+N204))</f>
        <v>106607841.33</v>
      </c>
      <c r="CN21" s="5" t="s">
        <v>12</v>
      </c>
      <c r="CO21" s="6" t="s">
        <v>163</v>
      </c>
      <c r="CS21" s="23"/>
      <c r="CT21" s="6" t="s">
        <v>164</v>
      </c>
    </row>
    <row r="22" spans="1:102" x14ac:dyDescent="0.2">
      <c r="A22" s="6">
        <f t="shared" si="2"/>
        <v>1</v>
      </c>
      <c r="B22" s="30" t="s">
        <v>165</v>
      </c>
      <c r="C22" s="29"/>
      <c r="D22" s="20"/>
      <c r="E22" s="21"/>
      <c r="F22" s="21"/>
      <c r="G22" s="21"/>
      <c r="H22" s="21">
        <v>32066</v>
      </c>
      <c r="I22" s="21"/>
      <c r="J22" s="21"/>
      <c r="K22" s="21">
        <v>8992</v>
      </c>
      <c r="L22" s="21"/>
      <c r="M22" s="21">
        <v>50046</v>
      </c>
      <c r="N22" s="19">
        <f t="shared" si="3"/>
        <v>91104</v>
      </c>
      <c r="O22" s="20"/>
      <c r="P22" s="21">
        <v>120247</v>
      </c>
      <c r="Q22" s="21"/>
      <c r="R22" s="21">
        <v>61690</v>
      </c>
      <c r="S22" s="21"/>
      <c r="T22" s="21">
        <v>62214</v>
      </c>
      <c r="U22" s="55">
        <f>(SUM(P22:T22))</f>
        <v>244151</v>
      </c>
      <c r="V22" s="20"/>
      <c r="W22" s="21"/>
      <c r="X22" s="21"/>
      <c r="Y22" s="21"/>
      <c r="Z22" s="21"/>
      <c r="AA22" s="21"/>
      <c r="AB22" s="21"/>
      <c r="AC22" s="19">
        <f t="shared" si="5"/>
        <v>0</v>
      </c>
      <c r="AD22" s="20"/>
      <c r="AE22" s="19">
        <f t="shared" si="0"/>
        <v>335255</v>
      </c>
      <c r="AF22" s="20"/>
      <c r="AG22" s="21"/>
      <c r="AH22" s="21"/>
      <c r="AI22" s="21"/>
      <c r="AJ22" s="21"/>
      <c r="AK22" s="19">
        <f t="shared" si="6"/>
        <v>0</v>
      </c>
      <c r="AL22" s="20"/>
      <c r="AM22" s="21"/>
      <c r="AN22" s="21"/>
      <c r="AO22" s="21"/>
      <c r="AP22" s="21"/>
      <c r="AQ22" s="19">
        <f t="shared" si="7"/>
        <v>0</v>
      </c>
      <c r="AR22" s="20"/>
      <c r="AS22" s="21">
        <v>1854</v>
      </c>
      <c r="AT22" s="21">
        <v>8973</v>
      </c>
      <c r="AU22" s="21">
        <v>21030</v>
      </c>
      <c r="AV22" s="21">
        <v>48293</v>
      </c>
      <c r="AW22" s="21"/>
      <c r="AX22" s="21">
        <v>1401</v>
      </c>
      <c r="AY22" s="19">
        <f t="shared" si="13"/>
        <v>81551</v>
      </c>
      <c r="AZ22" s="20"/>
      <c r="BA22" s="21"/>
      <c r="BB22" s="21">
        <v>6708</v>
      </c>
      <c r="BC22" s="21">
        <v>33801</v>
      </c>
      <c r="BD22" s="21"/>
      <c r="BE22" s="19">
        <f t="shared" si="8"/>
        <v>40509</v>
      </c>
      <c r="BF22" s="20"/>
      <c r="BG22" s="22">
        <v>2286</v>
      </c>
      <c r="BH22" s="20"/>
      <c r="BI22" s="21"/>
      <c r="BJ22" s="21"/>
      <c r="BK22" s="21">
        <v>16773</v>
      </c>
      <c r="BL22" s="21"/>
      <c r="BM22" s="21">
        <v>14454</v>
      </c>
      <c r="BN22" s="21"/>
      <c r="BO22" s="21"/>
      <c r="BP22" s="21"/>
      <c r="BQ22" s="21"/>
      <c r="BR22" s="21"/>
      <c r="BS22" s="21"/>
      <c r="BT22" s="21">
        <v>108116</v>
      </c>
      <c r="BU22" s="19">
        <f t="shared" si="9"/>
        <v>139343</v>
      </c>
      <c r="BV22" s="20" t="s">
        <v>12</v>
      </c>
      <c r="BW22" s="19">
        <f t="shared" si="10"/>
        <v>263689</v>
      </c>
      <c r="BX22" s="20" t="s">
        <v>12</v>
      </c>
      <c r="BY22" s="19">
        <f t="shared" si="1"/>
        <v>71566</v>
      </c>
      <c r="BZ22" s="20" t="s">
        <v>12</v>
      </c>
      <c r="CA22" s="29"/>
      <c r="CB22" s="20"/>
      <c r="CC22" s="19">
        <f t="shared" si="11"/>
        <v>71566</v>
      </c>
      <c r="CD22" s="5"/>
      <c r="CE22" s="115">
        <v>67000</v>
      </c>
      <c r="CF22" s="115">
        <v>4566</v>
      </c>
      <c r="CG22" s="19">
        <f t="shared" si="12"/>
        <v>0</v>
      </c>
      <c r="CH22" s="351" t="s">
        <v>740</v>
      </c>
      <c r="CI22" s="2"/>
      <c r="CJ22" s="37" t="s">
        <v>166</v>
      </c>
      <c r="CM22" s="13"/>
      <c r="CN22" s="5" t="s">
        <v>12</v>
      </c>
      <c r="CO22" s="6" t="s">
        <v>167</v>
      </c>
      <c r="CS22" s="13">
        <f>(+CM23+CM24)</f>
        <v>51638615.189999998</v>
      </c>
      <c r="CT22" s="6" t="s">
        <v>168</v>
      </c>
    </row>
    <row r="23" spans="1:102" x14ac:dyDescent="0.2">
      <c r="A23" s="6">
        <f t="shared" si="2"/>
        <v>1</v>
      </c>
      <c r="B23" s="30" t="s">
        <v>169</v>
      </c>
      <c r="C23" s="29">
        <v>879183</v>
      </c>
      <c r="D23" s="20"/>
      <c r="E23" s="21">
        <v>531892</v>
      </c>
      <c r="F23" s="21"/>
      <c r="G23" s="21">
        <v>2909</v>
      </c>
      <c r="H23" s="21"/>
      <c r="I23" s="21"/>
      <c r="J23" s="21"/>
      <c r="K23" s="21"/>
      <c r="L23" s="21"/>
      <c r="M23" s="21">
        <v>122971</v>
      </c>
      <c r="N23" s="19">
        <f t="shared" si="3"/>
        <v>657772</v>
      </c>
      <c r="O23" s="20"/>
      <c r="P23" s="21">
        <v>143484</v>
      </c>
      <c r="Q23" s="21">
        <v>50654</v>
      </c>
      <c r="R23" s="21"/>
      <c r="S23" s="21"/>
      <c r="T23" s="21">
        <v>740320</v>
      </c>
      <c r="U23" s="60">
        <f t="shared" si="4"/>
        <v>934458</v>
      </c>
      <c r="V23" s="20"/>
      <c r="W23" s="21"/>
      <c r="X23" s="21"/>
      <c r="Y23" s="21"/>
      <c r="Z23" s="21"/>
      <c r="AA23" s="21"/>
      <c r="AB23" s="21"/>
      <c r="AC23" s="19">
        <f t="shared" si="5"/>
        <v>0</v>
      </c>
      <c r="AD23" s="20"/>
      <c r="AE23" s="19">
        <f t="shared" si="0"/>
        <v>1592230</v>
      </c>
      <c r="AF23" s="20"/>
      <c r="AG23" s="21"/>
      <c r="AH23" s="21"/>
      <c r="AI23" s="21"/>
      <c r="AJ23" s="21"/>
      <c r="AK23" s="19">
        <f t="shared" si="6"/>
        <v>0</v>
      </c>
      <c r="AL23" s="20"/>
      <c r="AM23" s="21">
        <v>11050</v>
      </c>
      <c r="AN23" s="21"/>
      <c r="AO23" s="21"/>
      <c r="AP23" s="21"/>
      <c r="AQ23" s="19">
        <f t="shared" si="7"/>
        <v>11050</v>
      </c>
      <c r="AR23" s="20"/>
      <c r="AS23" s="21">
        <v>4556</v>
      </c>
      <c r="AT23" s="21">
        <v>12896</v>
      </c>
      <c r="AU23" s="21">
        <v>107441</v>
      </c>
      <c r="AV23" s="21"/>
      <c r="AW23" s="21"/>
      <c r="AX23" s="21">
        <v>395781</v>
      </c>
      <c r="AY23" s="19">
        <f t="shared" si="13"/>
        <v>520674</v>
      </c>
      <c r="AZ23" s="20"/>
      <c r="BA23" s="21">
        <v>17664</v>
      </c>
      <c r="BB23" s="21"/>
      <c r="BC23" s="21">
        <v>78477</v>
      </c>
      <c r="BD23" s="21"/>
      <c r="BE23" s="19">
        <f t="shared" si="8"/>
        <v>96141</v>
      </c>
      <c r="BF23" s="20"/>
      <c r="BG23" s="22">
        <v>288452</v>
      </c>
      <c r="BH23" s="20"/>
      <c r="BI23" s="21"/>
      <c r="BJ23" s="21"/>
      <c r="BK23" s="21">
        <v>142500</v>
      </c>
      <c r="BL23" s="21">
        <v>157</v>
      </c>
      <c r="BM23" s="21"/>
      <c r="BN23" s="21"/>
      <c r="BO23" s="21"/>
      <c r="BP23" s="21"/>
      <c r="BQ23" s="21"/>
      <c r="BR23" s="21"/>
      <c r="BS23" s="21"/>
      <c r="BT23" s="21"/>
      <c r="BU23" s="19">
        <f t="shared" si="9"/>
        <v>142657</v>
      </c>
      <c r="BV23" s="20" t="s">
        <v>12</v>
      </c>
      <c r="BW23" s="19">
        <f t="shared" si="10"/>
        <v>1058974</v>
      </c>
      <c r="BX23" s="20" t="s">
        <v>12</v>
      </c>
      <c r="BY23" s="19">
        <f t="shared" si="1"/>
        <v>533256</v>
      </c>
      <c r="BZ23" s="20" t="s">
        <v>12</v>
      </c>
      <c r="CA23" s="29"/>
      <c r="CB23" s="20"/>
      <c r="CC23" s="19">
        <f>(+BY23+CA23+C23)</f>
        <v>1412439</v>
      </c>
      <c r="CD23" s="5"/>
      <c r="CE23" s="115">
        <v>1412439</v>
      </c>
      <c r="CF23" s="115"/>
      <c r="CG23" s="19">
        <f>CC23-CE23-CF23</f>
        <v>0</v>
      </c>
      <c r="CH23" s="351" t="s">
        <v>740</v>
      </c>
      <c r="CI23" s="26">
        <v>12</v>
      </c>
      <c r="CJ23" s="6" t="s">
        <v>170</v>
      </c>
      <c r="CM23" s="13">
        <v>0</v>
      </c>
      <c r="CN23" s="5" t="s">
        <v>12</v>
      </c>
      <c r="CO23" s="6" t="s">
        <v>171</v>
      </c>
      <c r="CS23" s="13" t="s">
        <v>83</v>
      </c>
      <c r="CT23" s="6" t="s">
        <v>172</v>
      </c>
      <c r="CX23" s="6">
        <f>((+CM69))</f>
        <v>623679.48</v>
      </c>
    </row>
    <row r="24" spans="1:102" x14ac:dyDescent="0.2">
      <c r="A24" s="6">
        <f t="shared" si="2"/>
        <v>1</v>
      </c>
      <c r="B24" s="30" t="s">
        <v>173</v>
      </c>
      <c r="C24" s="29">
        <v>16179</v>
      </c>
      <c r="D24" s="20"/>
      <c r="E24" s="21">
        <v>11130</v>
      </c>
      <c r="F24" s="21"/>
      <c r="G24" s="21"/>
      <c r="H24" s="21"/>
      <c r="I24" s="21"/>
      <c r="J24" s="21"/>
      <c r="K24" s="21"/>
      <c r="L24" s="21"/>
      <c r="M24" s="21"/>
      <c r="N24" s="19">
        <f t="shared" si="3"/>
        <v>11130</v>
      </c>
      <c r="O24" s="20"/>
      <c r="P24" s="21">
        <v>21773</v>
      </c>
      <c r="Q24" s="21"/>
      <c r="R24" s="21"/>
      <c r="S24" s="21"/>
      <c r="T24" s="21"/>
      <c r="U24" s="60">
        <f t="shared" si="4"/>
        <v>21773</v>
      </c>
      <c r="V24" s="20"/>
      <c r="W24" s="21"/>
      <c r="X24" s="21"/>
      <c r="Y24" s="21"/>
      <c r="Z24" s="21"/>
      <c r="AA24" s="21"/>
      <c r="AB24" s="21"/>
      <c r="AC24" s="19">
        <f t="shared" si="5"/>
        <v>0</v>
      </c>
      <c r="AD24" s="20"/>
      <c r="AE24" s="19">
        <f t="shared" si="0"/>
        <v>32903</v>
      </c>
      <c r="AF24" s="20"/>
      <c r="AG24" s="21"/>
      <c r="AH24" s="21"/>
      <c r="AI24" s="21"/>
      <c r="AJ24" s="21"/>
      <c r="AK24" s="19">
        <f t="shared" si="6"/>
        <v>0</v>
      </c>
      <c r="AL24" s="20"/>
      <c r="AM24" s="21"/>
      <c r="AN24" s="21"/>
      <c r="AO24" s="21"/>
      <c r="AP24" s="21"/>
      <c r="AQ24" s="19">
        <f t="shared" si="7"/>
        <v>0</v>
      </c>
      <c r="AR24" s="20"/>
      <c r="AS24" s="21"/>
      <c r="AT24" s="21">
        <v>9050</v>
      </c>
      <c r="AU24" s="21"/>
      <c r="AV24" s="21"/>
      <c r="AW24" s="21"/>
      <c r="AX24" s="21"/>
      <c r="AY24" s="19">
        <f t="shared" si="13"/>
        <v>9050</v>
      </c>
      <c r="AZ24" s="20"/>
      <c r="BA24" s="21"/>
      <c r="BB24" s="21"/>
      <c r="BC24" s="21"/>
      <c r="BD24" s="21">
        <v>44</v>
      </c>
      <c r="BE24" s="19">
        <f t="shared" si="8"/>
        <v>44</v>
      </c>
      <c r="BF24" s="20"/>
      <c r="BG24" s="22">
        <v>3685</v>
      </c>
      <c r="BH24" s="20"/>
      <c r="BI24" s="21"/>
      <c r="BJ24" s="21"/>
      <c r="BK24" s="21">
        <v>2920</v>
      </c>
      <c r="BL24" s="21"/>
      <c r="BM24" s="21"/>
      <c r="BN24" s="21"/>
      <c r="BO24" s="21"/>
      <c r="BP24" s="21"/>
      <c r="BQ24" s="21"/>
      <c r="BR24" s="21"/>
      <c r="BS24" s="21"/>
      <c r="BT24" s="21"/>
      <c r="BU24" s="19">
        <f t="shared" si="9"/>
        <v>2920</v>
      </c>
      <c r="BV24" s="20" t="s">
        <v>12</v>
      </c>
      <c r="BW24" s="19">
        <f t="shared" si="10"/>
        <v>15699</v>
      </c>
      <c r="BX24" s="20" t="s">
        <v>12</v>
      </c>
      <c r="BY24" s="19">
        <f t="shared" si="1"/>
        <v>17204</v>
      </c>
      <c r="BZ24" s="20" t="s">
        <v>12</v>
      </c>
      <c r="CA24" s="29"/>
      <c r="CB24" s="20"/>
      <c r="CC24" s="19">
        <f>(+BY24+CA24+C24)</f>
        <v>33383</v>
      </c>
      <c r="CD24" s="5"/>
      <c r="CE24" s="115"/>
      <c r="CF24" s="115">
        <v>33383</v>
      </c>
      <c r="CG24" s="19">
        <f>CC24-CE24-CF24</f>
        <v>0</v>
      </c>
      <c r="CH24" s="351" t="s">
        <v>742</v>
      </c>
      <c r="CI24" s="26">
        <v>12</v>
      </c>
      <c r="CJ24" s="6" t="s">
        <v>174</v>
      </c>
      <c r="CM24" s="13">
        <f>((+P204))</f>
        <v>51638615.189999998</v>
      </c>
      <c r="CN24" s="5" t="s">
        <v>12</v>
      </c>
      <c r="CO24" s="6" t="s">
        <v>175</v>
      </c>
      <c r="CS24" s="13">
        <f>(+CM25+CM26+CM27+CM28)</f>
        <v>19583303.640000001</v>
      </c>
      <c r="CT24" s="6" t="s">
        <v>176</v>
      </c>
      <c r="CX24" s="6">
        <f>((+CM71))</f>
        <v>18726</v>
      </c>
    </row>
    <row r="25" spans="1:102" x14ac:dyDescent="0.2">
      <c r="A25" s="6">
        <f t="shared" si="2"/>
        <v>1</v>
      </c>
      <c r="B25" s="30" t="s">
        <v>177</v>
      </c>
      <c r="C25" s="29"/>
      <c r="D25" s="20"/>
      <c r="E25" s="21">
        <v>3743</v>
      </c>
      <c r="F25" s="21"/>
      <c r="G25" s="21"/>
      <c r="H25" s="21">
        <v>34553</v>
      </c>
      <c r="I25" s="21"/>
      <c r="J25" s="21"/>
      <c r="K25" s="21"/>
      <c r="L25" s="21"/>
      <c r="M25" s="21">
        <v>617</v>
      </c>
      <c r="N25" s="19">
        <f t="shared" si="3"/>
        <v>38913</v>
      </c>
      <c r="O25" s="20"/>
      <c r="P25" s="21">
        <v>15297</v>
      </c>
      <c r="Q25" s="21"/>
      <c r="R25" s="21"/>
      <c r="S25" s="21"/>
      <c r="T25" s="21"/>
      <c r="U25" s="60">
        <f t="shared" si="4"/>
        <v>15297</v>
      </c>
      <c r="V25" s="20"/>
      <c r="W25" s="21"/>
      <c r="X25" s="21"/>
      <c r="Y25" s="21"/>
      <c r="Z25" s="21"/>
      <c r="AA25" s="21"/>
      <c r="AB25" s="21"/>
      <c r="AC25" s="19">
        <f t="shared" si="5"/>
        <v>0</v>
      </c>
      <c r="AD25" s="20"/>
      <c r="AE25" s="19">
        <f t="shared" si="0"/>
        <v>54210</v>
      </c>
      <c r="AF25" s="20"/>
      <c r="AG25" s="21"/>
      <c r="AH25" s="21"/>
      <c r="AI25" s="21"/>
      <c r="AJ25" s="21"/>
      <c r="AK25" s="19">
        <f t="shared" si="6"/>
        <v>0</v>
      </c>
      <c r="AL25" s="20"/>
      <c r="AM25" s="21">
        <v>35372</v>
      </c>
      <c r="AN25" s="21"/>
      <c r="AO25" s="21"/>
      <c r="AP25" s="21"/>
      <c r="AQ25" s="19">
        <f t="shared" si="7"/>
        <v>35372</v>
      </c>
      <c r="AR25" s="20"/>
      <c r="AS25" s="21"/>
      <c r="AT25" s="21">
        <v>2500</v>
      </c>
      <c r="AU25" s="21">
        <v>2686</v>
      </c>
      <c r="AV25" s="21">
        <v>2562</v>
      </c>
      <c r="AW25" s="21"/>
      <c r="AX25" s="21">
        <v>9129</v>
      </c>
      <c r="AY25" s="19">
        <f t="shared" si="13"/>
        <v>16877</v>
      </c>
      <c r="AZ25" s="20"/>
      <c r="BA25" s="21"/>
      <c r="BB25" s="21"/>
      <c r="BC25" s="21">
        <v>115</v>
      </c>
      <c r="BD25" s="21"/>
      <c r="BE25" s="19">
        <f t="shared" si="8"/>
        <v>115</v>
      </c>
      <c r="BF25" s="20"/>
      <c r="BG25" s="22"/>
      <c r="BH25" s="20"/>
      <c r="BI25" s="21"/>
      <c r="BJ25" s="21"/>
      <c r="BK25" s="21">
        <v>1846</v>
      </c>
      <c r="BL25" s="21"/>
      <c r="BM25" s="21"/>
      <c r="BN25" s="21"/>
      <c r="BO25" s="21"/>
      <c r="BP25" s="21"/>
      <c r="BQ25" s="21"/>
      <c r="BR25" s="21"/>
      <c r="BS25" s="21"/>
      <c r="BT25" s="21"/>
      <c r="BU25" s="19">
        <f t="shared" si="9"/>
        <v>1846</v>
      </c>
      <c r="BV25" s="20" t="s">
        <v>12</v>
      </c>
      <c r="BW25" s="19">
        <f t="shared" si="10"/>
        <v>54210</v>
      </c>
      <c r="BX25" s="20" t="s">
        <v>12</v>
      </c>
      <c r="BY25" s="19">
        <f t="shared" si="1"/>
        <v>0</v>
      </c>
      <c r="BZ25" s="20" t="s">
        <v>12</v>
      </c>
      <c r="CA25" s="29"/>
      <c r="CB25" s="20"/>
      <c r="CC25" s="19">
        <f t="shared" si="11"/>
        <v>0</v>
      </c>
      <c r="CD25" s="5"/>
      <c r="CE25" s="115"/>
      <c r="CF25" s="115"/>
      <c r="CG25" s="19">
        <f t="shared" si="12"/>
        <v>0</v>
      </c>
      <c r="CH25" s="352" t="s">
        <v>740</v>
      </c>
      <c r="CI25" s="26">
        <v>13</v>
      </c>
      <c r="CJ25" s="6" t="s">
        <v>178</v>
      </c>
      <c r="CM25" s="13">
        <f>((+Q204))</f>
        <v>481380.23</v>
      </c>
      <c r="CN25" s="5" t="s">
        <v>12</v>
      </c>
      <c r="CO25" s="6" t="s">
        <v>179</v>
      </c>
      <c r="CS25" s="13">
        <f>((SUM(CS22:CS24)))</f>
        <v>71221918.829999998</v>
      </c>
      <c r="CT25" s="6" t="s">
        <v>180</v>
      </c>
    </row>
    <row r="26" spans="1:102" x14ac:dyDescent="0.2">
      <c r="A26" s="6">
        <f t="shared" si="2"/>
        <v>1</v>
      </c>
      <c r="B26" s="30" t="s">
        <v>181</v>
      </c>
      <c r="C26" s="29"/>
      <c r="D26" s="20"/>
      <c r="E26" s="21"/>
      <c r="F26" s="21">
        <v>5000</v>
      </c>
      <c r="G26" s="21"/>
      <c r="H26" s="21">
        <v>237871</v>
      </c>
      <c r="I26" s="21"/>
      <c r="J26" s="21"/>
      <c r="K26" s="21"/>
      <c r="L26" s="21"/>
      <c r="M26" s="21"/>
      <c r="N26" s="19">
        <f t="shared" si="3"/>
        <v>242871</v>
      </c>
      <c r="O26" s="20"/>
      <c r="P26" s="21">
        <v>191716</v>
      </c>
      <c r="Q26" s="21"/>
      <c r="R26" s="21">
        <v>89777</v>
      </c>
      <c r="S26" s="21">
        <v>100000</v>
      </c>
      <c r="T26" s="21">
        <v>35358</v>
      </c>
      <c r="U26" s="60">
        <f t="shared" si="4"/>
        <v>416851</v>
      </c>
      <c r="V26" s="20"/>
      <c r="W26" s="21"/>
      <c r="X26" s="21"/>
      <c r="Y26" s="21"/>
      <c r="Z26" s="21"/>
      <c r="AA26" s="21"/>
      <c r="AB26" s="21"/>
      <c r="AC26" s="19">
        <f t="shared" si="5"/>
        <v>0</v>
      </c>
      <c r="AD26" s="20"/>
      <c r="AE26" s="19">
        <f t="shared" si="0"/>
        <v>659722</v>
      </c>
      <c r="AF26" s="20"/>
      <c r="AG26" s="21"/>
      <c r="AH26" s="21"/>
      <c r="AI26" s="21"/>
      <c r="AJ26" s="21"/>
      <c r="AK26" s="19">
        <f t="shared" si="6"/>
        <v>0</v>
      </c>
      <c r="AL26" s="20"/>
      <c r="AM26" s="21">
        <v>14059</v>
      </c>
      <c r="AN26" s="21"/>
      <c r="AO26" s="21"/>
      <c r="AP26" s="21"/>
      <c r="AQ26" s="19">
        <f t="shared" si="7"/>
        <v>14059</v>
      </c>
      <c r="AR26" s="20"/>
      <c r="AS26" s="21">
        <v>35467</v>
      </c>
      <c r="AT26" s="21"/>
      <c r="AU26" s="21">
        <v>41780</v>
      </c>
      <c r="AV26" s="21">
        <v>2302</v>
      </c>
      <c r="AW26" s="21"/>
      <c r="AX26" s="21">
        <v>5832</v>
      </c>
      <c r="AY26" s="19">
        <f t="shared" si="13"/>
        <v>85381</v>
      </c>
      <c r="AZ26" s="20"/>
      <c r="BA26" s="21">
        <v>105950</v>
      </c>
      <c r="BB26" s="21">
        <v>100000</v>
      </c>
      <c r="BC26" s="21">
        <v>6460</v>
      </c>
      <c r="BD26" s="21"/>
      <c r="BE26" s="19">
        <f t="shared" si="8"/>
        <v>212410</v>
      </c>
      <c r="BF26" s="20"/>
      <c r="BG26" s="22">
        <v>276060</v>
      </c>
      <c r="BH26" s="20"/>
      <c r="BI26" s="21"/>
      <c r="BJ26" s="21"/>
      <c r="BK26" s="21">
        <v>35287</v>
      </c>
      <c r="BL26" s="21">
        <v>20025</v>
      </c>
      <c r="BM26" s="21">
        <v>16500</v>
      </c>
      <c r="BN26" s="21"/>
      <c r="BO26" s="21"/>
      <c r="BP26" s="21"/>
      <c r="BQ26" s="21"/>
      <c r="BR26" s="21"/>
      <c r="BS26" s="21"/>
      <c r="BT26" s="21"/>
      <c r="BU26" s="19">
        <f t="shared" si="9"/>
        <v>71812</v>
      </c>
      <c r="BV26" s="20" t="s">
        <v>12</v>
      </c>
      <c r="BW26" s="19">
        <f t="shared" si="10"/>
        <v>659722</v>
      </c>
      <c r="BX26" s="20" t="s">
        <v>12</v>
      </c>
      <c r="BY26" s="19">
        <f t="shared" si="1"/>
        <v>0</v>
      </c>
      <c r="BZ26" s="20" t="s">
        <v>12</v>
      </c>
      <c r="CA26" s="29"/>
      <c r="CB26" s="20"/>
      <c r="CC26" s="19">
        <f t="shared" si="11"/>
        <v>0</v>
      </c>
      <c r="CD26" s="5"/>
      <c r="CE26" s="115"/>
      <c r="CF26" s="115"/>
      <c r="CG26" s="19">
        <f t="shared" si="12"/>
        <v>0</v>
      </c>
      <c r="CH26" s="351" t="s">
        <v>740</v>
      </c>
      <c r="CI26" s="26">
        <v>14</v>
      </c>
      <c r="CJ26" s="6" t="s">
        <v>182</v>
      </c>
      <c r="CM26" s="13">
        <f>((+R204))</f>
        <v>5381990.0600000005</v>
      </c>
      <c r="CN26" s="5" t="s">
        <v>12</v>
      </c>
      <c r="CO26" s="6" t="s">
        <v>183</v>
      </c>
      <c r="CS26" s="13">
        <f>(+CM36)</f>
        <v>5420484.4199999999</v>
      </c>
      <c r="CT26" s="6" t="s">
        <v>184</v>
      </c>
      <c r="CX26" s="6">
        <f>((+CM70))</f>
        <v>5303.67</v>
      </c>
    </row>
    <row r="27" spans="1:102" x14ac:dyDescent="0.2">
      <c r="A27" s="6">
        <f t="shared" si="2"/>
        <v>1</v>
      </c>
      <c r="B27" s="30" t="s">
        <v>185</v>
      </c>
      <c r="C27" s="29">
        <v>27579.200000000001</v>
      </c>
      <c r="D27" s="20"/>
      <c r="E27" s="21">
        <v>53498</v>
      </c>
      <c r="F27" s="21"/>
      <c r="G27" s="21"/>
      <c r="H27" s="21"/>
      <c r="I27" s="21"/>
      <c r="J27" s="21"/>
      <c r="K27" s="21"/>
      <c r="L27" s="21"/>
      <c r="M27" s="21"/>
      <c r="N27" s="19">
        <f t="shared" si="3"/>
        <v>53498</v>
      </c>
      <c r="O27" s="20"/>
      <c r="P27" s="21">
        <v>16117</v>
      </c>
      <c r="Q27" s="21"/>
      <c r="R27" s="21"/>
      <c r="S27" s="21"/>
      <c r="T27" s="21"/>
      <c r="U27" s="60">
        <f t="shared" si="4"/>
        <v>16117</v>
      </c>
      <c r="V27" s="20"/>
      <c r="W27" s="21"/>
      <c r="X27" s="21"/>
      <c r="Y27" s="21"/>
      <c r="Z27" s="21"/>
      <c r="AA27" s="21"/>
      <c r="AB27" s="21"/>
      <c r="AC27" s="19">
        <f t="shared" si="5"/>
        <v>0</v>
      </c>
      <c r="AD27" s="20"/>
      <c r="AE27" s="19">
        <f t="shared" si="0"/>
        <v>69615</v>
      </c>
      <c r="AF27" s="20"/>
      <c r="AG27" s="21"/>
      <c r="AH27" s="21"/>
      <c r="AI27" s="21"/>
      <c r="AJ27" s="21"/>
      <c r="AK27" s="19">
        <f t="shared" si="6"/>
        <v>0</v>
      </c>
      <c r="AL27" s="20"/>
      <c r="AM27" s="21"/>
      <c r="AN27" s="21"/>
      <c r="AO27" s="21"/>
      <c r="AP27" s="21"/>
      <c r="AQ27" s="19">
        <f t="shared" si="7"/>
        <v>0</v>
      </c>
      <c r="AR27" s="20"/>
      <c r="AS27" s="21">
        <v>12293</v>
      </c>
      <c r="AT27" s="21">
        <v>280</v>
      </c>
      <c r="AU27" s="21">
        <v>4235</v>
      </c>
      <c r="AV27" s="21">
        <v>4816</v>
      </c>
      <c r="AW27" s="21"/>
      <c r="AX27" s="21"/>
      <c r="AY27" s="19">
        <f t="shared" si="13"/>
        <v>21624</v>
      </c>
      <c r="AZ27" s="20"/>
      <c r="BA27" s="21">
        <v>22527</v>
      </c>
      <c r="BB27" s="21">
        <v>2204</v>
      </c>
      <c r="BC27" s="21">
        <v>11680</v>
      </c>
      <c r="BD27" s="21"/>
      <c r="BE27" s="19">
        <f t="shared" si="8"/>
        <v>36411</v>
      </c>
      <c r="BF27" s="20"/>
      <c r="BG27" s="22">
        <v>3000</v>
      </c>
      <c r="BH27" s="20"/>
      <c r="BI27" s="21"/>
      <c r="BJ27" s="21"/>
      <c r="BK27" s="21">
        <v>5476</v>
      </c>
      <c r="BL27" s="21"/>
      <c r="BM27" s="21"/>
      <c r="BN27" s="21"/>
      <c r="BO27" s="21"/>
      <c r="BP27" s="21"/>
      <c r="BQ27" s="21"/>
      <c r="BR27" s="21"/>
      <c r="BS27" s="21"/>
      <c r="BT27" s="21"/>
      <c r="BU27" s="19">
        <f t="shared" si="9"/>
        <v>5476</v>
      </c>
      <c r="BV27" s="20" t="s">
        <v>12</v>
      </c>
      <c r="BW27" s="19">
        <f t="shared" si="10"/>
        <v>66511</v>
      </c>
      <c r="BX27" s="20" t="s">
        <v>12</v>
      </c>
      <c r="BY27" s="19">
        <f t="shared" si="1"/>
        <v>3104</v>
      </c>
      <c r="BZ27" s="20" t="s">
        <v>12</v>
      </c>
      <c r="CA27" s="29"/>
      <c r="CB27" s="20"/>
      <c r="CC27" s="19">
        <f t="shared" si="11"/>
        <v>30683.200000000001</v>
      </c>
      <c r="CD27" s="5"/>
      <c r="CE27" s="115">
        <v>10683.2</v>
      </c>
      <c r="CF27" s="115">
        <v>15000</v>
      </c>
      <c r="CG27" s="19">
        <f t="shared" si="12"/>
        <v>5000</v>
      </c>
      <c r="CH27" s="351" t="s">
        <v>740</v>
      </c>
      <c r="CI27" s="26">
        <v>15</v>
      </c>
      <c r="CJ27" s="6" t="s">
        <v>186</v>
      </c>
      <c r="CM27" s="13">
        <f>((+S204))</f>
        <v>1682441</v>
      </c>
      <c r="CN27" s="5" t="s">
        <v>12</v>
      </c>
      <c r="CO27" s="6" t="s">
        <v>187</v>
      </c>
      <c r="CS27" s="13">
        <f>((+CS19+CS20+CS25+CS26))</f>
        <v>183250244.57999995</v>
      </c>
      <c r="CT27" s="6" t="s">
        <v>176</v>
      </c>
      <c r="CX27" s="6">
        <f>((+CM72))</f>
        <v>18997.349999999999</v>
      </c>
    </row>
    <row r="28" spans="1:102" x14ac:dyDescent="0.2">
      <c r="A28" s="6">
        <f t="shared" si="2"/>
        <v>1</v>
      </c>
      <c r="B28" s="30" t="s">
        <v>188</v>
      </c>
      <c r="C28" s="29">
        <v>895564</v>
      </c>
      <c r="D28" s="20"/>
      <c r="E28" s="21">
        <v>313026.73</v>
      </c>
      <c r="F28" s="21">
        <v>5751.25</v>
      </c>
      <c r="G28" s="21">
        <v>1247.47</v>
      </c>
      <c r="H28" s="21"/>
      <c r="I28" s="21"/>
      <c r="J28" s="21"/>
      <c r="K28" s="21"/>
      <c r="L28" s="21"/>
      <c r="M28" s="21">
        <v>110726.82</v>
      </c>
      <c r="N28" s="19">
        <f t="shared" si="3"/>
        <v>430752.26999999996</v>
      </c>
      <c r="O28" s="20"/>
      <c r="P28" s="21">
        <v>213621.11</v>
      </c>
      <c r="Q28" s="21"/>
      <c r="R28" s="21"/>
      <c r="S28" s="21"/>
      <c r="T28" s="21">
        <v>480909.32</v>
      </c>
      <c r="U28" s="60">
        <f t="shared" si="4"/>
        <v>694530.42999999993</v>
      </c>
      <c r="V28" s="20"/>
      <c r="W28" s="21"/>
      <c r="X28" s="21"/>
      <c r="Y28" s="21"/>
      <c r="Z28" s="21"/>
      <c r="AA28" s="21"/>
      <c r="AB28" s="21"/>
      <c r="AC28" s="19">
        <f t="shared" si="5"/>
        <v>0</v>
      </c>
      <c r="AD28" s="20"/>
      <c r="AE28" s="19">
        <f t="shared" si="0"/>
        <v>1125282.7</v>
      </c>
      <c r="AF28" s="20"/>
      <c r="AG28" s="21"/>
      <c r="AH28" s="21"/>
      <c r="AI28" s="21"/>
      <c r="AJ28" s="21"/>
      <c r="AK28" s="19">
        <f t="shared" si="6"/>
        <v>0</v>
      </c>
      <c r="AL28" s="20"/>
      <c r="AM28" s="21">
        <v>488692.67</v>
      </c>
      <c r="AN28" s="21">
        <v>69348.09</v>
      </c>
      <c r="AO28" s="21"/>
      <c r="AP28" s="21">
        <v>15632.11</v>
      </c>
      <c r="AQ28" s="19">
        <f t="shared" si="7"/>
        <v>573672.87</v>
      </c>
      <c r="AR28" s="20"/>
      <c r="AS28" s="21">
        <v>44974.87</v>
      </c>
      <c r="AT28" s="21">
        <v>6245.67</v>
      </c>
      <c r="AU28" s="21">
        <v>9225.41</v>
      </c>
      <c r="AV28" s="21">
        <v>2731.14</v>
      </c>
      <c r="AW28" s="21"/>
      <c r="AX28" s="21"/>
      <c r="AY28" s="19">
        <f t="shared" si="13"/>
        <v>63177.09</v>
      </c>
      <c r="AZ28" s="20"/>
      <c r="BA28" s="21">
        <v>129085.59</v>
      </c>
      <c r="BB28" s="21">
        <v>7915.91</v>
      </c>
      <c r="BC28" s="21">
        <v>112109.36</v>
      </c>
      <c r="BD28" s="21"/>
      <c r="BE28" s="19">
        <f t="shared" si="8"/>
        <v>249110.86</v>
      </c>
      <c r="BF28" s="20"/>
      <c r="BG28" s="22">
        <v>134349.72</v>
      </c>
      <c r="BH28" s="20"/>
      <c r="BI28" s="21"/>
      <c r="BJ28" s="21"/>
      <c r="BK28" s="21">
        <v>41708.79</v>
      </c>
      <c r="BL28" s="21">
        <v>1660.46</v>
      </c>
      <c r="BM28" s="21">
        <v>105866.14</v>
      </c>
      <c r="BN28" s="21"/>
      <c r="BO28" s="21"/>
      <c r="BP28" s="21"/>
      <c r="BQ28" s="21"/>
      <c r="BR28" s="21"/>
      <c r="BS28" s="21"/>
      <c r="BT28" s="21">
        <v>7128.8</v>
      </c>
      <c r="BU28" s="19">
        <f t="shared" si="9"/>
        <v>156364.19</v>
      </c>
      <c r="BV28" s="20" t="s">
        <v>12</v>
      </c>
      <c r="BW28" s="19">
        <f t="shared" si="10"/>
        <v>1176674.73</v>
      </c>
      <c r="BX28" s="20" t="s">
        <v>12</v>
      </c>
      <c r="BY28" s="19">
        <f t="shared" si="1"/>
        <v>-51392.030000000028</v>
      </c>
      <c r="BZ28" s="20" t="s">
        <v>12</v>
      </c>
      <c r="CA28" s="29"/>
      <c r="CB28" s="20"/>
      <c r="CC28" s="19">
        <f t="shared" si="11"/>
        <v>844171.97</v>
      </c>
      <c r="CD28" s="5"/>
      <c r="CE28" s="115">
        <v>744171.73</v>
      </c>
      <c r="CF28" s="115">
        <v>100000</v>
      </c>
      <c r="CG28" s="19">
        <f t="shared" si="12"/>
        <v>0.23999999999068677</v>
      </c>
      <c r="CH28" s="351" t="s">
        <v>742</v>
      </c>
      <c r="CI28" s="26">
        <v>16</v>
      </c>
      <c r="CJ28" s="6" t="s">
        <v>189</v>
      </c>
      <c r="CM28" s="13">
        <f>((+T204))</f>
        <v>12037492.35</v>
      </c>
      <c r="CN28" s="5" t="s">
        <v>12</v>
      </c>
      <c r="CT28" s="6" t="s">
        <v>190</v>
      </c>
      <c r="CX28" s="6">
        <f>((SUM(CX23:CX27)))</f>
        <v>666706.5</v>
      </c>
    </row>
    <row r="29" spans="1:102" x14ac:dyDescent="0.2">
      <c r="A29" s="6">
        <f t="shared" si="2"/>
        <v>1</v>
      </c>
      <c r="B29" s="30" t="s">
        <v>191</v>
      </c>
      <c r="C29" s="29"/>
      <c r="D29" s="20"/>
      <c r="E29" s="21">
        <v>474488.73</v>
      </c>
      <c r="F29" s="21"/>
      <c r="G29" s="21"/>
      <c r="H29" s="21"/>
      <c r="I29" s="21"/>
      <c r="J29" s="21"/>
      <c r="K29" s="21"/>
      <c r="L29" s="21"/>
      <c r="M29" s="21"/>
      <c r="N29" s="19">
        <f t="shared" si="3"/>
        <v>474488.73</v>
      </c>
      <c r="O29" s="20"/>
      <c r="P29" s="21">
        <v>782318.66</v>
      </c>
      <c r="Q29" s="21"/>
      <c r="R29" s="21"/>
      <c r="S29" s="21"/>
      <c r="T29" s="21"/>
      <c r="U29" s="55">
        <f>(SUM(P29:T29))</f>
        <v>782318.66</v>
      </c>
      <c r="V29" s="20"/>
      <c r="W29" s="21"/>
      <c r="X29" s="21"/>
      <c r="Y29" s="21"/>
      <c r="Z29" s="21"/>
      <c r="AA29" s="21"/>
      <c r="AB29" s="21"/>
      <c r="AC29" s="19">
        <f t="shared" si="5"/>
        <v>0</v>
      </c>
      <c r="AD29" s="20"/>
      <c r="AE29" s="19">
        <f t="shared" si="0"/>
        <v>1256807.3900000001</v>
      </c>
      <c r="AF29" s="20"/>
      <c r="AG29" s="21"/>
      <c r="AH29" s="21"/>
      <c r="AI29" s="21"/>
      <c r="AJ29" s="21"/>
      <c r="AK29" s="19">
        <f t="shared" si="6"/>
        <v>0</v>
      </c>
      <c r="AL29" s="20"/>
      <c r="AM29" s="21"/>
      <c r="AN29" s="21"/>
      <c r="AO29" s="21"/>
      <c r="AP29" s="21"/>
      <c r="AQ29" s="19">
        <f t="shared" si="7"/>
        <v>0</v>
      </c>
      <c r="AR29" s="20"/>
      <c r="AT29" s="21">
        <v>687704</v>
      </c>
      <c r="AU29" s="21">
        <v>32794</v>
      </c>
      <c r="AV29" s="21">
        <v>21473</v>
      </c>
      <c r="AW29" s="21"/>
      <c r="AX29" s="21">
        <v>8274</v>
      </c>
      <c r="AY29" s="19">
        <f>(SUM(AT29:AX29))</f>
        <v>750245</v>
      </c>
      <c r="AZ29" s="20"/>
      <c r="BA29" s="21">
        <v>93633</v>
      </c>
      <c r="BB29" s="21"/>
      <c r="BC29" s="21">
        <v>53338</v>
      </c>
      <c r="BD29" s="21"/>
      <c r="BE29" s="19">
        <f t="shared" si="8"/>
        <v>146971</v>
      </c>
      <c r="BF29" s="20"/>
      <c r="BG29" s="22">
        <v>24674</v>
      </c>
      <c r="BH29" s="20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19">
        <f t="shared" si="9"/>
        <v>0</v>
      </c>
      <c r="BV29" s="20" t="s">
        <v>12</v>
      </c>
      <c r="BW29" s="19">
        <f t="shared" si="10"/>
        <v>921890</v>
      </c>
      <c r="BX29" s="20" t="s">
        <v>12</v>
      </c>
      <c r="BY29" s="19">
        <f t="shared" si="1"/>
        <v>334917.39000000013</v>
      </c>
      <c r="BZ29" s="20" t="s">
        <v>12</v>
      </c>
      <c r="CA29" s="29"/>
      <c r="CB29" s="20"/>
      <c r="CC29" s="19">
        <f t="shared" si="11"/>
        <v>334917.39000000013</v>
      </c>
      <c r="CD29" s="5"/>
      <c r="CE29" s="115">
        <v>334917.39</v>
      </c>
      <c r="CF29" s="115"/>
      <c r="CG29" s="19">
        <f t="shared" si="12"/>
        <v>1.1641532182693481E-10</v>
      </c>
      <c r="CH29" s="351" t="s">
        <v>740</v>
      </c>
      <c r="CI29" s="26">
        <v>17</v>
      </c>
      <c r="CJ29" s="6" t="s">
        <v>192</v>
      </c>
      <c r="CM29" s="13">
        <f>(+U204)</f>
        <v>71221918.829999998</v>
      </c>
      <c r="CN29" s="5" t="s">
        <v>12</v>
      </c>
      <c r="CO29" s="6" t="s">
        <v>193</v>
      </c>
      <c r="CT29" s="6" t="s">
        <v>194</v>
      </c>
    </row>
    <row r="30" spans="1:102" x14ac:dyDescent="0.2">
      <c r="A30" s="6">
        <f t="shared" si="2"/>
        <v>0</v>
      </c>
      <c r="B30" s="30" t="s">
        <v>195</v>
      </c>
      <c r="C30" s="29"/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19">
        <f t="shared" si="3"/>
        <v>0</v>
      </c>
      <c r="O30" s="20"/>
      <c r="P30" s="21"/>
      <c r="Q30" s="21"/>
      <c r="R30" s="21"/>
      <c r="S30" s="21"/>
      <c r="T30" s="21"/>
      <c r="U30" s="60">
        <f t="shared" si="4"/>
        <v>0</v>
      </c>
      <c r="V30" s="20"/>
      <c r="W30" s="21"/>
      <c r="X30" s="21"/>
      <c r="Y30" s="21"/>
      <c r="Z30" s="21"/>
      <c r="AA30" s="21"/>
      <c r="AB30" s="21"/>
      <c r="AC30" s="19">
        <f t="shared" si="5"/>
        <v>0</v>
      </c>
      <c r="AD30" s="20"/>
      <c r="AE30" s="19">
        <f t="shared" si="0"/>
        <v>0</v>
      </c>
      <c r="AF30" s="20"/>
      <c r="AG30" s="21"/>
      <c r="AH30" s="21"/>
      <c r="AI30" s="21"/>
      <c r="AJ30" s="21"/>
      <c r="AK30" s="19">
        <f t="shared" si="6"/>
        <v>0</v>
      </c>
      <c r="AL30" s="20"/>
      <c r="AM30" s="21"/>
      <c r="AN30" s="21"/>
      <c r="AO30" s="21"/>
      <c r="AP30" s="21"/>
      <c r="AQ30" s="19">
        <f t="shared" si="7"/>
        <v>0</v>
      </c>
      <c r="AR30" s="20"/>
      <c r="AS30" s="21"/>
      <c r="AT30" s="21"/>
      <c r="AU30" s="21"/>
      <c r="AV30" s="21"/>
      <c r="AW30" s="21"/>
      <c r="AX30" s="21"/>
      <c r="AY30" s="19">
        <f t="shared" si="13"/>
        <v>0</v>
      </c>
      <c r="AZ30" s="20"/>
      <c r="BA30" s="21"/>
      <c r="BB30" s="21"/>
      <c r="BC30" s="21"/>
      <c r="BD30" s="21"/>
      <c r="BE30" s="19">
        <f t="shared" si="8"/>
        <v>0</v>
      </c>
      <c r="BF30" s="20"/>
      <c r="BG30" s="22"/>
      <c r="BH30" s="20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19">
        <f t="shared" si="9"/>
        <v>0</v>
      </c>
      <c r="BV30" s="20" t="s">
        <v>12</v>
      </c>
      <c r="BW30" s="19">
        <f t="shared" si="10"/>
        <v>0</v>
      </c>
      <c r="BX30" s="20" t="s">
        <v>12</v>
      </c>
      <c r="BY30" s="19">
        <f t="shared" si="1"/>
        <v>0</v>
      </c>
      <c r="BZ30" s="20" t="s">
        <v>12</v>
      </c>
      <c r="CA30" s="29"/>
      <c r="CB30" s="20"/>
      <c r="CC30" s="19">
        <f t="shared" si="11"/>
        <v>0</v>
      </c>
      <c r="CD30" s="5"/>
      <c r="CE30" s="115"/>
      <c r="CF30" s="115"/>
      <c r="CG30" s="19">
        <f t="shared" si="12"/>
        <v>0</v>
      </c>
      <c r="CH30" s="351"/>
      <c r="CI30" s="2"/>
      <c r="CJ30" s="37" t="s">
        <v>196</v>
      </c>
      <c r="CM30" s="13"/>
      <c r="CN30" s="5" t="s">
        <v>12</v>
      </c>
      <c r="CQ30" s="6" t="s">
        <v>197</v>
      </c>
      <c r="CR30" s="6" t="s">
        <v>87</v>
      </c>
      <c r="CT30" s="6" t="s">
        <v>198</v>
      </c>
      <c r="CX30" s="6">
        <f>((+CM73))</f>
        <v>337731.08</v>
      </c>
    </row>
    <row r="31" spans="1:102" x14ac:dyDescent="0.2">
      <c r="A31" s="6">
        <f t="shared" si="2"/>
        <v>1</v>
      </c>
      <c r="B31" s="30" t="s">
        <v>199</v>
      </c>
      <c r="C31" s="29">
        <v>9976777</v>
      </c>
      <c r="D31" s="20"/>
      <c r="E31" s="21">
        <v>2940955</v>
      </c>
      <c r="F31" s="21">
        <v>28065</v>
      </c>
      <c r="G31" s="21">
        <v>111359</v>
      </c>
      <c r="H31" s="21">
        <v>1336936</v>
      </c>
      <c r="I31" s="21"/>
      <c r="J31" s="21"/>
      <c r="K31" s="21"/>
      <c r="L31" s="21"/>
      <c r="M31" s="21">
        <v>1128824</v>
      </c>
      <c r="N31" s="19">
        <f>+(SUM(E31:M31))</f>
        <v>5546139</v>
      </c>
      <c r="O31" s="20"/>
      <c r="P31" s="21">
        <v>4388408</v>
      </c>
      <c r="Q31" s="21"/>
      <c r="R31" s="21">
        <v>802998</v>
      </c>
      <c r="S31" s="21"/>
      <c r="T31" s="21"/>
      <c r="U31" s="60">
        <f t="shared" si="4"/>
        <v>5191406</v>
      </c>
      <c r="V31" s="20"/>
      <c r="W31" s="21"/>
      <c r="X31" s="21"/>
      <c r="Y31" s="21"/>
      <c r="Z31" s="21"/>
      <c r="AA31" s="21">
        <v>94536</v>
      </c>
      <c r="AB31" s="21"/>
      <c r="AC31" s="19">
        <f t="shared" si="5"/>
        <v>94536</v>
      </c>
      <c r="AD31" s="20"/>
      <c r="AE31" s="19">
        <f t="shared" si="0"/>
        <v>10832081</v>
      </c>
      <c r="AF31" s="20"/>
      <c r="AG31" s="21">
        <v>73673</v>
      </c>
      <c r="AH31" s="21">
        <v>13388</v>
      </c>
      <c r="AI31" s="21">
        <v>755</v>
      </c>
      <c r="AJ31" s="21">
        <v>3617582</v>
      </c>
      <c r="AK31" s="19">
        <f t="shared" si="6"/>
        <v>3705398</v>
      </c>
      <c r="AL31" s="20"/>
      <c r="AM31" s="21">
        <v>71317</v>
      </c>
      <c r="AN31" s="21">
        <v>82198</v>
      </c>
      <c r="AO31" s="21"/>
      <c r="AP31" s="21">
        <v>615455</v>
      </c>
      <c r="AQ31" s="19">
        <f t="shared" si="7"/>
        <v>768970</v>
      </c>
      <c r="AR31" s="20"/>
      <c r="AS31" s="21">
        <v>561874</v>
      </c>
      <c r="AT31" s="21">
        <v>140194</v>
      </c>
      <c r="AU31" s="21">
        <v>58776</v>
      </c>
      <c r="AV31" s="21">
        <v>22374</v>
      </c>
      <c r="AW31" s="21"/>
      <c r="AX31" s="21">
        <v>470268</v>
      </c>
      <c r="AY31" s="19">
        <f t="shared" si="13"/>
        <v>1253486</v>
      </c>
      <c r="AZ31" s="20"/>
      <c r="BA31" s="21">
        <v>20485</v>
      </c>
      <c r="BB31" s="21"/>
      <c r="BC31" s="21">
        <v>319215</v>
      </c>
      <c r="BD31" s="21">
        <v>14817</v>
      </c>
      <c r="BE31" s="19">
        <f t="shared" si="8"/>
        <v>354517</v>
      </c>
      <c r="BF31" s="20"/>
      <c r="BG31" s="22">
        <v>652036</v>
      </c>
      <c r="BH31" s="20"/>
      <c r="BI31" s="21">
        <v>1164850</v>
      </c>
      <c r="BJ31" s="21"/>
      <c r="BK31" s="21">
        <v>35424</v>
      </c>
      <c r="BL31" s="21">
        <v>297013</v>
      </c>
      <c r="BM31" s="21">
        <v>724454</v>
      </c>
      <c r="BN31" s="21"/>
      <c r="BO31" s="21"/>
      <c r="BP31" s="21"/>
      <c r="BQ31" s="21"/>
      <c r="BR31" s="21">
        <v>212418</v>
      </c>
      <c r="BS31" s="21"/>
      <c r="BT31" s="21">
        <v>230001</v>
      </c>
      <c r="BU31" s="19">
        <f t="shared" si="9"/>
        <v>2664160</v>
      </c>
      <c r="BV31" s="20" t="s">
        <v>12</v>
      </c>
      <c r="BW31" s="19">
        <f t="shared" si="10"/>
        <v>9398567</v>
      </c>
      <c r="BX31" s="20" t="s">
        <v>12</v>
      </c>
      <c r="BY31" s="19">
        <f t="shared" si="1"/>
        <v>1433514</v>
      </c>
      <c r="BZ31" s="20" t="s">
        <v>12</v>
      </c>
      <c r="CA31" s="29"/>
      <c r="CB31" s="20"/>
      <c r="CC31" s="19">
        <f t="shared" si="11"/>
        <v>11410291</v>
      </c>
      <c r="CD31" s="5"/>
      <c r="CE31" s="115"/>
      <c r="CF31" s="115"/>
      <c r="CG31" s="19">
        <f t="shared" si="12"/>
        <v>11410291</v>
      </c>
      <c r="CH31" s="351" t="s">
        <v>740</v>
      </c>
      <c r="CI31" s="26">
        <v>18</v>
      </c>
      <c r="CJ31" s="6" t="s">
        <v>200</v>
      </c>
      <c r="CM31" s="13">
        <f>((+X204))</f>
        <v>0</v>
      </c>
      <c r="CN31" s="5" t="s">
        <v>12</v>
      </c>
      <c r="CO31" s="6" t="s">
        <v>201</v>
      </c>
      <c r="CT31" s="6" t="s">
        <v>202</v>
      </c>
    </row>
    <row r="32" spans="1:102" x14ac:dyDescent="0.2">
      <c r="A32" s="6">
        <f t="shared" si="2"/>
        <v>1</v>
      </c>
      <c r="B32" s="30" t="s">
        <v>203</v>
      </c>
      <c r="C32" s="29"/>
      <c r="D32" s="20"/>
      <c r="E32" s="21"/>
      <c r="F32" s="21"/>
      <c r="G32" s="21"/>
      <c r="H32" s="21">
        <v>60512</v>
      </c>
      <c r="I32" s="21"/>
      <c r="J32" s="21"/>
      <c r="K32" s="21"/>
      <c r="L32" s="21"/>
      <c r="M32" s="21"/>
      <c r="N32" s="19">
        <f t="shared" si="3"/>
        <v>60512</v>
      </c>
      <c r="O32" s="20"/>
      <c r="P32" s="21">
        <v>15461</v>
      </c>
      <c r="Q32" s="21">
        <v>13972</v>
      </c>
      <c r="R32" s="21"/>
      <c r="S32" s="21">
        <v>100000</v>
      </c>
      <c r="T32" s="21">
        <v>5938</v>
      </c>
      <c r="U32" s="60">
        <f t="shared" si="4"/>
        <v>135371</v>
      </c>
      <c r="V32" s="20"/>
      <c r="W32" s="21"/>
      <c r="X32" s="21"/>
      <c r="Y32" s="21"/>
      <c r="Z32" s="21"/>
      <c r="AA32" s="21"/>
      <c r="AB32" s="21"/>
      <c r="AC32" s="19">
        <f t="shared" si="5"/>
        <v>0</v>
      </c>
      <c r="AD32" s="20"/>
      <c r="AE32" s="19">
        <f t="shared" si="0"/>
        <v>195883</v>
      </c>
      <c r="AF32" s="20"/>
      <c r="AG32" s="21"/>
      <c r="AH32" s="21"/>
      <c r="AI32" s="21"/>
      <c r="AJ32" s="21"/>
      <c r="AK32" s="19">
        <f t="shared" si="6"/>
        <v>0</v>
      </c>
      <c r="AL32" s="20"/>
      <c r="AM32" s="21">
        <v>158032</v>
      </c>
      <c r="AN32" s="21"/>
      <c r="AO32" s="21"/>
      <c r="AP32" s="21"/>
      <c r="AQ32" s="19">
        <f t="shared" si="7"/>
        <v>158032</v>
      </c>
      <c r="AR32" s="20"/>
      <c r="AS32" s="21">
        <v>10994</v>
      </c>
      <c r="AT32" s="21"/>
      <c r="AU32" s="21">
        <v>3292</v>
      </c>
      <c r="AV32" s="21"/>
      <c r="AW32" s="21"/>
      <c r="AX32" s="21">
        <v>9490</v>
      </c>
      <c r="AY32" s="19">
        <f t="shared" si="13"/>
        <v>23776</v>
      </c>
      <c r="AZ32" s="20"/>
      <c r="BA32" s="21"/>
      <c r="BB32" s="21"/>
      <c r="BC32" s="21"/>
      <c r="BD32" s="21"/>
      <c r="BE32" s="19">
        <f t="shared" si="8"/>
        <v>0</v>
      </c>
      <c r="BF32" s="20"/>
      <c r="BG32" s="22">
        <v>2972</v>
      </c>
      <c r="BH32" s="20"/>
      <c r="BI32" s="21"/>
      <c r="BJ32" s="21"/>
      <c r="BK32" s="21"/>
      <c r="BL32" s="21">
        <v>890</v>
      </c>
      <c r="BM32" s="21">
        <v>10213</v>
      </c>
      <c r="BN32" s="21"/>
      <c r="BO32" s="21"/>
      <c r="BP32" s="21"/>
      <c r="BQ32" s="21"/>
      <c r="BR32" s="21"/>
      <c r="BS32" s="21"/>
      <c r="BT32" s="21"/>
      <c r="BU32" s="19">
        <f t="shared" si="9"/>
        <v>11103</v>
      </c>
      <c r="BV32" s="20" t="s">
        <v>12</v>
      </c>
      <c r="BW32" s="19">
        <f t="shared" si="10"/>
        <v>195883</v>
      </c>
      <c r="BX32" s="20" t="s">
        <v>12</v>
      </c>
      <c r="BY32" s="19">
        <f t="shared" si="1"/>
        <v>0</v>
      </c>
      <c r="BZ32" s="20" t="s">
        <v>12</v>
      </c>
      <c r="CA32" s="29"/>
      <c r="CB32" s="20"/>
      <c r="CC32" s="19">
        <f t="shared" si="11"/>
        <v>0</v>
      </c>
      <c r="CD32" s="5"/>
      <c r="CE32" s="115"/>
      <c r="CF32" s="115"/>
      <c r="CG32" s="19">
        <f t="shared" si="12"/>
        <v>0</v>
      </c>
      <c r="CH32" s="351" t="s">
        <v>740</v>
      </c>
      <c r="CI32" s="26">
        <v>19</v>
      </c>
      <c r="CJ32" s="6" t="s">
        <v>204</v>
      </c>
      <c r="CM32" s="13">
        <f>((+Y204))</f>
        <v>0</v>
      </c>
      <c r="CN32" s="5" t="s">
        <v>12</v>
      </c>
      <c r="CO32" s="6" t="s">
        <v>205</v>
      </c>
      <c r="CT32" s="6" t="s">
        <v>190</v>
      </c>
      <c r="CX32" s="6">
        <f>((SUM(CX30:CX31)))</f>
        <v>337731.08</v>
      </c>
    </row>
    <row r="33" spans="1:102" x14ac:dyDescent="0.2">
      <c r="A33" s="6">
        <f t="shared" si="2"/>
        <v>1</v>
      </c>
      <c r="B33" s="30" t="s">
        <v>543</v>
      </c>
      <c r="C33" s="29">
        <v>984</v>
      </c>
      <c r="D33" s="20"/>
      <c r="E33" s="21"/>
      <c r="F33" s="21"/>
      <c r="G33" s="21">
        <v>5</v>
      </c>
      <c r="H33" s="21"/>
      <c r="I33" s="21"/>
      <c r="J33" s="21"/>
      <c r="K33" s="21"/>
      <c r="L33" s="21"/>
      <c r="M33" s="21"/>
      <c r="N33" s="19">
        <f t="shared" si="3"/>
        <v>5</v>
      </c>
      <c r="O33" s="20"/>
      <c r="P33" s="21">
        <v>31304</v>
      </c>
      <c r="Q33" s="21"/>
      <c r="R33" s="21"/>
      <c r="S33" s="21"/>
      <c r="T33" s="21">
        <v>16144</v>
      </c>
      <c r="U33" s="60">
        <f t="shared" si="4"/>
        <v>47448</v>
      </c>
      <c r="V33" s="20"/>
      <c r="W33" s="21"/>
      <c r="X33" s="21"/>
      <c r="Y33" s="21"/>
      <c r="Z33" s="21"/>
      <c r="AA33" s="21"/>
      <c r="AB33" s="21"/>
      <c r="AC33" s="19">
        <f t="shared" si="5"/>
        <v>0</v>
      </c>
      <c r="AD33" s="20"/>
      <c r="AE33" s="19">
        <f t="shared" si="0"/>
        <v>47453</v>
      </c>
      <c r="AF33" s="20"/>
      <c r="AG33" s="21"/>
      <c r="AH33" s="21"/>
      <c r="AI33" s="21"/>
      <c r="AJ33" s="21"/>
      <c r="AK33" s="19">
        <f t="shared" si="6"/>
        <v>0</v>
      </c>
      <c r="AL33" s="20"/>
      <c r="AM33" s="21"/>
      <c r="AN33" s="21"/>
      <c r="AO33" s="21"/>
      <c r="AP33" s="21"/>
      <c r="AQ33" s="19">
        <f t="shared" si="7"/>
        <v>0</v>
      </c>
      <c r="AR33" s="20"/>
      <c r="AS33" s="21">
        <v>25275</v>
      </c>
      <c r="AT33" s="21"/>
      <c r="AU33" s="21">
        <v>6747</v>
      </c>
      <c r="AV33" s="21"/>
      <c r="AW33" s="21"/>
      <c r="AX33" s="21">
        <v>462</v>
      </c>
      <c r="AY33" s="19">
        <f t="shared" si="13"/>
        <v>32484</v>
      </c>
      <c r="AZ33" s="20"/>
      <c r="BA33" s="21"/>
      <c r="BB33" s="21">
        <v>6863</v>
      </c>
      <c r="BC33" s="21"/>
      <c r="BD33" s="21"/>
      <c r="BE33" s="19">
        <f t="shared" si="8"/>
        <v>6863</v>
      </c>
      <c r="BF33" s="20"/>
      <c r="BG33" s="22"/>
      <c r="BH33" s="20"/>
      <c r="BI33" s="21"/>
      <c r="BJ33" s="21"/>
      <c r="BK33" s="21"/>
      <c r="BL33" s="21"/>
      <c r="BM33" s="21">
        <v>783</v>
      </c>
      <c r="BN33" s="21"/>
      <c r="BO33" s="21"/>
      <c r="BP33" s="21"/>
      <c r="BQ33" s="21"/>
      <c r="BR33" s="21"/>
      <c r="BS33" s="21"/>
      <c r="BT33" s="21"/>
      <c r="BU33" s="19">
        <f t="shared" si="9"/>
        <v>783</v>
      </c>
      <c r="BV33" s="20" t="s">
        <v>12</v>
      </c>
      <c r="BW33" s="19">
        <f t="shared" si="10"/>
        <v>40130</v>
      </c>
      <c r="BX33" s="20" t="s">
        <v>12</v>
      </c>
      <c r="BY33" s="19">
        <f t="shared" si="1"/>
        <v>7323</v>
      </c>
      <c r="BZ33" s="20" t="s">
        <v>12</v>
      </c>
      <c r="CA33" s="29">
        <v>5</v>
      </c>
      <c r="CB33" s="20"/>
      <c r="CC33" s="19">
        <f t="shared" si="11"/>
        <v>8312</v>
      </c>
      <c r="CD33" s="5"/>
      <c r="CE33" s="115">
        <v>8312</v>
      </c>
      <c r="CF33" s="115"/>
      <c r="CG33" s="19">
        <f t="shared" si="12"/>
        <v>0</v>
      </c>
      <c r="CH33" s="351" t="s">
        <v>740</v>
      </c>
      <c r="CI33" s="26">
        <v>20</v>
      </c>
      <c r="CJ33" s="6" t="s">
        <v>207</v>
      </c>
      <c r="CM33" s="13">
        <f>((+Z204))</f>
        <v>119475</v>
      </c>
      <c r="CN33" s="5" t="s">
        <v>12</v>
      </c>
      <c r="CO33" s="6" t="s">
        <v>208</v>
      </c>
      <c r="CT33" s="6" t="s">
        <v>209</v>
      </c>
    </row>
    <row r="34" spans="1:102" x14ac:dyDescent="0.2">
      <c r="A34" s="6">
        <f t="shared" si="2"/>
        <v>1</v>
      </c>
      <c r="B34" s="30" t="s">
        <v>206</v>
      </c>
      <c r="C34" s="29"/>
      <c r="D34" s="20"/>
      <c r="E34" s="21">
        <v>370376</v>
      </c>
      <c r="F34" s="21"/>
      <c r="G34" s="21"/>
      <c r="H34" s="21"/>
      <c r="I34" s="21"/>
      <c r="J34" s="21"/>
      <c r="K34" s="21"/>
      <c r="L34" s="21"/>
      <c r="M34" s="21">
        <v>1334</v>
      </c>
      <c r="N34" s="19">
        <f t="shared" si="3"/>
        <v>371710</v>
      </c>
      <c r="O34" s="20"/>
      <c r="P34" s="21">
        <v>76704</v>
      </c>
      <c r="Q34" s="21"/>
      <c r="R34" s="21"/>
      <c r="S34" s="21"/>
      <c r="T34" s="21"/>
      <c r="U34" s="60">
        <f t="shared" si="4"/>
        <v>76704</v>
      </c>
      <c r="V34" s="20"/>
      <c r="W34" s="21"/>
      <c r="X34" s="21"/>
      <c r="Y34" s="21"/>
      <c r="Z34" s="21"/>
      <c r="AA34" s="21"/>
      <c r="AB34" s="21"/>
      <c r="AC34" s="19">
        <f t="shared" si="5"/>
        <v>0</v>
      </c>
      <c r="AD34" s="20"/>
      <c r="AE34" s="19">
        <f t="shared" si="0"/>
        <v>448414</v>
      </c>
      <c r="AF34" s="20"/>
      <c r="AG34" s="21"/>
      <c r="AH34" s="21"/>
      <c r="AI34" s="21"/>
      <c r="AJ34" s="21"/>
      <c r="AK34" s="19">
        <f t="shared" si="6"/>
        <v>0</v>
      </c>
      <c r="AL34" s="20"/>
      <c r="AM34" s="21">
        <v>18444.099999999999</v>
      </c>
      <c r="AN34" s="21"/>
      <c r="AO34" s="21"/>
      <c r="AP34" s="21"/>
      <c r="AQ34" s="19">
        <f>(SUM(AM34:AP34))</f>
        <v>18444.099999999999</v>
      </c>
      <c r="AR34" s="20"/>
      <c r="AS34" s="21">
        <v>169932.79</v>
      </c>
      <c r="AT34" s="21"/>
      <c r="AU34" s="21">
        <v>16747.53</v>
      </c>
      <c r="AV34" s="21">
        <v>76637.990000000005</v>
      </c>
      <c r="AW34" s="21"/>
      <c r="AX34" s="21">
        <v>87666.04</v>
      </c>
      <c r="AY34" s="19">
        <f t="shared" si="13"/>
        <v>350984.35</v>
      </c>
      <c r="AZ34" s="20"/>
      <c r="BA34" s="21">
        <v>14837.72</v>
      </c>
      <c r="BB34" s="21">
        <v>37265.85</v>
      </c>
      <c r="BC34" s="325">
        <v>19412.09</v>
      </c>
      <c r="BD34" s="21">
        <v>3099.37</v>
      </c>
      <c r="BE34" s="19">
        <f t="shared" si="8"/>
        <v>74615.03</v>
      </c>
      <c r="BF34" s="20"/>
      <c r="BG34" s="22">
        <v>349.46</v>
      </c>
      <c r="BH34" s="20"/>
      <c r="BI34" s="21"/>
      <c r="BJ34" s="21"/>
      <c r="BK34" s="21">
        <v>13244.12</v>
      </c>
      <c r="BL34" s="21">
        <v>10015.469999999999</v>
      </c>
      <c r="BM34" s="21">
        <v>84916.9</v>
      </c>
      <c r="BN34" s="21"/>
      <c r="BO34" s="21"/>
      <c r="BP34" s="21"/>
      <c r="BQ34" s="21"/>
      <c r="BR34" s="21"/>
      <c r="BS34" s="21"/>
      <c r="BT34" s="21"/>
      <c r="BU34" s="19">
        <f t="shared" si="9"/>
        <v>108176.48999999999</v>
      </c>
      <c r="BV34" s="20" t="s">
        <v>12</v>
      </c>
      <c r="BW34" s="19">
        <f t="shared" si="10"/>
        <v>552569.42999999993</v>
      </c>
      <c r="BX34" s="20" t="s">
        <v>12</v>
      </c>
      <c r="BY34" s="19">
        <f t="shared" si="1"/>
        <v>-104155.42999999993</v>
      </c>
      <c r="BZ34" s="20" t="s">
        <v>12</v>
      </c>
      <c r="CA34" s="29"/>
      <c r="CB34" s="20"/>
      <c r="CC34" s="19">
        <f t="shared" si="11"/>
        <v>-104155.42999999993</v>
      </c>
      <c r="CD34" s="5"/>
      <c r="CE34" s="115"/>
      <c r="CF34" s="115"/>
      <c r="CG34" s="19">
        <f t="shared" si="12"/>
        <v>-104155.42999999993</v>
      </c>
      <c r="CH34" s="351" t="s">
        <v>740</v>
      </c>
      <c r="CI34" s="26">
        <v>21</v>
      </c>
      <c r="CJ34" s="6" t="s">
        <v>211</v>
      </c>
      <c r="CM34" s="13">
        <f>((+AA204))</f>
        <v>811448.42</v>
      </c>
      <c r="CN34" s="5" t="s">
        <v>12</v>
      </c>
      <c r="CO34" s="6" t="s">
        <v>212</v>
      </c>
      <c r="CT34" s="6" t="s">
        <v>213</v>
      </c>
      <c r="CX34" s="6">
        <f>((+CM74+CM75))</f>
        <v>4208820.4099999992</v>
      </c>
    </row>
    <row r="35" spans="1:102" x14ac:dyDescent="0.2">
      <c r="A35" s="6">
        <f t="shared" si="2"/>
        <v>1</v>
      </c>
      <c r="B35" s="30" t="s">
        <v>210</v>
      </c>
      <c r="C35" s="29">
        <v>56913</v>
      </c>
      <c r="D35" s="20"/>
      <c r="E35" s="21">
        <v>3655</v>
      </c>
      <c r="F35" s="21"/>
      <c r="G35" s="21"/>
      <c r="H35" s="21"/>
      <c r="I35" s="21"/>
      <c r="J35" s="21"/>
      <c r="K35" s="21"/>
      <c r="L35" s="21"/>
      <c r="M35" s="21"/>
      <c r="N35" s="19">
        <f t="shared" si="3"/>
        <v>3655</v>
      </c>
      <c r="O35" s="20"/>
      <c r="P35" s="21">
        <v>12114</v>
      </c>
      <c r="Q35" s="21"/>
      <c r="R35" s="21">
        <v>1586</v>
      </c>
      <c r="S35" s="21"/>
      <c r="T35" s="21">
        <v>4658</v>
      </c>
      <c r="U35" s="60">
        <f>(SUM(P35:T35))</f>
        <v>18358</v>
      </c>
      <c r="V35" s="20"/>
      <c r="W35" s="21"/>
      <c r="X35" s="21"/>
      <c r="Y35" s="21"/>
      <c r="Z35" s="21"/>
      <c r="AA35" s="21"/>
      <c r="AB35" s="21"/>
      <c r="AC35" s="19">
        <f t="shared" si="5"/>
        <v>0</v>
      </c>
      <c r="AD35" s="20"/>
      <c r="AE35" s="19">
        <f t="shared" si="0"/>
        <v>22013</v>
      </c>
      <c r="AF35" s="20"/>
      <c r="AG35" s="21"/>
      <c r="AH35" s="21"/>
      <c r="AI35" s="21"/>
      <c r="AJ35" s="21"/>
      <c r="AK35" s="19">
        <f t="shared" si="6"/>
        <v>0</v>
      </c>
      <c r="AL35" s="20"/>
      <c r="AM35" s="21"/>
      <c r="AN35" s="21"/>
      <c r="AO35" s="21"/>
      <c r="AP35" s="21">
        <v>121</v>
      </c>
      <c r="AQ35" s="19">
        <f t="shared" si="7"/>
        <v>121</v>
      </c>
      <c r="AR35" s="20"/>
      <c r="AS35" s="21"/>
      <c r="AT35" s="21">
        <v>250</v>
      </c>
      <c r="AU35" s="21">
        <v>444</v>
      </c>
      <c r="AV35" s="21"/>
      <c r="AW35" s="21"/>
      <c r="AX35" s="21"/>
      <c r="AY35" s="19">
        <f t="shared" si="13"/>
        <v>694</v>
      </c>
      <c r="AZ35" s="20"/>
      <c r="BA35" s="21"/>
      <c r="BB35" s="21"/>
      <c r="BC35" s="21">
        <v>73</v>
      </c>
      <c r="BD35" s="21"/>
      <c r="BE35" s="19">
        <f t="shared" si="8"/>
        <v>73</v>
      </c>
      <c r="BF35" s="20"/>
      <c r="BG35" s="22"/>
      <c r="BH35" s="20"/>
      <c r="BI35" s="21"/>
      <c r="BJ35" s="21"/>
      <c r="BK35" s="21">
        <v>3932</v>
      </c>
      <c r="BL35" s="21"/>
      <c r="BM35" s="21"/>
      <c r="BN35" s="21"/>
      <c r="BO35" s="21"/>
      <c r="BP35" s="21"/>
      <c r="BQ35" s="21"/>
      <c r="BR35" s="21"/>
      <c r="BS35" s="21"/>
      <c r="BT35" s="21">
        <v>499</v>
      </c>
      <c r="BU35" s="19">
        <f t="shared" si="9"/>
        <v>4431</v>
      </c>
      <c r="BV35" s="20"/>
      <c r="BW35" s="19">
        <f t="shared" si="10"/>
        <v>5319</v>
      </c>
      <c r="BX35" s="20" t="s">
        <v>12</v>
      </c>
      <c r="BY35" s="19">
        <f t="shared" si="1"/>
        <v>16694</v>
      </c>
      <c r="BZ35" s="20" t="s">
        <v>12</v>
      </c>
      <c r="CA35" s="29"/>
      <c r="CB35" s="20"/>
      <c r="CC35" s="19">
        <f t="shared" si="11"/>
        <v>73607</v>
      </c>
      <c r="CD35" s="5"/>
      <c r="CE35" s="115">
        <v>58407</v>
      </c>
      <c r="CF35" s="115">
        <v>15200</v>
      </c>
      <c r="CG35" s="19">
        <f t="shared" si="12"/>
        <v>0</v>
      </c>
      <c r="CH35" s="351" t="s">
        <v>740</v>
      </c>
      <c r="CI35" s="26">
        <v>22</v>
      </c>
      <c r="CJ35" s="6" t="s">
        <v>215</v>
      </c>
      <c r="CM35" s="13">
        <f>((+AB204))</f>
        <v>4489561</v>
      </c>
      <c r="CN35" s="5" t="s">
        <v>12</v>
      </c>
      <c r="CT35" s="6" t="s">
        <v>216</v>
      </c>
      <c r="CX35" s="6">
        <f>((+CX20+CX28+CX32+CX34))</f>
        <v>147633942.24000001</v>
      </c>
    </row>
    <row r="36" spans="1:102" x14ac:dyDescent="0.2">
      <c r="A36" s="6">
        <f t="shared" si="2"/>
        <v>1</v>
      </c>
      <c r="B36" s="30" t="s">
        <v>214</v>
      </c>
      <c r="C36" s="29">
        <v>228693</v>
      </c>
      <c r="D36" s="20"/>
      <c r="E36" s="21">
        <v>111598</v>
      </c>
      <c r="F36" s="21">
        <v>1200</v>
      </c>
      <c r="G36" s="21">
        <v>-1184</v>
      </c>
      <c r="H36" s="21"/>
      <c r="I36" s="21"/>
      <c r="J36" s="21"/>
      <c r="K36" s="21"/>
      <c r="L36" s="21"/>
      <c r="M36" s="21">
        <v>13659</v>
      </c>
      <c r="N36" s="19">
        <f t="shared" si="3"/>
        <v>125273</v>
      </c>
      <c r="O36" s="20"/>
      <c r="P36" s="21">
        <v>71612</v>
      </c>
      <c r="Q36" s="21"/>
      <c r="R36" s="21">
        <v>33827</v>
      </c>
      <c r="S36" s="21"/>
      <c r="T36" s="21">
        <v>77483</v>
      </c>
      <c r="U36" s="60">
        <f t="shared" si="4"/>
        <v>182922</v>
      </c>
      <c r="V36" s="20"/>
      <c r="W36" s="21"/>
      <c r="X36" s="21"/>
      <c r="Y36" s="21"/>
      <c r="Z36" s="21"/>
      <c r="AA36" s="21"/>
      <c r="AB36" s="21">
        <v>94079</v>
      </c>
      <c r="AC36" s="19">
        <f t="shared" si="5"/>
        <v>94079</v>
      </c>
      <c r="AD36" s="20"/>
      <c r="AE36" s="19">
        <f t="shared" si="0"/>
        <v>402274</v>
      </c>
      <c r="AF36" s="20"/>
      <c r="AG36" s="21"/>
      <c r="AH36" s="21"/>
      <c r="AI36" s="21"/>
      <c r="AJ36" s="21"/>
      <c r="AK36" s="19">
        <f t="shared" si="6"/>
        <v>0</v>
      </c>
      <c r="AL36" s="20"/>
      <c r="AM36" s="21"/>
      <c r="AN36" s="21"/>
      <c r="AO36" s="21"/>
      <c r="AP36" s="21"/>
      <c r="AQ36" s="19">
        <f t="shared" si="7"/>
        <v>0</v>
      </c>
      <c r="AR36" s="20"/>
      <c r="AS36" s="21">
        <v>33376</v>
      </c>
      <c r="AT36" s="21">
        <v>19072</v>
      </c>
      <c r="AU36" s="21">
        <v>41085</v>
      </c>
      <c r="AV36" s="21">
        <v>4768</v>
      </c>
      <c r="AW36" s="21"/>
      <c r="AX36" s="21"/>
      <c r="AY36" s="19">
        <f t="shared" si="13"/>
        <v>98301</v>
      </c>
      <c r="AZ36" s="20"/>
      <c r="BA36" s="21"/>
      <c r="BB36" s="21"/>
      <c r="BC36" s="21">
        <v>22187</v>
      </c>
      <c r="BD36" s="21">
        <v>2760</v>
      </c>
      <c r="BE36" s="19">
        <f t="shared" si="8"/>
        <v>24947</v>
      </c>
      <c r="BF36" s="20"/>
      <c r="BG36" s="22">
        <v>1046</v>
      </c>
      <c r="BH36" s="20"/>
      <c r="BI36" s="21"/>
      <c r="BJ36" s="21"/>
      <c r="BK36" s="21">
        <v>14780</v>
      </c>
      <c r="BL36" s="21">
        <v>5985</v>
      </c>
      <c r="BM36" s="21">
        <v>36575</v>
      </c>
      <c r="BN36" s="21"/>
      <c r="BO36" s="21"/>
      <c r="BP36" s="21"/>
      <c r="BQ36" s="21"/>
      <c r="BR36" s="21"/>
      <c r="BS36" s="21"/>
      <c r="BT36" s="21"/>
      <c r="BU36" s="19">
        <f t="shared" si="9"/>
        <v>57340</v>
      </c>
      <c r="BV36" s="20" t="s">
        <v>12</v>
      </c>
      <c r="BW36" s="19">
        <f t="shared" si="10"/>
        <v>181634</v>
      </c>
      <c r="BX36" s="20" t="s">
        <v>12</v>
      </c>
      <c r="BY36" s="19">
        <f t="shared" si="1"/>
        <v>220640</v>
      </c>
      <c r="BZ36" s="20" t="s">
        <v>12</v>
      </c>
      <c r="CA36" s="29"/>
      <c r="CB36" s="20"/>
      <c r="CC36" s="19">
        <f t="shared" si="11"/>
        <v>449333</v>
      </c>
      <c r="CD36" s="5"/>
      <c r="CE36" s="115">
        <v>320547</v>
      </c>
      <c r="CF36" s="115">
        <v>128786</v>
      </c>
      <c r="CG36" s="19">
        <f t="shared" si="12"/>
        <v>0</v>
      </c>
      <c r="CH36" s="351" t="s">
        <v>740</v>
      </c>
      <c r="CI36" s="26">
        <v>23</v>
      </c>
      <c r="CJ36" s="6" t="s">
        <v>218</v>
      </c>
      <c r="CM36" s="13">
        <f>((+AC204))</f>
        <v>5420484.4199999999</v>
      </c>
      <c r="CN36" s="5" t="s">
        <v>12</v>
      </c>
    </row>
    <row r="37" spans="1:102" x14ac:dyDescent="0.2">
      <c r="A37" s="6">
        <f t="shared" si="2"/>
        <v>1</v>
      </c>
      <c r="B37" s="30" t="s">
        <v>217</v>
      </c>
      <c r="C37" s="29">
        <v>-692682</v>
      </c>
      <c r="D37" s="20"/>
      <c r="E37" s="21">
        <v>946900</v>
      </c>
      <c r="F37" s="21">
        <v>2615</v>
      </c>
      <c r="G37" s="21">
        <v>10444</v>
      </c>
      <c r="H37" s="21"/>
      <c r="I37" s="21"/>
      <c r="J37" s="21"/>
      <c r="K37" s="21"/>
      <c r="L37" s="21"/>
      <c r="M37" s="21">
        <v>266048</v>
      </c>
      <c r="N37" s="19">
        <f t="shared" si="3"/>
        <v>1226007</v>
      </c>
      <c r="O37" s="20"/>
      <c r="P37" s="21">
        <v>1062408</v>
      </c>
      <c r="Q37" s="21"/>
      <c r="R37" s="21"/>
      <c r="S37" s="21"/>
      <c r="T37" s="21"/>
      <c r="U37" s="60">
        <f t="shared" si="4"/>
        <v>1062408</v>
      </c>
      <c r="V37" s="20"/>
      <c r="W37" s="21"/>
      <c r="X37" s="21"/>
      <c r="Y37" s="21"/>
      <c r="Z37" s="21"/>
      <c r="AA37" s="21"/>
      <c r="AB37" s="21"/>
      <c r="AC37" s="19">
        <f t="shared" si="5"/>
        <v>0</v>
      </c>
      <c r="AD37" s="20"/>
      <c r="AE37" s="19">
        <f t="shared" si="0"/>
        <v>2288415</v>
      </c>
      <c r="AF37" s="20"/>
      <c r="AG37" s="21"/>
      <c r="AH37" s="21"/>
      <c r="AI37" s="21"/>
      <c r="AJ37" s="21"/>
      <c r="AK37" s="19">
        <f t="shared" si="6"/>
        <v>0</v>
      </c>
      <c r="AL37" s="20"/>
      <c r="AM37" s="21">
        <v>129326</v>
      </c>
      <c r="AN37" s="21"/>
      <c r="AO37" s="21"/>
      <c r="AP37" s="21"/>
      <c r="AQ37" s="19">
        <f t="shared" si="7"/>
        <v>129326</v>
      </c>
      <c r="AR37" s="20"/>
      <c r="AS37" s="21">
        <v>278461</v>
      </c>
      <c r="AT37" s="21"/>
      <c r="AU37" s="21">
        <v>61157</v>
      </c>
      <c r="AV37" s="21"/>
      <c r="AW37" s="21"/>
      <c r="AX37" s="21">
        <v>313855</v>
      </c>
      <c r="AY37" s="19">
        <f t="shared" si="13"/>
        <v>653473</v>
      </c>
      <c r="AZ37" s="20"/>
      <c r="BA37" s="21"/>
      <c r="BB37" s="21"/>
      <c r="BC37" s="21">
        <v>201942</v>
      </c>
      <c r="BD37" s="21"/>
      <c r="BE37" s="19">
        <f t="shared" si="8"/>
        <v>201942</v>
      </c>
      <c r="BF37" s="20"/>
      <c r="BG37" s="22">
        <v>296847</v>
      </c>
      <c r="BH37" s="20"/>
      <c r="BI37" s="21">
        <v>80190</v>
      </c>
      <c r="BJ37" s="21"/>
      <c r="BK37" s="21">
        <v>105713</v>
      </c>
      <c r="BL37" s="21">
        <v>11632</v>
      </c>
      <c r="BM37" s="21">
        <v>5826</v>
      </c>
      <c r="BN37" s="21"/>
      <c r="BO37" s="21"/>
      <c r="BP37" s="21"/>
      <c r="BQ37" s="21"/>
      <c r="BR37" s="21"/>
      <c r="BS37" s="21"/>
      <c r="BT37" s="21">
        <v>84656</v>
      </c>
      <c r="BU37" s="19">
        <f t="shared" si="9"/>
        <v>288017</v>
      </c>
      <c r="BV37" s="20" t="s">
        <v>12</v>
      </c>
      <c r="BW37" s="19">
        <f t="shared" si="10"/>
        <v>1569605</v>
      </c>
      <c r="BX37" s="20" t="s">
        <v>12</v>
      </c>
      <c r="BY37" s="19">
        <f t="shared" si="1"/>
        <v>718810</v>
      </c>
      <c r="BZ37" s="20" t="s">
        <v>12</v>
      </c>
      <c r="CA37" s="29"/>
      <c r="CB37" s="20"/>
      <c r="CC37" s="19">
        <f t="shared" si="11"/>
        <v>26128</v>
      </c>
      <c r="CD37" s="5"/>
      <c r="CE37" s="115"/>
      <c r="CF37" s="115">
        <v>26128</v>
      </c>
      <c r="CG37" s="19">
        <f t="shared" si="12"/>
        <v>0</v>
      </c>
      <c r="CH37" s="351" t="s">
        <v>740</v>
      </c>
      <c r="CM37" s="13"/>
      <c r="CN37" s="5" t="s">
        <v>12</v>
      </c>
      <c r="CO37" s="6" t="s">
        <v>220</v>
      </c>
      <c r="CU37" s="6" t="s">
        <v>221</v>
      </c>
    </row>
    <row r="38" spans="1:102" x14ac:dyDescent="0.2">
      <c r="A38" s="6">
        <f t="shared" si="2"/>
        <v>1</v>
      </c>
      <c r="B38" s="30" t="s">
        <v>219</v>
      </c>
      <c r="C38" s="29">
        <v>243135</v>
      </c>
      <c r="D38" s="20"/>
      <c r="E38" s="21">
        <v>52970</v>
      </c>
      <c r="F38" s="21"/>
      <c r="G38" s="21">
        <v>1151</v>
      </c>
      <c r="H38" s="21"/>
      <c r="I38" s="21"/>
      <c r="J38" s="21"/>
      <c r="K38" s="21"/>
      <c r="L38" s="21"/>
      <c r="M38" s="21"/>
      <c r="N38" s="19">
        <f t="shared" si="3"/>
        <v>54121</v>
      </c>
      <c r="O38" s="20"/>
      <c r="P38" s="21">
        <v>28327</v>
      </c>
      <c r="Q38" s="21"/>
      <c r="R38" s="21"/>
      <c r="S38" s="21"/>
      <c r="T38" s="21">
        <v>264652</v>
      </c>
      <c r="U38" s="60">
        <f t="shared" si="4"/>
        <v>292979</v>
      </c>
      <c r="V38" s="20"/>
      <c r="W38" s="21"/>
      <c r="X38" s="21"/>
      <c r="Y38" s="21"/>
      <c r="Z38" s="21"/>
      <c r="AA38" s="21"/>
      <c r="AB38" s="21"/>
      <c r="AC38" s="19">
        <f t="shared" si="5"/>
        <v>0</v>
      </c>
      <c r="AD38" s="20"/>
      <c r="AE38" s="19">
        <f t="shared" si="0"/>
        <v>347100</v>
      </c>
      <c r="AF38" s="20"/>
      <c r="AG38" s="21"/>
      <c r="AH38" s="21"/>
      <c r="AI38" s="21"/>
      <c r="AJ38" s="21"/>
      <c r="AK38" s="19">
        <f t="shared" si="6"/>
        <v>0</v>
      </c>
      <c r="AL38" s="20"/>
      <c r="AM38" s="21"/>
      <c r="AN38" s="21"/>
      <c r="AO38" s="21"/>
      <c r="AP38" s="21"/>
      <c r="AQ38" s="19">
        <f t="shared" si="7"/>
        <v>0</v>
      </c>
      <c r="AR38" s="20"/>
      <c r="AS38" s="21"/>
      <c r="AT38" s="21"/>
      <c r="AU38" s="21"/>
      <c r="AV38" s="21"/>
      <c r="AW38" s="21"/>
      <c r="AX38" s="21">
        <v>2500</v>
      </c>
      <c r="AY38" s="19">
        <f t="shared" si="13"/>
        <v>2500</v>
      </c>
      <c r="AZ38" s="20"/>
      <c r="BA38" s="21">
        <v>20536</v>
      </c>
      <c r="BB38" s="21"/>
      <c r="BC38" s="21">
        <v>5475</v>
      </c>
      <c r="BD38" s="21"/>
      <c r="BE38" s="19">
        <f t="shared" si="8"/>
        <v>26011</v>
      </c>
      <c r="BF38" s="20"/>
      <c r="BG38" s="22">
        <v>18732</v>
      </c>
      <c r="BH38" s="20"/>
      <c r="BI38" s="21"/>
      <c r="BJ38" s="21"/>
      <c r="BK38" s="21">
        <v>10953</v>
      </c>
      <c r="BL38" s="21">
        <v>2062</v>
      </c>
      <c r="BM38" s="21">
        <v>30426</v>
      </c>
      <c r="BN38" s="21"/>
      <c r="BO38" s="21"/>
      <c r="BP38" s="21"/>
      <c r="BQ38" s="21"/>
      <c r="BR38" s="21"/>
      <c r="BS38" s="21"/>
      <c r="BT38" s="21">
        <v>2585</v>
      </c>
      <c r="BU38" s="19">
        <f t="shared" si="9"/>
        <v>46026</v>
      </c>
      <c r="BV38" s="20" t="s">
        <v>12</v>
      </c>
      <c r="BW38" s="19">
        <f t="shared" si="10"/>
        <v>93269</v>
      </c>
      <c r="BX38" s="20" t="s">
        <v>12</v>
      </c>
      <c r="BY38" s="19">
        <f t="shared" si="1"/>
        <v>253831</v>
      </c>
      <c r="BZ38" s="20" t="s">
        <v>12</v>
      </c>
      <c r="CA38" s="29">
        <v>-90</v>
      </c>
      <c r="CB38" s="20"/>
      <c r="CC38" s="19">
        <f t="shared" si="11"/>
        <v>496876</v>
      </c>
      <c r="CD38" s="5"/>
      <c r="CE38" s="115">
        <v>476876</v>
      </c>
      <c r="CF38" s="115">
        <v>20000</v>
      </c>
      <c r="CG38" s="19">
        <f t="shared" si="12"/>
        <v>0</v>
      </c>
      <c r="CH38" s="351" t="s">
        <v>740</v>
      </c>
      <c r="CM38" s="13"/>
      <c r="CN38" s="5" t="s">
        <v>12</v>
      </c>
      <c r="CO38" s="6" t="s">
        <v>223</v>
      </c>
    </row>
    <row r="39" spans="1:102" x14ac:dyDescent="0.2">
      <c r="A39" s="6">
        <f t="shared" si="2"/>
        <v>1</v>
      </c>
      <c r="B39" s="30" t="s">
        <v>545</v>
      </c>
      <c r="C39" s="29">
        <v>789</v>
      </c>
      <c r="D39" s="20"/>
      <c r="E39" s="21"/>
      <c r="F39" s="21"/>
      <c r="G39" s="21"/>
      <c r="H39" s="21"/>
      <c r="I39" s="21"/>
      <c r="J39" s="21"/>
      <c r="K39" s="21"/>
      <c r="L39" s="21"/>
      <c r="M39" s="21"/>
      <c r="N39" s="19">
        <f t="shared" si="3"/>
        <v>0</v>
      </c>
      <c r="O39" s="20"/>
      <c r="P39" s="21">
        <v>586</v>
      </c>
      <c r="Q39" s="21"/>
      <c r="R39" s="21"/>
      <c r="S39" s="21"/>
      <c r="T39" s="21"/>
      <c r="U39" s="60">
        <f t="shared" si="4"/>
        <v>586</v>
      </c>
      <c r="V39" s="20"/>
      <c r="W39" s="21"/>
      <c r="X39" s="21"/>
      <c r="Y39" s="21"/>
      <c r="Z39" s="21"/>
      <c r="AA39" s="21"/>
      <c r="AB39" s="21"/>
      <c r="AC39" s="19">
        <f t="shared" si="5"/>
        <v>0</v>
      </c>
      <c r="AD39" s="20"/>
      <c r="AE39" s="19">
        <f t="shared" si="0"/>
        <v>586</v>
      </c>
      <c r="AF39" s="20"/>
      <c r="AG39" s="21"/>
      <c r="AH39" s="21"/>
      <c r="AI39" s="21"/>
      <c r="AJ39" s="21"/>
      <c r="AK39" s="19">
        <f t="shared" si="6"/>
        <v>0</v>
      </c>
      <c r="AL39" s="20"/>
      <c r="AM39" s="21"/>
      <c r="AN39" s="21"/>
      <c r="AO39" s="21"/>
      <c r="AP39" s="21"/>
      <c r="AQ39" s="19">
        <f t="shared" si="7"/>
        <v>0</v>
      </c>
      <c r="AR39" s="20"/>
      <c r="AS39" s="21"/>
      <c r="AT39" s="21"/>
      <c r="AU39" s="21">
        <v>525</v>
      </c>
      <c r="AV39" s="21"/>
      <c r="AW39" s="21"/>
      <c r="AX39" s="21"/>
      <c r="AY39" s="19">
        <f t="shared" si="13"/>
        <v>525</v>
      </c>
      <c r="AZ39" s="20"/>
      <c r="BA39" s="21"/>
      <c r="BB39" s="21"/>
      <c r="BC39" s="21"/>
      <c r="BD39" s="21"/>
      <c r="BE39" s="19">
        <f t="shared" si="8"/>
        <v>0</v>
      </c>
      <c r="BF39" s="20"/>
      <c r="BG39" s="22"/>
      <c r="BH39" s="20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19">
        <f>((SUM(BI39:BT39)))</f>
        <v>0</v>
      </c>
      <c r="BV39" s="20" t="s">
        <v>12</v>
      </c>
      <c r="BW39" s="19">
        <f>(+BU39+BG39+BE39+AY39+AQ39+AK39)</f>
        <v>525</v>
      </c>
      <c r="BX39" s="20" t="s">
        <v>12</v>
      </c>
      <c r="BY39" s="19">
        <f>((+AC39+U39+N39)-BW39)</f>
        <v>61</v>
      </c>
      <c r="BZ39" s="20" t="s">
        <v>12</v>
      </c>
      <c r="CA39" s="29"/>
      <c r="CB39" s="20"/>
      <c r="CC39" s="19">
        <f t="shared" si="11"/>
        <v>850</v>
      </c>
      <c r="CD39" s="5"/>
      <c r="CE39" s="115"/>
      <c r="CF39" s="115"/>
      <c r="CG39" s="19">
        <f t="shared" si="12"/>
        <v>850</v>
      </c>
      <c r="CH39" s="352" t="s">
        <v>740</v>
      </c>
      <c r="CM39" s="13"/>
      <c r="CN39" s="5" t="s">
        <v>12</v>
      </c>
    </row>
    <row r="40" spans="1:102" x14ac:dyDescent="0.2">
      <c r="A40" s="6">
        <f t="shared" si="2"/>
        <v>1</v>
      </c>
      <c r="B40" s="30" t="s">
        <v>222</v>
      </c>
      <c r="C40" s="29">
        <v>73353</v>
      </c>
      <c r="D40" s="20"/>
      <c r="E40" s="21">
        <v>6031</v>
      </c>
      <c r="F40" s="21">
        <v>1500</v>
      </c>
      <c r="G40" s="21"/>
      <c r="H40" s="21"/>
      <c r="I40" s="21"/>
      <c r="J40" s="21"/>
      <c r="K40" s="21"/>
      <c r="L40" s="21"/>
      <c r="M40" s="21"/>
      <c r="N40" s="19">
        <f t="shared" si="3"/>
        <v>7531</v>
      </c>
      <c r="O40" s="20"/>
      <c r="P40" s="21">
        <v>18525</v>
      </c>
      <c r="Q40" s="21"/>
      <c r="R40" s="21"/>
      <c r="S40" s="21">
        <v>100000</v>
      </c>
      <c r="T40" s="21"/>
      <c r="U40" s="60">
        <f t="shared" si="4"/>
        <v>118525</v>
      </c>
      <c r="V40" s="20"/>
      <c r="W40" s="21"/>
      <c r="X40" s="21"/>
      <c r="Y40" s="21"/>
      <c r="Z40" s="21"/>
      <c r="AA40" s="21"/>
      <c r="AB40" s="21"/>
      <c r="AC40" s="19">
        <f t="shared" si="5"/>
        <v>0</v>
      </c>
      <c r="AD40" s="20"/>
      <c r="AE40" s="19">
        <f t="shared" si="0"/>
        <v>126056</v>
      </c>
      <c r="AF40" s="20"/>
      <c r="AG40" s="21"/>
      <c r="AH40" s="21"/>
      <c r="AI40" s="21"/>
      <c r="AJ40" s="21">
        <v>14574</v>
      </c>
      <c r="AK40" s="19">
        <f t="shared" si="6"/>
        <v>14574</v>
      </c>
      <c r="AL40" s="20"/>
      <c r="AM40" s="21">
        <v>164592</v>
      </c>
      <c r="AN40" s="21"/>
      <c r="AO40" s="21"/>
      <c r="AP40" s="21"/>
      <c r="AQ40" s="19">
        <f t="shared" si="7"/>
        <v>164592</v>
      </c>
      <c r="AR40" s="20"/>
      <c r="AS40" s="21"/>
      <c r="AT40" s="21"/>
      <c r="AU40" s="21">
        <v>4975</v>
      </c>
      <c r="AV40" s="21">
        <v>2380</v>
      </c>
      <c r="AW40" s="21"/>
      <c r="AX40" s="21"/>
      <c r="AY40" s="19">
        <f t="shared" si="13"/>
        <v>7355</v>
      </c>
      <c r="AZ40" s="20"/>
      <c r="BA40" s="21">
        <v>15914</v>
      </c>
      <c r="BB40" s="21"/>
      <c r="BC40" s="21"/>
      <c r="BD40" s="21"/>
      <c r="BE40" s="19">
        <f t="shared" si="8"/>
        <v>15914</v>
      </c>
      <c r="BF40" s="20"/>
      <c r="BG40" s="22">
        <v>1415</v>
      </c>
      <c r="BH40" s="20"/>
      <c r="BI40" s="21"/>
      <c r="BJ40" s="21"/>
      <c r="BK40" s="21">
        <v>1060</v>
      </c>
      <c r="BL40" s="21">
        <v>543</v>
      </c>
      <c r="BM40" s="21"/>
      <c r="BN40" s="21"/>
      <c r="BO40" s="21"/>
      <c r="BP40" s="21"/>
      <c r="BQ40" s="21"/>
      <c r="BR40" s="21"/>
      <c r="BS40" s="21"/>
      <c r="BT40" s="21"/>
      <c r="BU40" s="19">
        <f t="shared" si="9"/>
        <v>1603</v>
      </c>
      <c r="BV40" s="20" t="s">
        <v>12</v>
      </c>
      <c r="BW40" s="19">
        <f t="shared" si="10"/>
        <v>205453</v>
      </c>
      <c r="BX40" s="20" t="s">
        <v>12</v>
      </c>
      <c r="BY40" s="19">
        <f t="shared" si="1"/>
        <v>-79397</v>
      </c>
      <c r="BZ40" s="20" t="s">
        <v>12</v>
      </c>
      <c r="CA40" s="29"/>
      <c r="CB40" s="20"/>
      <c r="CC40" s="19">
        <f t="shared" si="11"/>
        <v>-6044</v>
      </c>
      <c r="CD40" s="5"/>
      <c r="CE40" s="115"/>
      <c r="CF40" s="115"/>
      <c r="CG40" s="19">
        <f t="shared" si="12"/>
        <v>-6044</v>
      </c>
      <c r="CH40" s="351" t="s">
        <v>740</v>
      </c>
      <c r="CM40" s="13"/>
      <c r="CN40" s="5" t="s">
        <v>12</v>
      </c>
      <c r="CO40" s="6" t="s">
        <v>226</v>
      </c>
    </row>
    <row r="41" spans="1:102" x14ac:dyDescent="0.2">
      <c r="A41" s="6">
        <f t="shared" si="2"/>
        <v>1</v>
      </c>
      <c r="B41" s="30" t="s">
        <v>224</v>
      </c>
      <c r="C41" s="29"/>
      <c r="D41" s="20"/>
      <c r="E41" s="21"/>
      <c r="F41" s="21"/>
      <c r="G41" s="21">
        <v>500</v>
      </c>
      <c r="H41" s="21">
        <v>2265867</v>
      </c>
      <c r="I41" s="21"/>
      <c r="J41" s="21"/>
      <c r="K41" s="21">
        <v>675518</v>
      </c>
      <c r="L41" s="21"/>
      <c r="M41" s="21">
        <v>849504</v>
      </c>
      <c r="N41" s="19">
        <f t="shared" si="3"/>
        <v>3791389</v>
      </c>
      <c r="O41" s="20"/>
      <c r="P41" s="21">
        <v>3858406</v>
      </c>
      <c r="Q41" s="21"/>
      <c r="R41" s="21"/>
      <c r="S41" s="21"/>
      <c r="T41" s="21"/>
      <c r="U41" s="60">
        <f t="shared" si="4"/>
        <v>3858406</v>
      </c>
      <c r="V41" s="20"/>
      <c r="W41" s="21"/>
      <c r="X41" s="21"/>
      <c r="Y41" s="21"/>
      <c r="Z41" s="21"/>
      <c r="AA41" s="21">
        <v>56752</v>
      </c>
      <c r="AB41" s="21"/>
      <c r="AC41" s="19">
        <f t="shared" si="5"/>
        <v>56752</v>
      </c>
      <c r="AD41" s="20"/>
      <c r="AE41" s="19">
        <f t="shared" si="0"/>
        <v>7706547</v>
      </c>
      <c r="AF41" s="20"/>
      <c r="AG41" s="21"/>
      <c r="AH41" s="21"/>
      <c r="AI41" s="21"/>
      <c r="AJ41" s="21">
        <v>99321</v>
      </c>
      <c r="AK41" s="19">
        <f t="shared" si="6"/>
        <v>99321</v>
      </c>
      <c r="AL41" s="20"/>
      <c r="AM41" s="21">
        <v>1083709</v>
      </c>
      <c r="AN41" s="21"/>
      <c r="AO41" s="21"/>
      <c r="AP41" s="21">
        <v>372926</v>
      </c>
      <c r="AQ41" s="19">
        <f t="shared" si="7"/>
        <v>1456635</v>
      </c>
      <c r="AR41" s="20"/>
      <c r="AS41" s="21">
        <v>304550</v>
      </c>
      <c r="AT41" s="21">
        <v>699165</v>
      </c>
      <c r="AU41" s="21">
        <v>393658</v>
      </c>
      <c r="AV41" s="21">
        <v>231445</v>
      </c>
      <c r="AW41" s="21"/>
      <c r="AX41" s="21">
        <v>1628805</v>
      </c>
      <c r="AY41" s="19">
        <f t="shared" si="13"/>
        <v>3257623</v>
      </c>
      <c r="AZ41" s="20"/>
      <c r="BA41" s="21">
        <v>129933</v>
      </c>
      <c r="BB41" s="21">
        <v>103706</v>
      </c>
      <c r="BC41" s="21">
        <v>654486</v>
      </c>
      <c r="BD41" s="21"/>
      <c r="BE41" s="19">
        <f t="shared" si="8"/>
        <v>888125</v>
      </c>
      <c r="BF41" s="20"/>
      <c r="BG41" s="22">
        <v>338153</v>
      </c>
      <c r="BH41" s="20"/>
      <c r="BI41" s="21"/>
      <c r="BJ41" s="21"/>
      <c r="BK41" s="21"/>
      <c r="BL41" s="21"/>
      <c r="BM41" s="21">
        <v>143769</v>
      </c>
      <c r="BN41" s="21"/>
      <c r="BO41" s="21"/>
      <c r="BP41" s="21"/>
      <c r="BQ41" s="21"/>
      <c r="BR41" s="21"/>
      <c r="BS41" s="21"/>
      <c r="BT41" s="21"/>
      <c r="BU41" s="19">
        <f t="shared" si="9"/>
        <v>143769</v>
      </c>
      <c r="BV41" s="20" t="s">
        <v>12</v>
      </c>
      <c r="BW41" s="19">
        <f t="shared" si="10"/>
        <v>6183626</v>
      </c>
      <c r="BX41" s="20" t="s">
        <v>12</v>
      </c>
      <c r="BY41" s="19">
        <f t="shared" si="1"/>
        <v>1522921</v>
      </c>
      <c r="BZ41" s="20" t="s">
        <v>12</v>
      </c>
      <c r="CA41" s="29"/>
      <c r="CB41" s="20"/>
      <c r="CC41" s="19">
        <f t="shared" si="11"/>
        <v>1522921</v>
      </c>
      <c r="CD41" s="5"/>
      <c r="CE41" s="115">
        <v>1522921</v>
      </c>
      <c r="CF41" s="115"/>
      <c r="CG41" s="19">
        <f t="shared" si="12"/>
        <v>0</v>
      </c>
      <c r="CH41" s="351" t="s">
        <v>740</v>
      </c>
      <c r="CI41" s="38">
        <v>24</v>
      </c>
      <c r="CJ41" s="39" t="s">
        <v>228</v>
      </c>
      <c r="CK41" s="33"/>
      <c r="CL41" s="33"/>
      <c r="CM41" s="40">
        <f>((+AE204))</f>
        <v>183250244.57999998</v>
      </c>
      <c r="CN41" s="5" t="s">
        <v>12</v>
      </c>
      <c r="CO41" t="s">
        <v>229</v>
      </c>
      <c r="CP41"/>
      <c r="CQ41" s="3">
        <f>((+CM31))</f>
        <v>0</v>
      </c>
    </row>
    <row r="42" spans="1:102" x14ac:dyDescent="0.2">
      <c r="A42" s="6">
        <f t="shared" si="2"/>
        <v>1</v>
      </c>
      <c r="B42" s="30" t="s">
        <v>225</v>
      </c>
      <c r="C42" s="29">
        <v>51839</v>
      </c>
      <c r="D42" s="20"/>
      <c r="E42" s="21">
        <v>104531</v>
      </c>
      <c r="F42" s="21"/>
      <c r="G42" s="21">
        <v>548</v>
      </c>
      <c r="H42" s="21">
        <v>30000</v>
      </c>
      <c r="I42" s="21"/>
      <c r="J42" s="21"/>
      <c r="K42" s="21"/>
      <c r="L42" s="21"/>
      <c r="M42" s="21">
        <v>15921</v>
      </c>
      <c r="N42" s="19">
        <f t="shared" si="3"/>
        <v>151000</v>
      </c>
      <c r="O42" s="20" t="s">
        <v>83</v>
      </c>
      <c r="P42" s="21">
        <v>46720</v>
      </c>
      <c r="Q42" s="21"/>
      <c r="R42" s="21">
        <v>49825</v>
      </c>
      <c r="S42" s="21"/>
      <c r="T42" s="21">
        <v>24304</v>
      </c>
      <c r="U42" s="60">
        <f t="shared" si="4"/>
        <v>120849</v>
      </c>
      <c r="V42" s="20"/>
      <c r="W42" s="21"/>
      <c r="X42" s="21"/>
      <c r="Y42" s="21"/>
      <c r="Z42" s="21"/>
      <c r="AA42" s="21"/>
      <c r="AB42" s="21">
        <v>214689</v>
      </c>
      <c r="AC42" s="19">
        <f t="shared" si="5"/>
        <v>214689</v>
      </c>
      <c r="AD42" s="20"/>
      <c r="AE42" s="19">
        <f t="shared" si="0"/>
        <v>486538</v>
      </c>
      <c r="AF42" s="20"/>
      <c r="AG42" s="21"/>
      <c r="AH42" s="21">
        <v>18653</v>
      </c>
      <c r="AI42" s="21"/>
      <c r="AJ42" s="21"/>
      <c r="AK42" s="19">
        <f t="shared" si="6"/>
        <v>18653</v>
      </c>
      <c r="AL42" s="20"/>
      <c r="AM42" s="21">
        <v>2586</v>
      </c>
      <c r="AN42" s="21">
        <v>4839</v>
      </c>
      <c r="AO42" s="21"/>
      <c r="AP42" s="21"/>
      <c r="AQ42" s="19">
        <f t="shared" si="7"/>
        <v>7425</v>
      </c>
      <c r="AR42" s="20"/>
      <c r="AS42" s="21"/>
      <c r="AT42" s="21">
        <v>7897</v>
      </c>
      <c r="AU42" s="21">
        <v>44642</v>
      </c>
      <c r="AV42" s="21">
        <v>20750</v>
      </c>
      <c r="AW42" s="21"/>
      <c r="AX42" s="21">
        <v>34666</v>
      </c>
      <c r="AY42" s="19">
        <f t="shared" si="13"/>
        <v>107955</v>
      </c>
      <c r="AZ42" s="20"/>
      <c r="BA42" s="21">
        <v>8969</v>
      </c>
      <c r="BB42" s="21"/>
      <c r="BC42" s="21">
        <v>15393</v>
      </c>
      <c r="BD42" s="21"/>
      <c r="BE42" s="19">
        <f t="shared" si="8"/>
        <v>24362</v>
      </c>
      <c r="BF42" s="20"/>
      <c r="BG42" s="22">
        <v>26861</v>
      </c>
      <c r="BH42" s="20"/>
      <c r="BI42" s="21"/>
      <c r="BJ42" s="21"/>
      <c r="BK42" s="21">
        <v>21443</v>
      </c>
      <c r="BL42" s="21"/>
      <c r="BM42" s="21">
        <v>214689</v>
      </c>
      <c r="BN42" s="21"/>
      <c r="BO42" s="21"/>
      <c r="BP42" s="21"/>
      <c r="BQ42" s="21"/>
      <c r="BR42" s="21"/>
      <c r="BS42" s="21"/>
      <c r="BT42" s="21"/>
      <c r="BU42" s="19">
        <f>((SUM(BI42:BT42)))</f>
        <v>236132</v>
      </c>
      <c r="BV42" s="20" t="s">
        <v>12</v>
      </c>
      <c r="BW42" s="19">
        <f t="shared" si="10"/>
        <v>421388</v>
      </c>
      <c r="BX42" s="20" t="s">
        <v>12</v>
      </c>
      <c r="BY42" s="19">
        <f t="shared" si="1"/>
        <v>65150</v>
      </c>
      <c r="BZ42" s="20" t="s">
        <v>12</v>
      </c>
      <c r="CA42" s="29"/>
      <c r="CB42" s="20"/>
      <c r="CC42" s="19">
        <f t="shared" si="11"/>
        <v>116989</v>
      </c>
      <c r="CD42" s="5"/>
      <c r="CE42" s="115"/>
      <c r="CF42" s="115">
        <v>116989</v>
      </c>
      <c r="CG42" s="19">
        <f t="shared" si="12"/>
        <v>0</v>
      </c>
      <c r="CH42" s="351" t="s">
        <v>740</v>
      </c>
      <c r="CM42" s="13"/>
      <c r="CN42" s="5" t="s">
        <v>12</v>
      </c>
      <c r="CO42" t="s">
        <v>231</v>
      </c>
      <c r="CP42"/>
      <c r="CQ42" s="3">
        <f>((+CM32))</f>
        <v>0</v>
      </c>
    </row>
    <row r="43" spans="1:102" x14ac:dyDescent="0.2">
      <c r="A43" s="6">
        <f t="shared" si="2"/>
        <v>1</v>
      </c>
      <c r="B43" s="30" t="s">
        <v>227</v>
      </c>
      <c r="C43" s="29"/>
      <c r="D43" s="20"/>
      <c r="E43" s="21"/>
      <c r="F43" s="21"/>
      <c r="G43" s="21"/>
      <c r="H43" s="21">
        <v>5663</v>
      </c>
      <c r="I43" s="21"/>
      <c r="J43" s="21"/>
      <c r="K43" s="21"/>
      <c r="L43" s="21"/>
      <c r="M43" s="21"/>
      <c r="N43" s="19">
        <f t="shared" si="3"/>
        <v>5663</v>
      </c>
      <c r="O43" s="20"/>
      <c r="P43" s="21">
        <v>44251</v>
      </c>
      <c r="Q43" s="21"/>
      <c r="R43" s="21"/>
      <c r="S43" s="21"/>
      <c r="T43" s="21">
        <v>22985</v>
      </c>
      <c r="U43" s="55">
        <f>(SUM(P43:T43))</f>
        <v>67236</v>
      </c>
      <c r="V43" s="20"/>
      <c r="W43" s="21"/>
      <c r="X43" s="21"/>
      <c r="Y43" s="21"/>
      <c r="Z43" s="21"/>
      <c r="AA43" s="21"/>
      <c r="AB43" s="21"/>
      <c r="AC43" s="19">
        <f t="shared" si="5"/>
        <v>0</v>
      </c>
      <c r="AD43" s="20"/>
      <c r="AE43" s="19">
        <f t="shared" ref="AE43:AE75" si="14">(+AC43+U43+N43)</f>
        <v>72899</v>
      </c>
      <c r="AF43" s="20"/>
      <c r="AG43" s="21"/>
      <c r="AH43" s="21"/>
      <c r="AI43" s="21"/>
      <c r="AJ43" s="21"/>
      <c r="AK43" s="19">
        <f t="shared" si="6"/>
        <v>0</v>
      </c>
      <c r="AL43" s="20"/>
      <c r="AM43" s="21"/>
      <c r="AN43" s="21"/>
      <c r="AO43" s="21"/>
      <c r="AP43" s="21"/>
      <c r="AQ43" s="19">
        <f t="shared" si="7"/>
        <v>0</v>
      </c>
      <c r="AR43" s="20"/>
      <c r="AS43" s="21"/>
      <c r="AT43" s="21">
        <v>17863</v>
      </c>
      <c r="AU43" s="21">
        <v>13310</v>
      </c>
      <c r="AV43" s="21">
        <v>6630</v>
      </c>
      <c r="AW43" s="21"/>
      <c r="AX43" s="21"/>
      <c r="AY43" s="19">
        <f t="shared" si="13"/>
        <v>37803</v>
      </c>
      <c r="AZ43" s="20"/>
      <c r="BA43" s="21">
        <v>1750</v>
      </c>
      <c r="BB43" s="21"/>
      <c r="BC43" s="21">
        <v>8620</v>
      </c>
      <c r="BD43" s="21"/>
      <c r="BE43" s="19">
        <f t="shared" si="8"/>
        <v>10370</v>
      </c>
      <c r="BF43" s="20"/>
      <c r="BG43" s="22">
        <v>10677</v>
      </c>
      <c r="BH43" s="20"/>
      <c r="BI43" s="21"/>
      <c r="BJ43" s="21"/>
      <c r="BK43" s="21">
        <v>11663</v>
      </c>
      <c r="BL43" s="21">
        <v>1360</v>
      </c>
      <c r="BM43" s="21">
        <v>1026</v>
      </c>
      <c r="BN43" s="21"/>
      <c r="BO43" s="21"/>
      <c r="BP43" s="21"/>
      <c r="BQ43" s="21"/>
      <c r="BR43" s="21"/>
      <c r="BS43" s="21"/>
      <c r="BT43" s="21"/>
      <c r="BU43" s="19">
        <f t="shared" si="9"/>
        <v>14049</v>
      </c>
      <c r="BV43" s="20" t="s">
        <v>12</v>
      </c>
      <c r="BW43" s="19">
        <f t="shared" ref="BW43:BW75" si="15">(+BU43+BG43+BE43+AY43+AQ43+AK43)</f>
        <v>72899</v>
      </c>
      <c r="BX43" s="20" t="s">
        <v>12</v>
      </c>
      <c r="BY43" s="19">
        <f t="shared" ref="BY43:BY75" si="16">((+AC43+U43+N43)-BW43)</f>
        <v>0</v>
      </c>
      <c r="BZ43" s="20" t="s">
        <v>12</v>
      </c>
      <c r="CA43" s="29"/>
      <c r="CB43" s="20"/>
      <c r="CC43" s="19">
        <f t="shared" si="11"/>
        <v>0</v>
      </c>
      <c r="CD43" s="5"/>
      <c r="CE43" s="115"/>
      <c r="CF43" s="115"/>
      <c r="CG43" s="19">
        <f t="shared" si="12"/>
        <v>0</v>
      </c>
      <c r="CH43" s="351" t="s">
        <v>740</v>
      </c>
      <c r="CI43" s="41"/>
      <c r="CJ43" s="6" t="s">
        <v>233</v>
      </c>
      <c r="CM43" s="13"/>
      <c r="CN43" s="5" t="s">
        <v>12</v>
      </c>
      <c r="CO43" t="s">
        <v>234</v>
      </c>
      <c r="CP43"/>
      <c r="CQ43" s="3">
        <f>((+CM33))</f>
        <v>119475</v>
      </c>
    </row>
    <row r="44" spans="1:102" x14ac:dyDescent="0.2">
      <c r="A44" s="6">
        <f t="shared" si="2"/>
        <v>1</v>
      </c>
      <c r="B44" s="30" t="s">
        <v>230</v>
      </c>
      <c r="C44" s="29">
        <v>75971</v>
      </c>
      <c r="D44" s="20"/>
      <c r="E44" s="21">
        <v>78592</v>
      </c>
      <c r="F44" s="21"/>
      <c r="G44" s="21">
        <v>554</v>
      </c>
      <c r="H44" s="21"/>
      <c r="I44" s="21"/>
      <c r="J44" s="21"/>
      <c r="K44" s="21"/>
      <c r="L44" s="21"/>
      <c r="M44" s="21"/>
      <c r="N44" s="19">
        <f t="shared" si="3"/>
        <v>79146</v>
      </c>
      <c r="O44" s="20"/>
      <c r="P44" s="21">
        <v>23557</v>
      </c>
      <c r="Q44" s="21"/>
      <c r="R44" s="21">
        <v>3077</v>
      </c>
      <c r="S44" s="21"/>
      <c r="T44" s="21"/>
      <c r="U44" s="60">
        <f t="shared" si="4"/>
        <v>26634</v>
      </c>
      <c r="V44" s="20"/>
      <c r="W44" s="21"/>
      <c r="X44" s="21"/>
      <c r="Y44" s="21"/>
      <c r="Z44" s="21"/>
      <c r="AA44" s="21"/>
      <c r="AB44" s="21"/>
      <c r="AC44" s="19">
        <f t="shared" si="5"/>
        <v>0</v>
      </c>
      <c r="AD44" s="20"/>
      <c r="AE44" s="19">
        <f t="shared" si="14"/>
        <v>105780</v>
      </c>
      <c r="AF44" s="20"/>
      <c r="AG44" s="21"/>
      <c r="AH44" s="21"/>
      <c r="AI44" s="21"/>
      <c r="AJ44" s="21"/>
      <c r="AK44" s="19">
        <f t="shared" si="6"/>
        <v>0</v>
      </c>
      <c r="AL44" s="20"/>
      <c r="AM44" s="21">
        <v>11750</v>
      </c>
      <c r="AN44" s="21"/>
      <c r="AO44" s="21"/>
      <c r="AP44" s="21"/>
      <c r="AQ44" s="19">
        <f t="shared" si="7"/>
        <v>11750</v>
      </c>
      <c r="AR44" s="20"/>
      <c r="AS44" s="21">
        <v>36923</v>
      </c>
      <c r="AT44" s="21"/>
      <c r="AU44" s="21">
        <v>14847</v>
      </c>
      <c r="AV44" s="21">
        <v>4636</v>
      </c>
      <c r="AW44" s="21"/>
      <c r="AX44" s="21">
        <v>6155</v>
      </c>
      <c r="AY44" s="19">
        <f t="shared" si="13"/>
        <v>62561</v>
      </c>
      <c r="AZ44" s="20"/>
      <c r="BA44" s="21"/>
      <c r="BB44" s="21">
        <v>200</v>
      </c>
      <c r="BC44" s="21">
        <v>13731</v>
      </c>
      <c r="BD44" s="21"/>
      <c r="BE44" s="19">
        <f t="shared" si="8"/>
        <v>13931</v>
      </c>
      <c r="BF44" s="20"/>
      <c r="BG44" s="22">
        <v>1422</v>
      </c>
      <c r="BH44" s="20"/>
      <c r="BI44" s="21"/>
      <c r="BJ44" s="21"/>
      <c r="BK44" s="21">
        <v>16174</v>
      </c>
      <c r="BL44" s="21"/>
      <c r="BM44" s="21"/>
      <c r="BN44" s="21"/>
      <c r="BO44" s="21"/>
      <c r="BP44" s="21"/>
      <c r="BQ44" s="21"/>
      <c r="BR44" s="21"/>
      <c r="BS44" s="21"/>
      <c r="BT44" s="21"/>
      <c r="BU44" s="19">
        <f t="shared" si="9"/>
        <v>16174</v>
      </c>
      <c r="BV44" s="20" t="s">
        <v>12</v>
      </c>
      <c r="BW44" s="19">
        <f t="shared" si="15"/>
        <v>105838</v>
      </c>
      <c r="BX44" s="20" t="s">
        <v>12</v>
      </c>
      <c r="BY44" s="19">
        <f t="shared" si="16"/>
        <v>-58</v>
      </c>
      <c r="BZ44" s="20" t="s">
        <v>12</v>
      </c>
      <c r="CA44" s="29"/>
      <c r="CB44" s="20"/>
      <c r="CC44" s="19">
        <f t="shared" si="11"/>
        <v>75913</v>
      </c>
      <c r="CD44" s="5"/>
      <c r="CE44" s="115">
        <v>75913</v>
      </c>
      <c r="CF44" s="115"/>
      <c r="CG44" s="19">
        <f t="shared" si="12"/>
        <v>0</v>
      </c>
      <c r="CH44" s="351" t="s">
        <v>740</v>
      </c>
      <c r="CI44" s="26">
        <v>48</v>
      </c>
      <c r="CJ44" s="36" t="s">
        <v>8</v>
      </c>
      <c r="CM44" s="13">
        <f>((+BG$204))</f>
        <v>14721789.16</v>
      </c>
      <c r="CN44" s="5" t="s">
        <v>12</v>
      </c>
      <c r="CO44" t="s">
        <v>236</v>
      </c>
      <c r="CP44"/>
      <c r="CQ44" s="3">
        <f>((+CM34))</f>
        <v>811448.42</v>
      </c>
    </row>
    <row r="45" spans="1:102" x14ac:dyDescent="0.2">
      <c r="A45" s="6">
        <f t="shared" si="2"/>
        <v>1</v>
      </c>
      <c r="B45" s="30" t="s">
        <v>232</v>
      </c>
      <c r="C45" s="29">
        <v>7087</v>
      </c>
      <c r="D45" s="20"/>
      <c r="E45" s="21">
        <v>20.14</v>
      </c>
      <c r="F45" s="21"/>
      <c r="G45" s="21"/>
      <c r="H45" s="21"/>
      <c r="I45" s="21"/>
      <c r="J45" s="21"/>
      <c r="K45" s="21"/>
      <c r="L45" s="21"/>
      <c r="M45" s="21"/>
      <c r="N45" s="19">
        <f t="shared" si="3"/>
        <v>20.14</v>
      </c>
      <c r="O45" s="20"/>
      <c r="P45" s="21">
        <v>9158.85</v>
      </c>
      <c r="Q45" s="21"/>
      <c r="R45" s="21"/>
      <c r="S45" s="21"/>
      <c r="T45" s="21"/>
      <c r="U45" s="60">
        <f t="shared" si="4"/>
        <v>9158.85</v>
      </c>
      <c r="V45" s="20"/>
      <c r="W45" s="21"/>
      <c r="X45" s="21"/>
      <c r="Y45" s="21"/>
      <c r="Z45" s="21"/>
      <c r="AA45" s="21"/>
      <c r="AB45" s="21"/>
      <c r="AC45" s="19">
        <f t="shared" si="5"/>
        <v>0</v>
      </c>
      <c r="AD45" s="20"/>
      <c r="AE45" s="19">
        <f t="shared" si="14"/>
        <v>9178.99</v>
      </c>
      <c r="AF45" s="20"/>
      <c r="AG45" s="21"/>
      <c r="AH45" s="21"/>
      <c r="AI45" s="21"/>
      <c r="AJ45" s="21"/>
      <c r="AK45" s="19">
        <f t="shared" si="6"/>
        <v>0</v>
      </c>
      <c r="AL45" s="20"/>
      <c r="AM45" s="21"/>
      <c r="AN45" s="21"/>
      <c r="AO45" s="21"/>
      <c r="AP45" s="21"/>
      <c r="AQ45" s="19">
        <f t="shared" si="7"/>
        <v>0</v>
      </c>
      <c r="AR45" s="20"/>
      <c r="AS45" s="21"/>
      <c r="AT45" s="21"/>
      <c r="AU45" s="21">
        <v>1100</v>
      </c>
      <c r="AV45" s="21"/>
      <c r="AW45" s="21"/>
      <c r="AX45" s="21"/>
      <c r="AY45" s="19">
        <f t="shared" si="13"/>
        <v>1100</v>
      </c>
      <c r="AZ45" s="20"/>
      <c r="BA45" s="21"/>
      <c r="BB45" s="21"/>
      <c r="BC45" s="21"/>
      <c r="BD45" s="21">
        <v>1200</v>
      </c>
      <c r="BE45" s="19">
        <f t="shared" si="8"/>
        <v>1200</v>
      </c>
      <c r="BF45" s="20"/>
      <c r="BG45" s="22">
        <v>1387</v>
      </c>
      <c r="BH45" s="20"/>
      <c r="BI45" s="21"/>
      <c r="BJ45" s="21"/>
      <c r="BK45" s="21">
        <v>1510.9</v>
      </c>
      <c r="BL45" s="21"/>
      <c r="BM45" s="21"/>
      <c r="BN45" s="21"/>
      <c r="BO45" s="21"/>
      <c r="BP45" s="21"/>
      <c r="BQ45" s="21"/>
      <c r="BR45" s="21"/>
      <c r="BS45" s="21"/>
      <c r="BT45" s="21"/>
      <c r="BU45" s="19">
        <f t="shared" si="9"/>
        <v>1510.9</v>
      </c>
      <c r="BV45" s="20" t="s">
        <v>12</v>
      </c>
      <c r="BW45" s="19">
        <f t="shared" si="15"/>
        <v>5197.8999999999996</v>
      </c>
      <c r="BX45" s="20" t="s">
        <v>12</v>
      </c>
      <c r="BY45" s="19">
        <f t="shared" si="16"/>
        <v>3981.09</v>
      </c>
      <c r="BZ45" s="20" t="s">
        <v>12</v>
      </c>
      <c r="CA45" s="29"/>
      <c r="CB45" s="20"/>
      <c r="CC45" s="19">
        <f t="shared" si="11"/>
        <v>11068.09</v>
      </c>
      <c r="CD45" s="5"/>
      <c r="CE45" s="115">
        <v>11068.09</v>
      </c>
      <c r="CF45" s="115"/>
      <c r="CG45" s="19">
        <f t="shared" si="12"/>
        <v>0</v>
      </c>
      <c r="CH45" s="351" t="s">
        <v>740</v>
      </c>
      <c r="CI45" s="41"/>
      <c r="CJ45" s="36" t="s">
        <v>238</v>
      </c>
      <c r="CM45" s="13"/>
      <c r="CN45" s="5" t="s">
        <v>12</v>
      </c>
      <c r="CO45" t="s">
        <v>239</v>
      </c>
      <c r="CP45"/>
      <c r="CQ45" s="3">
        <f>((+CM35))</f>
        <v>4489561</v>
      </c>
    </row>
    <row r="46" spans="1:102" x14ac:dyDescent="0.2">
      <c r="A46" s="6">
        <f t="shared" si="2"/>
        <v>1</v>
      </c>
      <c r="B46" s="30" t="s">
        <v>235</v>
      </c>
      <c r="C46" s="29">
        <v>71616</v>
      </c>
      <c r="D46" s="20"/>
      <c r="E46" s="21">
        <v>43409</v>
      </c>
      <c r="F46" s="21"/>
      <c r="G46" s="21">
        <v>114</v>
      </c>
      <c r="H46" s="21"/>
      <c r="I46" s="21"/>
      <c r="J46" s="21"/>
      <c r="K46" s="21"/>
      <c r="L46" s="21"/>
      <c r="M46" s="21"/>
      <c r="N46" s="19">
        <f t="shared" si="3"/>
        <v>43523</v>
      </c>
      <c r="O46" s="20"/>
      <c r="P46" s="21">
        <v>28092</v>
      </c>
      <c r="Q46" s="21"/>
      <c r="R46" s="21"/>
      <c r="S46" s="21"/>
      <c r="T46" s="21"/>
      <c r="U46" s="60">
        <f t="shared" si="4"/>
        <v>28092</v>
      </c>
      <c r="V46" s="20"/>
      <c r="W46" s="21"/>
      <c r="X46" s="21"/>
      <c r="Y46" s="21"/>
      <c r="Z46" s="21"/>
      <c r="AA46" s="21"/>
      <c r="AB46" s="21"/>
      <c r="AC46" s="19">
        <f t="shared" si="5"/>
        <v>0</v>
      </c>
      <c r="AD46" s="20"/>
      <c r="AE46" s="19">
        <f t="shared" si="14"/>
        <v>71615</v>
      </c>
      <c r="AF46" s="20"/>
      <c r="AG46" s="21"/>
      <c r="AH46" s="21"/>
      <c r="AI46" s="21"/>
      <c r="AJ46" s="21"/>
      <c r="AK46" s="19">
        <f t="shared" si="6"/>
        <v>0</v>
      </c>
      <c r="AL46" s="20"/>
      <c r="AM46" s="21"/>
      <c r="AN46" s="21"/>
      <c r="AO46" s="21"/>
      <c r="AP46" s="21"/>
      <c r="AQ46" s="19">
        <f t="shared" si="7"/>
        <v>0</v>
      </c>
      <c r="AR46" s="20"/>
      <c r="AS46" s="21"/>
      <c r="AT46" s="21">
        <v>1001</v>
      </c>
      <c r="AU46" s="21">
        <v>2153</v>
      </c>
      <c r="AV46" s="21"/>
      <c r="AW46" s="21"/>
      <c r="AX46" s="21">
        <v>9252</v>
      </c>
      <c r="AY46" s="19">
        <f t="shared" si="13"/>
        <v>12406</v>
      </c>
      <c r="AZ46" s="20"/>
      <c r="BA46" s="21"/>
      <c r="BB46" s="21"/>
      <c r="BC46" s="21">
        <v>220</v>
      </c>
      <c r="BD46" s="21"/>
      <c r="BE46" s="19">
        <f t="shared" si="8"/>
        <v>220</v>
      </c>
      <c r="BF46" s="20"/>
      <c r="BG46" s="22">
        <v>24706</v>
      </c>
      <c r="BH46" s="20"/>
      <c r="BI46" s="21"/>
      <c r="BJ46" s="21"/>
      <c r="BK46" s="21">
        <v>8594</v>
      </c>
      <c r="BL46" s="21">
        <v>1418</v>
      </c>
      <c r="BM46" s="21"/>
      <c r="BN46" s="21"/>
      <c r="BO46" s="21"/>
      <c r="BP46" s="21"/>
      <c r="BQ46" s="21"/>
      <c r="BR46" s="21"/>
      <c r="BS46" s="21"/>
      <c r="BT46" s="21"/>
      <c r="BU46" s="19">
        <f t="shared" si="9"/>
        <v>10012</v>
      </c>
      <c r="BV46" s="20" t="s">
        <v>12</v>
      </c>
      <c r="BW46" s="19">
        <f t="shared" si="15"/>
        <v>47344</v>
      </c>
      <c r="BX46" s="20" t="s">
        <v>12</v>
      </c>
      <c r="BY46" s="19">
        <f t="shared" si="16"/>
        <v>24271</v>
      </c>
      <c r="BZ46" s="20" t="s">
        <v>12</v>
      </c>
      <c r="CA46" s="29"/>
      <c r="CB46" s="20"/>
      <c r="CC46" s="19">
        <f t="shared" si="11"/>
        <v>95887</v>
      </c>
      <c r="CD46" s="5">
        <v>0</v>
      </c>
      <c r="CE46" s="115">
        <v>62300</v>
      </c>
      <c r="CF46" s="115">
        <v>45290</v>
      </c>
      <c r="CG46" s="19">
        <f t="shared" si="12"/>
        <v>-11703</v>
      </c>
      <c r="CH46" s="351" t="s">
        <v>742</v>
      </c>
      <c r="CI46" s="26" t="s">
        <v>544</v>
      </c>
      <c r="CJ46" s="6" t="s">
        <v>242</v>
      </c>
      <c r="CM46" s="13">
        <f>((+AG204+AM204))</f>
        <v>37427340.520000003</v>
      </c>
      <c r="CN46" s="5" t="s">
        <v>12</v>
      </c>
      <c r="CO46" s="6" t="s">
        <v>220</v>
      </c>
      <c r="CU46" s="6" t="s">
        <v>221</v>
      </c>
    </row>
    <row r="47" spans="1:102" x14ac:dyDescent="0.2">
      <c r="A47" s="6">
        <f t="shared" si="2"/>
        <v>1</v>
      </c>
      <c r="B47" s="30" t="s">
        <v>237</v>
      </c>
      <c r="C47" s="29">
        <v>367390</v>
      </c>
      <c r="D47" s="20"/>
      <c r="E47" s="21"/>
      <c r="F47" s="21"/>
      <c r="G47" s="21"/>
      <c r="H47" s="21">
        <v>1694</v>
      </c>
      <c r="I47" s="21"/>
      <c r="J47" s="21"/>
      <c r="K47" s="21"/>
      <c r="L47" s="21"/>
      <c r="M47" s="21">
        <v>65880</v>
      </c>
      <c r="N47" s="19">
        <f t="shared" si="3"/>
        <v>67574</v>
      </c>
      <c r="O47" s="20"/>
      <c r="P47" s="21">
        <v>177171</v>
      </c>
      <c r="Q47" s="21"/>
      <c r="R47" s="21"/>
      <c r="S47" s="21"/>
      <c r="T47" s="21">
        <v>210274</v>
      </c>
      <c r="U47" s="60">
        <f t="shared" si="4"/>
        <v>387445</v>
      </c>
      <c r="V47" s="20"/>
      <c r="W47" s="21"/>
      <c r="X47" s="21"/>
      <c r="Y47" s="21"/>
      <c r="Z47" s="21"/>
      <c r="AA47" s="21"/>
      <c r="AB47" s="21"/>
      <c r="AC47" s="19">
        <f t="shared" si="5"/>
        <v>0</v>
      </c>
      <c r="AD47" s="20"/>
      <c r="AE47" s="19">
        <f t="shared" si="14"/>
        <v>455019</v>
      </c>
      <c r="AF47" s="20"/>
      <c r="AG47" s="21"/>
      <c r="AH47" s="21"/>
      <c r="AI47" s="21"/>
      <c r="AJ47" s="21"/>
      <c r="AK47" s="19">
        <f t="shared" si="6"/>
        <v>0</v>
      </c>
      <c r="AL47" s="20"/>
      <c r="AM47" s="21">
        <v>13120</v>
      </c>
      <c r="AN47" s="21"/>
      <c r="AO47" s="21"/>
      <c r="AP47" s="21">
        <v>8260</v>
      </c>
      <c r="AQ47" s="19">
        <f t="shared" si="7"/>
        <v>21380</v>
      </c>
      <c r="AR47" s="20"/>
      <c r="AS47" s="21">
        <v>428676</v>
      </c>
      <c r="AT47" s="21">
        <v>3528</v>
      </c>
      <c r="AU47" s="21">
        <v>13328</v>
      </c>
      <c r="AV47" s="21"/>
      <c r="AW47" s="21"/>
      <c r="AX47" s="21">
        <v>12125</v>
      </c>
      <c r="AY47" s="19">
        <f t="shared" si="13"/>
        <v>457657</v>
      </c>
      <c r="AZ47" s="20"/>
      <c r="BA47" s="21"/>
      <c r="BB47" s="21">
        <v>448</v>
      </c>
      <c r="BC47" s="21">
        <v>4152</v>
      </c>
      <c r="BD47" s="21"/>
      <c r="BE47" s="19">
        <f t="shared" si="8"/>
        <v>4600</v>
      </c>
      <c r="BF47" s="20"/>
      <c r="BG47" s="22"/>
      <c r="BH47" s="20"/>
      <c r="BI47" s="21"/>
      <c r="BJ47" s="21"/>
      <c r="BK47" s="21">
        <v>423</v>
      </c>
      <c r="BL47" s="21"/>
      <c r="BM47" s="21">
        <v>47274</v>
      </c>
      <c r="BN47" s="21"/>
      <c r="BO47" s="21"/>
      <c r="BP47" s="21"/>
      <c r="BQ47" s="21"/>
      <c r="BR47" s="21"/>
      <c r="BS47" s="21"/>
      <c r="BT47" s="21"/>
      <c r="BU47" s="19">
        <f t="shared" si="9"/>
        <v>47697</v>
      </c>
      <c r="BV47" s="20" t="s">
        <v>12</v>
      </c>
      <c r="BW47" s="19">
        <f t="shared" si="15"/>
        <v>531334</v>
      </c>
      <c r="BX47" s="20" t="s">
        <v>12</v>
      </c>
      <c r="BY47" s="19">
        <f t="shared" si="16"/>
        <v>-76315</v>
      </c>
      <c r="BZ47" s="20" t="s">
        <v>12</v>
      </c>
      <c r="CA47" s="29"/>
      <c r="CB47" s="20"/>
      <c r="CC47" s="19">
        <f t="shared" si="11"/>
        <v>291075</v>
      </c>
      <c r="CD47" s="5"/>
      <c r="CE47" s="115">
        <v>291075</v>
      </c>
      <c r="CF47" s="115"/>
      <c r="CG47" s="19">
        <f t="shared" si="12"/>
        <v>0</v>
      </c>
      <c r="CH47" s="351" t="s">
        <v>740</v>
      </c>
      <c r="CI47" s="26" t="s">
        <v>241</v>
      </c>
      <c r="CJ47" s="6" t="s">
        <v>245</v>
      </c>
      <c r="CM47" s="13">
        <f>((+AH204+AN204))</f>
        <v>1518415.6599999997</v>
      </c>
      <c r="CN47" s="5" t="s">
        <v>12</v>
      </c>
      <c r="CO47" s="6" t="s">
        <v>246</v>
      </c>
    </row>
    <row r="48" spans="1:102" x14ac:dyDescent="0.2">
      <c r="A48" s="6">
        <f t="shared" si="2"/>
        <v>1</v>
      </c>
      <c r="B48" s="30" t="s">
        <v>240</v>
      </c>
      <c r="C48" s="29">
        <v>232378</v>
      </c>
      <c r="D48" s="20"/>
      <c r="E48" s="21"/>
      <c r="F48" s="21"/>
      <c r="G48" s="21">
        <v>506</v>
      </c>
      <c r="H48" s="21">
        <v>16091</v>
      </c>
      <c r="I48" s="21"/>
      <c r="J48" s="21"/>
      <c r="K48" s="21"/>
      <c r="L48" s="21"/>
      <c r="M48" s="21">
        <v>11871</v>
      </c>
      <c r="N48" s="19">
        <f t="shared" si="3"/>
        <v>28468</v>
      </c>
      <c r="O48" s="20"/>
      <c r="P48" s="21">
        <v>24220</v>
      </c>
      <c r="Q48" s="21"/>
      <c r="R48" s="21"/>
      <c r="S48" s="21"/>
      <c r="T48" s="21">
        <v>12537</v>
      </c>
      <c r="U48" s="60">
        <f t="shared" si="4"/>
        <v>36757</v>
      </c>
      <c r="V48" s="20"/>
      <c r="W48" s="21"/>
      <c r="X48" s="21"/>
      <c r="Y48" s="21"/>
      <c r="Z48" s="21"/>
      <c r="AA48" s="21"/>
      <c r="AB48" s="21"/>
      <c r="AC48" s="19">
        <f t="shared" si="5"/>
        <v>0</v>
      </c>
      <c r="AD48" s="20"/>
      <c r="AE48" s="19">
        <f t="shared" si="14"/>
        <v>65225</v>
      </c>
      <c r="AF48" s="20"/>
      <c r="AG48" s="21"/>
      <c r="AH48" s="21"/>
      <c r="AI48" s="21"/>
      <c r="AJ48" s="21"/>
      <c r="AK48" s="19">
        <f t="shared" si="6"/>
        <v>0</v>
      </c>
      <c r="AL48" s="20"/>
      <c r="AM48" s="21"/>
      <c r="AN48" s="21">
        <v>74</v>
      </c>
      <c r="AO48" s="21"/>
      <c r="AP48" s="21"/>
      <c r="AQ48" s="19">
        <f t="shared" si="7"/>
        <v>74</v>
      </c>
      <c r="AR48" s="20"/>
      <c r="AS48" s="21">
        <v>58</v>
      </c>
      <c r="AT48" s="21">
        <v>231</v>
      </c>
      <c r="AU48" s="21">
        <v>4305</v>
      </c>
      <c r="AV48" s="21">
        <v>4158</v>
      </c>
      <c r="AW48" s="21"/>
      <c r="AX48" s="21">
        <v>1297</v>
      </c>
      <c r="AY48" s="19">
        <f t="shared" si="13"/>
        <v>10049</v>
      </c>
      <c r="AZ48" s="20"/>
      <c r="BA48" s="21">
        <v>2241</v>
      </c>
      <c r="BB48" s="21"/>
      <c r="BC48" s="21">
        <v>10168</v>
      </c>
      <c r="BD48" s="21"/>
      <c r="BE48" s="19">
        <f t="shared" si="8"/>
        <v>12409</v>
      </c>
      <c r="BF48" s="20"/>
      <c r="BG48" s="22">
        <v>601</v>
      </c>
      <c r="BH48" s="20"/>
      <c r="BI48" s="21"/>
      <c r="BJ48" s="21"/>
      <c r="BK48" s="21">
        <v>2077</v>
      </c>
      <c r="BL48" s="21"/>
      <c r="BM48" s="21"/>
      <c r="BN48" s="21"/>
      <c r="BO48" s="21"/>
      <c r="BP48" s="21"/>
      <c r="BQ48" s="21"/>
      <c r="BR48" s="21"/>
      <c r="BS48" s="21">
        <v>3500</v>
      </c>
      <c r="BT48" s="21"/>
      <c r="BU48" s="19">
        <f t="shared" si="9"/>
        <v>5577</v>
      </c>
      <c r="BV48" s="20" t="s">
        <v>12</v>
      </c>
      <c r="BW48" s="19">
        <f t="shared" si="15"/>
        <v>28710</v>
      </c>
      <c r="BX48" s="20" t="s">
        <v>12</v>
      </c>
      <c r="BY48" s="19">
        <f t="shared" si="16"/>
        <v>36515</v>
      </c>
      <c r="BZ48" s="20" t="s">
        <v>12</v>
      </c>
      <c r="CA48" s="29"/>
      <c r="CB48" s="20"/>
      <c r="CC48" s="19">
        <f t="shared" si="11"/>
        <v>268893</v>
      </c>
      <c r="CD48" s="5"/>
      <c r="CE48" s="115">
        <v>248893</v>
      </c>
      <c r="CF48" s="115">
        <v>20000</v>
      </c>
      <c r="CG48" s="19">
        <f t="shared" si="12"/>
        <v>0</v>
      </c>
      <c r="CH48" s="351" t="s">
        <v>740</v>
      </c>
      <c r="CI48" s="26" t="s">
        <v>244</v>
      </c>
      <c r="CJ48" s="6" t="s">
        <v>249</v>
      </c>
      <c r="CM48" s="13">
        <f>((+AI204+AO204))</f>
        <v>206339</v>
      </c>
      <c r="CN48" s="5" t="s">
        <v>12</v>
      </c>
      <c r="CO48" s="6" t="s">
        <v>250</v>
      </c>
    </row>
    <row r="49" spans="1:99" x14ac:dyDescent="0.2">
      <c r="A49" s="6">
        <f t="shared" si="2"/>
        <v>1</v>
      </c>
      <c r="B49" s="30" t="s">
        <v>243</v>
      </c>
      <c r="C49" s="29">
        <v>26945</v>
      </c>
      <c r="D49" s="20"/>
      <c r="E49" s="21">
        <v>15004</v>
      </c>
      <c r="F49" s="21">
        <v>11000</v>
      </c>
      <c r="G49" s="21"/>
      <c r="H49" s="21">
        <v>48000</v>
      </c>
      <c r="I49" s="21"/>
      <c r="J49" s="21"/>
      <c r="K49" s="21"/>
      <c r="L49" s="21"/>
      <c r="M49" s="21"/>
      <c r="N49" s="19">
        <f t="shared" si="3"/>
        <v>74004</v>
      </c>
      <c r="O49" s="20"/>
      <c r="P49" s="21">
        <v>25459</v>
      </c>
      <c r="Q49" s="21">
        <v>3355</v>
      </c>
      <c r="R49" s="21">
        <v>40701.85</v>
      </c>
      <c r="S49" s="21"/>
      <c r="T49" s="21">
        <v>13209</v>
      </c>
      <c r="U49" s="60">
        <f t="shared" si="4"/>
        <v>82724.850000000006</v>
      </c>
      <c r="V49" s="20"/>
      <c r="W49" s="21"/>
      <c r="X49" s="21"/>
      <c r="Y49" s="21"/>
      <c r="Z49" s="21"/>
      <c r="AA49" s="21"/>
      <c r="AB49" s="21"/>
      <c r="AC49" s="19">
        <f t="shared" si="5"/>
        <v>0</v>
      </c>
      <c r="AD49" s="20"/>
      <c r="AE49" s="19">
        <f t="shared" si="14"/>
        <v>156728.85</v>
      </c>
      <c r="AF49" s="20"/>
      <c r="AG49" s="21"/>
      <c r="AH49" s="21">
        <v>688.92</v>
      </c>
      <c r="AI49" s="21"/>
      <c r="AJ49" s="21">
        <v>20.52</v>
      </c>
      <c r="AK49" s="19">
        <f t="shared" si="6"/>
        <v>709.43999999999994</v>
      </c>
      <c r="AL49" s="20"/>
      <c r="AM49" s="21">
        <v>26690</v>
      </c>
      <c r="AN49" s="21">
        <v>2024.09</v>
      </c>
      <c r="AO49" s="21"/>
      <c r="AP49" s="21">
        <v>25.75</v>
      </c>
      <c r="AQ49" s="19">
        <f t="shared" si="7"/>
        <v>28739.84</v>
      </c>
      <c r="AR49" s="20"/>
      <c r="AS49" s="21">
        <v>9858.24</v>
      </c>
      <c r="AT49" s="21">
        <v>912.58</v>
      </c>
      <c r="AU49" s="21">
        <v>7868.62</v>
      </c>
      <c r="AV49" s="21">
        <v>11000.7</v>
      </c>
      <c r="AW49" s="21"/>
      <c r="AX49" s="21">
        <v>6635.23</v>
      </c>
      <c r="AY49" s="19">
        <f t="shared" si="13"/>
        <v>36275.369999999995</v>
      </c>
      <c r="AZ49" s="20"/>
      <c r="BA49" s="21">
        <v>47500</v>
      </c>
      <c r="BB49" s="21"/>
      <c r="BC49" s="21">
        <v>6752.7</v>
      </c>
      <c r="BD49" s="21"/>
      <c r="BE49" s="19">
        <f t="shared" si="8"/>
        <v>54252.7</v>
      </c>
      <c r="BF49" s="20"/>
      <c r="BG49" s="22">
        <v>1820</v>
      </c>
      <c r="BH49" s="20"/>
      <c r="BI49" s="21"/>
      <c r="BJ49" s="21">
        <v>657.3</v>
      </c>
      <c r="BK49" s="21">
        <v>9410</v>
      </c>
      <c r="BL49" s="21">
        <v>657.14</v>
      </c>
      <c r="BM49" s="21"/>
      <c r="BN49" s="21"/>
      <c r="BO49" s="21"/>
      <c r="BP49" s="21"/>
      <c r="BQ49" s="21"/>
      <c r="BR49" s="21"/>
      <c r="BS49" s="21"/>
      <c r="BT49" s="21">
        <v>1311.06</v>
      </c>
      <c r="BU49" s="19">
        <f t="shared" si="9"/>
        <v>12035.499999999998</v>
      </c>
      <c r="BV49" s="20" t="s">
        <v>12</v>
      </c>
      <c r="BW49" s="19">
        <f t="shared" si="15"/>
        <v>133832.85</v>
      </c>
      <c r="BX49" s="20" t="s">
        <v>12</v>
      </c>
      <c r="BY49" s="19">
        <f t="shared" si="16"/>
        <v>22896</v>
      </c>
      <c r="BZ49" s="20" t="s">
        <v>12</v>
      </c>
      <c r="CA49" s="29"/>
      <c r="CB49" s="20"/>
      <c r="CC49" s="19">
        <f t="shared" si="11"/>
        <v>49841</v>
      </c>
      <c r="CD49" s="5"/>
      <c r="CE49" s="115">
        <v>24204</v>
      </c>
      <c r="CF49" s="115">
        <v>25637</v>
      </c>
      <c r="CG49" s="19">
        <f t="shared" si="12"/>
        <v>0</v>
      </c>
      <c r="CH49" s="351" t="s">
        <v>740</v>
      </c>
      <c r="CI49" s="26" t="s">
        <v>248</v>
      </c>
      <c r="CJ49" s="6" t="s">
        <v>253</v>
      </c>
      <c r="CM49" s="13">
        <f>((+AJ204+AP204))</f>
        <v>10528038.35</v>
      </c>
      <c r="CN49" s="5" t="s">
        <v>12</v>
      </c>
      <c r="CO49" s="6" t="s">
        <v>220</v>
      </c>
      <c r="CU49" s="6" t="s">
        <v>221</v>
      </c>
    </row>
    <row r="50" spans="1:99" x14ac:dyDescent="0.2">
      <c r="A50" s="6">
        <f t="shared" si="2"/>
        <v>1</v>
      </c>
      <c r="B50" s="30" t="s">
        <v>247</v>
      </c>
      <c r="C50" s="29">
        <v>14558</v>
      </c>
      <c r="D50" s="20"/>
      <c r="E50" s="21"/>
      <c r="F50" s="21"/>
      <c r="G50" s="21"/>
      <c r="H50" s="21"/>
      <c r="I50" s="21"/>
      <c r="J50" s="21"/>
      <c r="K50" s="21"/>
      <c r="L50" s="21"/>
      <c r="M50" s="21"/>
      <c r="N50" s="19">
        <f t="shared" si="3"/>
        <v>0</v>
      </c>
      <c r="O50" s="20"/>
      <c r="P50" s="21">
        <v>24676</v>
      </c>
      <c r="Q50" s="21"/>
      <c r="R50" s="21"/>
      <c r="S50" s="21"/>
      <c r="T50" s="21"/>
      <c r="U50" s="60">
        <f t="shared" si="4"/>
        <v>24676</v>
      </c>
      <c r="V50" s="20"/>
      <c r="W50" s="21"/>
      <c r="X50" s="21"/>
      <c r="Y50" s="21"/>
      <c r="Z50" s="21"/>
      <c r="AA50" s="21"/>
      <c r="AB50" s="21"/>
      <c r="AC50" s="19">
        <f t="shared" si="5"/>
        <v>0</v>
      </c>
      <c r="AD50" s="20"/>
      <c r="AE50" s="19">
        <f t="shared" si="14"/>
        <v>24676</v>
      </c>
      <c r="AF50" s="20"/>
      <c r="AG50" s="21"/>
      <c r="AH50" s="21"/>
      <c r="AI50" s="21"/>
      <c r="AJ50" s="21"/>
      <c r="AK50" s="19">
        <f t="shared" si="6"/>
        <v>0</v>
      </c>
      <c r="AL50" s="20"/>
      <c r="AM50" s="21"/>
      <c r="AN50" s="21"/>
      <c r="AO50" s="21"/>
      <c r="AP50" s="21"/>
      <c r="AQ50" s="19">
        <f t="shared" si="7"/>
        <v>0</v>
      </c>
      <c r="AR50" s="20"/>
      <c r="AS50" s="21"/>
      <c r="AT50" s="21">
        <v>10661</v>
      </c>
      <c r="AU50" s="21">
        <v>3042</v>
      </c>
      <c r="AV50" s="21"/>
      <c r="AW50" s="21"/>
      <c r="AX50" s="21">
        <v>353</v>
      </c>
      <c r="AY50" s="19">
        <f t="shared" si="13"/>
        <v>14056</v>
      </c>
      <c r="AZ50" s="20"/>
      <c r="BA50" s="21"/>
      <c r="BB50" s="21"/>
      <c r="BC50" s="21"/>
      <c r="BD50" s="21"/>
      <c r="BE50" s="19">
        <f t="shared" si="8"/>
        <v>0</v>
      </c>
      <c r="BF50" s="20"/>
      <c r="BG50" s="22">
        <v>7500</v>
      </c>
      <c r="BH50" s="20"/>
      <c r="BI50" s="21"/>
      <c r="BJ50" s="21"/>
      <c r="BK50" s="21"/>
      <c r="BL50" s="21">
        <v>3000</v>
      </c>
      <c r="BM50" s="21"/>
      <c r="BN50" s="21"/>
      <c r="BO50" s="21"/>
      <c r="BP50" s="21"/>
      <c r="BQ50" s="21"/>
      <c r="BR50" s="21"/>
      <c r="BS50" s="21"/>
      <c r="BT50" s="21"/>
      <c r="BU50" s="19">
        <f t="shared" si="9"/>
        <v>3000</v>
      </c>
      <c r="BV50" s="20" t="s">
        <v>12</v>
      </c>
      <c r="BW50" s="19">
        <f t="shared" si="15"/>
        <v>24556</v>
      </c>
      <c r="BX50" s="20" t="s">
        <v>12</v>
      </c>
      <c r="BY50" s="19">
        <f t="shared" si="16"/>
        <v>120</v>
      </c>
      <c r="BZ50" s="20" t="s">
        <v>12</v>
      </c>
      <c r="CA50" s="29"/>
      <c r="CB50" s="20"/>
      <c r="CC50" s="19">
        <f t="shared" si="11"/>
        <v>14678</v>
      </c>
      <c r="CD50" s="5"/>
      <c r="CE50" s="115">
        <v>14678</v>
      </c>
      <c r="CF50" s="115"/>
      <c r="CG50" s="19">
        <f t="shared" si="12"/>
        <v>0</v>
      </c>
      <c r="CH50" s="351" t="s">
        <v>740</v>
      </c>
      <c r="CI50" s="26" t="s">
        <v>252</v>
      </c>
      <c r="CJ50" s="6" t="s">
        <v>255</v>
      </c>
      <c r="CM50" s="13">
        <f>((+AK204+AQ204))</f>
        <v>49680133.530000001</v>
      </c>
      <c r="CN50" s="5" t="s">
        <v>12</v>
      </c>
      <c r="CO50" s="6" t="s">
        <v>256</v>
      </c>
    </row>
    <row r="51" spans="1:99" x14ac:dyDescent="0.2">
      <c r="A51" s="6">
        <f t="shared" si="2"/>
        <v>1</v>
      </c>
      <c r="B51" s="30" t="s">
        <v>251</v>
      </c>
      <c r="C51" s="29"/>
      <c r="D51" s="20"/>
      <c r="E51" s="21"/>
      <c r="F51" s="21"/>
      <c r="G51" s="21"/>
      <c r="H51" s="21">
        <v>2574.09</v>
      </c>
      <c r="I51" s="21"/>
      <c r="J51" s="21"/>
      <c r="K51" s="21"/>
      <c r="L51" s="21"/>
      <c r="M51" s="21"/>
      <c r="N51" s="19">
        <f t="shared" si="3"/>
        <v>2574.09</v>
      </c>
      <c r="O51" s="20"/>
      <c r="P51" s="21">
        <v>24957.99</v>
      </c>
      <c r="Q51" s="21"/>
      <c r="R51" s="21"/>
      <c r="S51" s="21"/>
      <c r="T51" s="21"/>
      <c r="U51" s="60">
        <f t="shared" si="4"/>
        <v>24957.99</v>
      </c>
      <c r="V51" s="20"/>
      <c r="W51" s="21"/>
      <c r="X51" s="21"/>
      <c r="Y51" s="21"/>
      <c r="Z51" s="21"/>
      <c r="AA51" s="21"/>
      <c r="AB51" s="21"/>
      <c r="AC51" s="19">
        <f t="shared" si="5"/>
        <v>0</v>
      </c>
      <c r="AD51" s="20"/>
      <c r="AE51" s="19">
        <f t="shared" si="14"/>
        <v>27532.080000000002</v>
      </c>
      <c r="AF51" s="20"/>
      <c r="AG51" s="21"/>
      <c r="AH51" s="21"/>
      <c r="AI51" s="21"/>
      <c r="AJ51" s="21"/>
      <c r="AK51" s="19">
        <f t="shared" si="6"/>
        <v>0</v>
      </c>
      <c r="AL51" s="20"/>
      <c r="AM51" s="21"/>
      <c r="AN51" s="21"/>
      <c r="AO51" s="21"/>
      <c r="AP51" s="21"/>
      <c r="AQ51" s="19">
        <f t="shared" si="7"/>
        <v>0</v>
      </c>
      <c r="AR51" s="20"/>
      <c r="AS51" s="21"/>
      <c r="AT51" s="21"/>
      <c r="AU51" s="21"/>
      <c r="AV51" s="21"/>
      <c r="AW51" s="21"/>
      <c r="AX51" s="21"/>
      <c r="AY51" s="19">
        <f t="shared" si="13"/>
        <v>0</v>
      </c>
      <c r="AZ51" s="20"/>
      <c r="BA51" s="21"/>
      <c r="BB51" s="21"/>
      <c r="BC51" s="21"/>
      <c r="BD51" s="21"/>
      <c r="BE51" s="19">
        <f t="shared" si="8"/>
        <v>0</v>
      </c>
      <c r="BF51" s="20"/>
      <c r="BG51" s="22"/>
      <c r="BH51" s="20"/>
      <c r="BI51" s="21"/>
      <c r="BJ51" s="21"/>
      <c r="BK51" s="21">
        <v>2574.09</v>
      </c>
      <c r="BL51" s="21"/>
      <c r="BM51" s="21"/>
      <c r="BN51" s="21"/>
      <c r="BO51" s="21"/>
      <c r="BP51" s="21"/>
      <c r="BQ51" s="21"/>
      <c r="BR51" s="21">
        <v>24957.99</v>
      </c>
      <c r="BS51" s="21"/>
      <c r="BT51" s="21"/>
      <c r="BU51" s="19">
        <f t="shared" si="9"/>
        <v>27532.080000000002</v>
      </c>
      <c r="BV51" s="20" t="s">
        <v>12</v>
      </c>
      <c r="BW51" s="19">
        <f t="shared" si="15"/>
        <v>27532.080000000002</v>
      </c>
      <c r="BX51" s="20" t="s">
        <v>12</v>
      </c>
      <c r="BY51" s="19">
        <f t="shared" si="16"/>
        <v>0</v>
      </c>
      <c r="BZ51" s="20" t="s">
        <v>12</v>
      </c>
      <c r="CA51" s="29"/>
      <c r="CB51" s="20"/>
      <c r="CC51" s="19">
        <f t="shared" si="11"/>
        <v>0</v>
      </c>
      <c r="CD51" s="5"/>
      <c r="CE51" s="115"/>
      <c r="CF51" s="115"/>
      <c r="CG51" s="19">
        <f t="shared" si="12"/>
        <v>0</v>
      </c>
      <c r="CH51" s="351" t="s">
        <v>740</v>
      </c>
      <c r="CI51" s="41"/>
      <c r="CJ51" s="36" t="s">
        <v>6</v>
      </c>
      <c r="CM51" s="13"/>
      <c r="CN51" s="5" t="s">
        <v>12</v>
      </c>
      <c r="CO51" s="6" t="s">
        <v>258</v>
      </c>
    </row>
    <row r="52" spans="1:99" x14ac:dyDescent="0.2">
      <c r="A52" s="6">
        <f t="shared" si="2"/>
        <v>1</v>
      </c>
      <c r="B52" s="30" t="s">
        <v>254</v>
      </c>
      <c r="C52" s="29">
        <v>69832</v>
      </c>
      <c r="D52" s="20"/>
      <c r="E52" s="21"/>
      <c r="F52" s="21"/>
      <c r="G52" s="21"/>
      <c r="H52" s="21"/>
      <c r="I52" s="21"/>
      <c r="J52" s="21"/>
      <c r="K52" s="21"/>
      <c r="L52" s="21"/>
      <c r="M52" s="21">
        <v>132682</v>
      </c>
      <c r="N52" s="19">
        <f t="shared" si="3"/>
        <v>132682</v>
      </c>
      <c r="O52" s="20"/>
      <c r="P52" s="21">
        <v>10920</v>
      </c>
      <c r="Q52" s="21">
        <v>1138</v>
      </c>
      <c r="R52" s="21">
        <v>26149</v>
      </c>
      <c r="S52" s="21"/>
      <c r="T52" s="21">
        <v>5697</v>
      </c>
      <c r="U52" s="60">
        <f t="shared" si="4"/>
        <v>43904</v>
      </c>
      <c r="V52" s="20"/>
      <c r="W52" s="21"/>
      <c r="X52" s="21"/>
      <c r="Y52" s="21"/>
      <c r="Z52" s="21"/>
      <c r="AA52" s="21"/>
      <c r="AB52" s="21"/>
      <c r="AC52" s="19">
        <f t="shared" si="5"/>
        <v>0</v>
      </c>
      <c r="AD52" s="20"/>
      <c r="AE52" s="19">
        <f t="shared" si="14"/>
        <v>176586</v>
      </c>
      <c r="AF52" s="20"/>
      <c r="AG52" s="21"/>
      <c r="AH52" s="21"/>
      <c r="AI52" s="21"/>
      <c r="AJ52" s="21"/>
      <c r="AK52" s="19">
        <f t="shared" si="6"/>
        <v>0</v>
      </c>
      <c r="AL52" s="20"/>
      <c r="AM52" s="21"/>
      <c r="AN52" s="21"/>
      <c r="AO52" s="21"/>
      <c r="AP52" s="21"/>
      <c r="AQ52" s="19">
        <f t="shared" si="7"/>
        <v>0</v>
      </c>
      <c r="AR52" s="20"/>
      <c r="AS52" s="21">
        <v>10461</v>
      </c>
      <c r="AT52" s="21">
        <v>2460</v>
      </c>
      <c r="AU52" s="21">
        <v>21228</v>
      </c>
      <c r="AV52" s="21">
        <v>31317</v>
      </c>
      <c r="AW52" s="21"/>
      <c r="AX52" s="21"/>
      <c r="AY52" s="19">
        <f t="shared" si="13"/>
        <v>65466</v>
      </c>
      <c r="AZ52" s="20"/>
      <c r="BA52" s="21"/>
      <c r="BB52" s="21"/>
      <c r="BC52" s="21">
        <v>7280</v>
      </c>
      <c r="BD52" s="21"/>
      <c r="BE52" s="19">
        <f t="shared" si="8"/>
        <v>7280</v>
      </c>
      <c r="BF52" s="20"/>
      <c r="BG52" s="22">
        <v>12031</v>
      </c>
      <c r="BH52" s="20"/>
      <c r="BI52" s="21"/>
      <c r="BJ52" s="21"/>
      <c r="BK52" s="21">
        <v>1928</v>
      </c>
      <c r="BL52" s="21">
        <v>1326</v>
      </c>
      <c r="BM52" s="21"/>
      <c r="BN52" s="21"/>
      <c r="BO52" s="21"/>
      <c r="BP52" s="21"/>
      <c r="BQ52" s="21"/>
      <c r="BR52" s="21"/>
      <c r="BS52" s="21"/>
      <c r="BT52" s="21"/>
      <c r="BU52" s="19">
        <f t="shared" si="9"/>
        <v>3254</v>
      </c>
      <c r="BV52" s="20" t="s">
        <v>12</v>
      </c>
      <c r="BW52" s="19">
        <f t="shared" si="15"/>
        <v>88031</v>
      </c>
      <c r="BX52" s="20" t="s">
        <v>12</v>
      </c>
      <c r="BY52" s="19">
        <f t="shared" si="16"/>
        <v>88555</v>
      </c>
      <c r="BZ52" s="20" t="s">
        <v>12</v>
      </c>
      <c r="CA52" s="29"/>
      <c r="CB52" s="20"/>
      <c r="CC52" s="19">
        <f t="shared" si="11"/>
        <v>158387</v>
      </c>
      <c r="CD52" s="5"/>
      <c r="CE52" s="115">
        <v>158387</v>
      </c>
      <c r="CF52" s="115"/>
      <c r="CG52" s="19">
        <f t="shared" si="12"/>
        <v>0</v>
      </c>
      <c r="CH52" s="351" t="s">
        <v>740</v>
      </c>
      <c r="CI52" s="26">
        <v>35</v>
      </c>
      <c r="CJ52" s="6" t="s">
        <v>260</v>
      </c>
      <c r="CM52" s="13">
        <f>(+AS204)</f>
        <v>16640955.459999999</v>
      </c>
      <c r="CN52" s="5" t="s">
        <v>12</v>
      </c>
    </row>
    <row r="53" spans="1:99" x14ac:dyDescent="0.2">
      <c r="A53" s="6">
        <f t="shared" si="2"/>
        <v>1</v>
      </c>
      <c r="B53" s="30" t="s">
        <v>257</v>
      </c>
      <c r="C53" s="29">
        <v>496197</v>
      </c>
      <c r="D53" s="20"/>
      <c r="E53" s="21">
        <v>39283</v>
      </c>
      <c r="F53" s="21"/>
      <c r="G53" s="21"/>
      <c r="H53" s="21"/>
      <c r="I53" s="21"/>
      <c r="J53" s="21"/>
      <c r="K53" s="21"/>
      <c r="L53" s="21"/>
      <c r="M53" s="21">
        <v>145136</v>
      </c>
      <c r="N53" s="19">
        <f t="shared" si="3"/>
        <v>184419</v>
      </c>
      <c r="O53" s="20"/>
      <c r="P53" s="21">
        <v>63503</v>
      </c>
      <c r="Q53" s="21"/>
      <c r="R53" s="21"/>
      <c r="S53" s="21"/>
      <c r="T53" s="21">
        <v>16955</v>
      </c>
      <c r="U53" s="60">
        <f t="shared" si="4"/>
        <v>80458</v>
      </c>
      <c r="V53" s="20"/>
      <c r="W53" s="21"/>
      <c r="X53" s="21"/>
      <c r="Y53" s="21"/>
      <c r="Z53" s="21"/>
      <c r="AA53" s="21"/>
      <c r="AB53" s="21"/>
      <c r="AC53" s="19">
        <f t="shared" si="5"/>
        <v>0</v>
      </c>
      <c r="AD53" s="20"/>
      <c r="AE53" s="19">
        <f t="shared" si="14"/>
        <v>264877</v>
      </c>
      <c r="AF53" s="20"/>
      <c r="AG53" s="21"/>
      <c r="AH53" s="21"/>
      <c r="AI53" s="21"/>
      <c r="AJ53" s="21"/>
      <c r="AK53" s="19">
        <f t="shared" si="6"/>
        <v>0</v>
      </c>
      <c r="AL53" s="20"/>
      <c r="AM53" s="21">
        <v>126012</v>
      </c>
      <c r="AN53" s="21"/>
      <c r="AO53" s="21"/>
      <c r="AP53" s="21"/>
      <c r="AQ53" s="19">
        <f t="shared" si="7"/>
        <v>126012</v>
      </c>
      <c r="AR53" s="20"/>
      <c r="AS53" s="21"/>
      <c r="AT53" s="21"/>
      <c r="AU53" s="21"/>
      <c r="AV53" s="21"/>
      <c r="AW53" s="21"/>
      <c r="AX53" s="21">
        <v>18015</v>
      </c>
      <c r="AY53" s="19">
        <f t="shared" si="13"/>
        <v>18015</v>
      </c>
      <c r="AZ53" s="20"/>
      <c r="BA53" s="21">
        <v>8276</v>
      </c>
      <c r="BB53" s="21"/>
      <c r="BC53" s="21"/>
      <c r="BD53" s="21"/>
      <c r="BE53" s="19">
        <f t="shared" si="8"/>
        <v>8276</v>
      </c>
      <c r="BF53" s="20"/>
      <c r="BG53" s="22">
        <v>4275</v>
      </c>
      <c r="BH53" s="20"/>
      <c r="BI53" s="21"/>
      <c r="BJ53" s="21"/>
      <c r="BK53" s="21">
        <v>608</v>
      </c>
      <c r="BL53" s="21">
        <v>2500</v>
      </c>
      <c r="BM53" s="21">
        <v>99379</v>
      </c>
      <c r="BN53" s="21"/>
      <c r="BO53" s="21"/>
      <c r="BP53" s="21"/>
      <c r="BQ53" s="21"/>
      <c r="BR53" s="21"/>
      <c r="BS53" s="21"/>
      <c r="BT53" s="21">
        <v>3140</v>
      </c>
      <c r="BU53" s="19">
        <f t="shared" si="9"/>
        <v>105627</v>
      </c>
      <c r="BV53" s="20" t="s">
        <v>12</v>
      </c>
      <c r="BW53" s="19">
        <f t="shared" si="15"/>
        <v>262205</v>
      </c>
      <c r="BX53" s="20" t="s">
        <v>12</v>
      </c>
      <c r="BY53" s="19">
        <f t="shared" si="16"/>
        <v>2672</v>
      </c>
      <c r="BZ53" s="20" t="s">
        <v>12</v>
      </c>
      <c r="CA53" s="29"/>
      <c r="CB53" s="20"/>
      <c r="CC53" s="19">
        <f t="shared" si="11"/>
        <v>498869</v>
      </c>
      <c r="CD53" s="5"/>
      <c r="CE53" s="115"/>
      <c r="CF53" s="115"/>
      <c r="CG53" s="19">
        <f t="shared" si="12"/>
        <v>498869</v>
      </c>
      <c r="CH53" s="351" t="s">
        <v>740</v>
      </c>
      <c r="CI53" s="26">
        <v>36</v>
      </c>
      <c r="CJ53" s="6" t="s">
        <v>262</v>
      </c>
      <c r="CM53" s="13">
        <f>(+AT204)</f>
        <v>4486018.8099999996</v>
      </c>
      <c r="CN53" s="5" t="s">
        <v>12</v>
      </c>
      <c r="CO53" s="6" t="s">
        <v>220</v>
      </c>
      <c r="CU53" s="6" t="s">
        <v>221</v>
      </c>
    </row>
    <row r="54" spans="1:99" x14ac:dyDescent="0.2">
      <c r="A54" s="6">
        <f t="shared" si="2"/>
        <v>1</v>
      </c>
      <c r="B54" s="30" t="s">
        <v>259</v>
      </c>
      <c r="C54" s="29">
        <v>86517.22</v>
      </c>
      <c r="D54" s="20"/>
      <c r="E54" s="21">
        <v>38760.660000000003</v>
      </c>
      <c r="F54" s="21"/>
      <c r="G54" s="21"/>
      <c r="H54" s="21"/>
      <c r="I54" s="21"/>
      <c r="J54" s="21"/>
      <c r="K54" s="21"/>
      <c r="L54" s="21"/>
      <c r="M54" s="21"/>
      <c r="N54" s="19">
        <f t="shared" si="3"/>
        <v>38760.660000000003</v>
      </c>
      <c r="O54" s="20"/>
      <c r="P54" s="21">
        <v>37781.18</v>
      </c>
      <c r="Q54" s="21"/>
      <c r="R54" s="21">
        <v>4006.32</v>
      </c>
      <c r="S54" s="21"/>
      <c r="T54" s="21">
        <v>11764.95</v>
      </c>
      <c r="U54" s="60">
        <f t="shared" si="4"/>
        <v>53552.45</v>
      </c>
      <c r="V54" s="20"/>
      <c r="W54" s="21"/>
      <c r="X54" s="21"/>
      <c r="Y54" s="21"/>
      <c r="Z54" s="21"/>
      <c r="AA54" s="21"/>
      <c r="AB54" s="21"/>
      <c r="AC54" s="19">
        <f t="shared" si="5"/>
        <v>0</v>
      </c>
      <c r="AD54" s="20"/>
      <c r="AE54" s="19">
        <f t="shared" si="14"/>
        <v>92313.11</v>
      </c>
      <c r="AF54" s="20"/>
      <c r="AG54" s="21"/>
      <c r="AH54" s="21"/>
      <c r="AI54" s="21"/>
      <c r="AJ54" s="21"/>
      <c r="AK54" s="19">
        <f t="shared" si="6"/>
        <v>0</v>
      </c>
      <c r="AL54" s="20"/>
      <c r="AM54" s="21"/>
      <c r="AN54" s="21"/>
      <c r="AO54" s="21"/>
      <c r="AP54" s="21"/>
      <c r="AQ54" s="19">
        <f t="shared" si="7"/>
        <v>0</v>
      </c>
      <c r="AR54" s="20"/>
      <c r="AS54" s="21">
        <v>25030.36</v>
      </c>
      <c r="AT54" s="21">
        <v>537.28</v>
      </c>
      <c r="AU54" s="21">
        <v>4220.32</v>
      </c>
      <c r="AV54" s="21"/>
      <c r="AW54" s="21"/>
      <c r="AX54" s="21"/>
      <c r="AY54" s="19">
        <f t="shared" si="13"/>
        <v>29787.96</v>
      </c>
      <c r="AZ54" s="20"/>
      <c r="BA54" s="21">
        <v>7700</v>
      </c>
      <c r="BB54" s="21"/>
      <c r="BC54" s="21">
        <v>6223.1</v>
      </c>
      <c r="BD54" s="21"/>
      <c r="BE54" s="19">
        <f t="shared" si="8"/>
        <v>13923.1</v>
      </c>
      <c r="BF54" s="20"/>
      <c r="BG54" s="22">
        <v>33512.33</v>
      </c>
      <c r="BH54" s="20"/>
      <c r="BI54" s="21"/>
      <c r="BJ54" s="21"/>
      <c r="BK54" s="21">
        <v>8814.43</v>
      </c>
      <c r="BL54" s="21">
        <v>12700</v>
      </c>
      <c r="BM54" s="21"/>
      <c r="BN54" s="21"/>
      <c r="BO54" s="21"/>
      <c r="BP54" s="21"/>
      <c r="BQ54" s="21"/>
      <c r="BR54" s="21"/>
      <c r="BS54" s="21"/>
      <c r="BT54" s="21">
        <v>2105</v>
      </c>
      <c r="BU54" s="19">
        <f t="shared" si="9"/>
        <v>23619.43</v>
      </c>
      <c r="BV54" s="20" t="s">
        <v>12</v>
      </c>
      <c r="BW54" s="19">
        <f t="shared" si="15"/>
        <v>100842.82</v>
      </c>
      <c r="BX54" s="20" t="s">
        <v>12</v>
      </c>
      <c r="BY54" s="19">
        <f t="shared" si="16"/>
        <v>-8529.7100000000064</v>
      </c>
      <c r="BZ54" s="20" t="s">
        <v>12</v>
      </c>
      <c r="CA54" s="29"/>
      <c r="CB54" s="20"/>
      <c r="CC54" s="19">
        <f t="shared" si="11"/>
        <v>77987.509999999995</v>
      </c>
      <c r="CD54" s="5"/>
      <c r="CE54" s="115">
        <v>35000</v>
      </c>
      <c r="CF54" s="115">
        <v>42987.51</v>
      </c>
      <c r="CG54" s="19">
        <f t="shared" si="12"/>
        <v>0</v>
      </c>
      <c r="CH54" s="351" t="s">
        <v>740</v>
      </c>
      <c r="CI54" s="26">
        <v>37</v>
      </c>
      <c r="CJ54" s="6" t="s">
        <v>264</v>
      </c>
      <c r="CM54" s="13">
        <f>(+AU204)</f>
        <v>6434515.79</v>
      </c>
      <c r="CN54" s="5" t="s">
        <v>12</v>
      </c>
    </row>
    <row r="55" spans="1:99" x14ac:dyDescent="0.2">
      <c r="A55" s="6">
        <f t="shared" si="2"/>
        <v>1</v>
      </c>
      <c r="B55" s="30" t="s">
        <v>261</v>
      </c>
      <c r="C55" s="29">
        <v>-57172</v>
      </c>
      <c r="D55" s="20"/>
      <c r="E55" s="21">
        <v>220567</v>
      </c>
      <c r="F55" s="21"/>
      <c r="G55" s="21"/>
      <c r="H55" s="21">
        <v>326064</v>
      </c>
      <c r="I55" s="21"/>
      <c r="J55" s="21"/>
      <c r="K55" s="21"/>
      <c r="L55" s="21"/>
      <c r="M55" s="21"/>
      <c r="N55" s="19">
        <f t="shared" si="3"/>
        <v>546631</v>
      </c>
      <c r="O55" s="20"/>
      <c r="P55" s="21">
        <v>88457</v>
      </c>
      <c r="Q55" s="21"/>
      <c r="R55" s="21">
        <v>11602</v>
      </c>
      <c r="S55" s="21"/>
      <c r="T55" s="21">
        <v>34070</v>
      </c>
      <c r="U55" s="55">
        <f>(SUM(P55:T55))</f>
        <v>134129</v>
      </c>
      <c r="V55" s="20"/>
      <c r="W55" s="21"/>
      <c r="X55" s="21"/>
      <c r="Y55" s="21"/>
      <c r="Z55" s="21"/>
      <c r="AA55" s="21"/>
      <c r="AB55" s="21"/>
      <c r="AC55" s="19">
        <f t="shared" si="5"/>
        <v>0</v>
      </c>
      <c r="AD55" s="20"/>
      <c r="AE55" s="19">
        <f t="shared" si="14"/>
        <v>680760</v>
      </c>
      <c r="AF55" s="20"/>
      <c r="AG55" s="21"/>
      <c r="AH55" s="21"/>
      <c r="AI55" s="21"/>
      <c r="AJ55" s="21"/>
      <c r="AK55" s="19">
        <f t="shared" si="6"/>
        <v>0</v>
      </c>
      <c r="AL55" s="20"/>
      <c r="AM55" s="21"/>
      <c r="AN55" s="21"/>
      <c r="AO55" s="21"/>
      <c r="AP55" s="21"/>
      <c r="AQ55" s="19">
        <f t="shared" si="7"/>
        <v>0</v>
      </c>
      <c r="AR55" s="20"/>
      <c r="AS55" s="21">
        <v>216172</v>
      </c>
      <c r="AT55" s="21">
        <v>32808</v>
      </c>
      <c r="AU55" s="21">
        <v>79162</v>
      </c>
      <c r="AV55" s="21"/>
      <c r="AW55" s="21"/>
      <c r="AX55" s="21">
        <v>16334</v>
      </c>
      <c r="AY55" s="19">
        <f t="shared" si="13"/>
        <v>344476</v>
      </c>
      <c r="AZ55" s="20"/>
      <c r="BA55" s="21">
        <v>16076</v>
      </c>
      <c r="BB55" s="21">
        <v>7112</v>
      </c>
      <c r="BC55" s="21">
        <v>69213</v>
      </c>
      <c r="BD55" s="21"/>
      <c r="BE55" s="19">
        <f t="shared" si="8"/>
        <v>92401</v>
      </c>
      <c r="BF55" s="20"/>
      <c r="BG55" s="22">
        <v>36493</v>
      </c>
      <c r="BH55" s="20"/>
      <c r="BI55" s="21"/>
      <c r="BJ55" s="21"/>
      <c r="BK55" s="21">
        <v>17060</v>
      </c>
      <c r="BL55" s="21">
        <v>8439</v>
      </c>
      <c r="BM55" s="21">
        <v>1476</v>
      </c>
      <c r="BN55" s="21"/>
      <c r="BO55" s="21"/>
      <c r="BP55" s="21"/>
      <c r="BQ55" s="21"/>
      <c r="BR55" s="21"/>
      <c r="BS55" s="21"/>
      <c r="BT55" s="21">
        <v>945</v>
      </c>
      <c r="BU55" s="19">
        <f t="shared" si="9"/>
        <v>27920</v>
      </c>
      <c r="BV55" s="20" t="s">
        <v>12</v>
      </c>
      <c r="BW55" s="19">
        <f t="shared" si="15"/>
        <v>501290</v>
      </c>
      <c r="BX55" s="20" t="s">
        <v>12</v>
      </c>
      <c r="BY55" s="19">
        <f t="shared" si="16"/>
        <v>179470</v>
      </c>
      <c r="BZ55" s="20" t="s">
        <v>12</v>
      </c>
      <c r="CA55" s="29"/>
      <c r="CB55" s="20"/>
      <c r="CC55" s="19">
        <f t="shared" si="11"/>
        <v>122298</v>
      </c>
      <c r="CD55" s="5"/>
      <c r="CE55" s="115">
        <v>122298</v>
      </c>
      <c r="CF55" s="115"/>
      <c r="CG55" s="19">
        <f t="shared" si="12"/>
        <v>0</v>
      </c>
      <c r="CH55" s="351" t="s">
        <v>740</v>
      </c>
      <c r="CI55" s="26">
        <v>38</v>
      </c>
      <c r="CJ55" s="6" t="s">
        <v>266</v>
      </c>
      <c r="CM55" s="13">
        <f>(+AV204)</f>
        <v>1289224.4600000002</v>
      </c>
      <c r="CN55" s="5" t="s">
        <v>12</v>
      </c>
    </row>
    <row r="56" spans="1:99" x14ac:dyDescent="0.2">
      <c r="A56" s="6">
        <f t="shared" si="2"/>
        <v>0</v>
      </c>
      <c r="B56" s="337" t="s">
        <v>546</v>
      </c>
      <c r="C56" s="29"/>
      <c r="D56" s="20"/>
      <c r="E56" s="21"/>
      <c r="F56" s="21"/>
      <c r="G56" s="21"/>
      <c r="H56" s="21"/>
      <c r="I56" s="21"/>
      <c r="J56" s="21"/>
      <c r="K56" s="21"/>
      <c r="L56" s="21"/>
      <c r="M56" s="21"/>
      <c r="N56" s="19">
        <f t="shared" si="3"/>
        <v>0</v>
      </c>
      <c r="O56" s="20"/>
      <c r="P56" s="21"/>
      <c r="Q56" s="21"/>
      <c r="R56" s="21"/>
      <c r="S56" s="21"/>
      <c r="T56" s="21"/>
      <c r="U56" s="60">
        <f>(SUM(P56:T56))</f>
        <v>0</v>
      </c>
      <c r="V56" s="20"/>
      <c r="W56" s="21"/>
      <c r="X56" s="21"/>
      <c r="Y56" s="21"/>
      <c r="Z56" s="21"/>
      <c r="AA56" s="21"/>
      <c r="AB56" s="21"/>
      <c r="AC56" s="19">
        <f t="shared" si="5"/>
        <v>0</v>
      </c>
      <c r="AD56" s="20"/>
      <c r="AE56" s="19">
        <f>(+AC56+U56+N56)</f>
        <v>0</v>
      </c>
      <c r="AF56" s="20"/>
      <c r="AG56" s="21"/>
      <c r="AH56" s="21"/>
      <c r="AI56" s="21"/>
      <c r="AJ56" s="21"/>
      <c r="AK56" s="19">
        <f>(SUM(AG56:AJ56))</f>
        <v>0</v>
      </c>
      <c r="AL56" s="20"/>
      <c r="AM56" s="21"/>
      <c r="AN56" s="21"/>
      <c r="AO56" s="21"/>
      <c r="AP56" s="21"/>
      <c r="AQ56" s="19">
        <f>(SUM(AM56:AP56))</f>
        <v>0</v>
      </c>
      <c r="AR56" s="20"/>
      <c r="AS56" s="21"/>
      <c r="AT56" s="21"/>
      <c r="AU56" s="21"/>
      <c r="AV56" s="21"/>
      <c r="AW56" s="21"/>
      <c r="AX56" s="21"/>
      <c r="AY56" s="19">
        <f>(SUM(AS56:AX56))</f>
        <v>0</v>
      </c>
      <c r="AZ56" s="20"/>
      <c r="BA56" s="21"/>
      <c r="BB56" s="21"/>
      <c r="BC56" s="21"/>
      <c r="BD56" s="21"/>
      <c r="BE56" s="19">
        <f>(SUM(BA56:BD56))</f>
        <v>0</v>
      </c>
      <c r="BF56" s="20"/>
      <c r="BG56" s="22"/>
      <c r="BH56" s="20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19">
        <f>((SUM(BI56:BT56)))</f>
        <v>0</v>
      </c>
      <c r="BV56" s="20" t="s">
        <v>12</v>
      </c>
      <c r="BW56" s="19">
        <f t="shared" si="15"/>
        <v>0</v>
      </c>
      <c r="BX56" s="20" t="s">
        <v>12</v>
      </c>
      <c r="BY56" s="19">
        <f>((+AC56+U56+N56)-BW56)</f>
        <v>0</v>
      </c>
      <c r="BZ56" s="20" t="s">
        <v>12</v>
      </c>
      <c r="CA56" s="29"/>
      <c r="CB56" s="20"/>
      <c r="CC56" s="19">
        <f t="shared" si="11"/>
        <v>0</v>
      </c>
      <c r="CD56" s="5"/>
      <c r="CE56" s="115"/>
      <c r="CF56" s="115"/>
      <c r="CG56" s="19">
        <f t="shared" si="12"/>
        <v>0</v>
      </c>
      <c r="CH56" s="351"/>
      <c r="CI56" s="26">
        <v>39</v>
      </c>
      <c r="CJ56" s="6" t="s">
        <v>249</v>
      </c>
      <c r="CM56" s="13">
        <f>(+AW204)</f>
        <v>54731.229999999996</v>
      </c>
      <c r="CN56" s="5" t="s">
        <v>12</v>
      </c>
    </row>
    <row r="57" spans="1:99" x14ac:dyDescent="0.2">
      <c r="A57" s="6">
        <f t="shared" si="2"/>
        <v>1</v>
      </c>
      <c r="B57" s="30" t="s">
        <v>263</v>
      </c>
      <c r="C57" s="29"/>
      <c r="D57" s="20"/>
      <c r="E57" s="21"/>
      <c r="F57" s="21"/>
      <c r="G57" s="21"/>
      <c r="H57" s="21">
        <v>34022</v>
      </c>
      <c r="I57" s="21"/>
      <c r="J57" s="21"/>
      <c r="K57" s="21"/>
      <c r="L57" s="21"/>
      <c r="M57" s="21"/>
      <c r="N57" s="19">
        <f t="shared" si="3"/>
        <v>34022</v>
      </c>
      <c r="O57" s="20"/>
      <c r="P57" s="21">
        <v>28392</v>
      </c>
      <c r="Q57" s="21"/>
      <c r="R57" s="21"/>
      <c r="S57" s="21"/>
      <c r="T57" s="21">
        <v>10930</v>
      </c>
      <c r="U57" s="60">
        <f t="shared" si="4"/>
        <v>39322</v>
      </c>
      <c r="V57" s="20"/>
      <c r="W57" s="21"/>
      <c r="X57" s="21"/>
      <c r="Y57" s="21"/>
      <c r="Z57" s="21"/>
      <c r="AA57" s="21"/>
      <c r="AB57" s="21"/>
      <c r="AC57" s="19">
        <f t="shared" si="5"/>
        <v>0</v>
      </c>
      <c r="AD57" s="20"/>
      <c r="AE57" s="19">
        <f t="shared" si="14"/>
        <v>73344</v>
      </c>
      <c r="AF57" s="20"/>
      <c r="AG57" s="21"/>
      <c r="AH57" s="21"/>
      <c r="AI57" s="21"/>
      <c r="AJ57" s="21"/>
      <c r="AK57" s="19">
        <f t="shared" si="6"/>
        <v>0</v>
      </c>
      <c r="AL57" s="20"/>
      <c r="AM57" s="21"/>
      <c r="AN57" s="21"/>
      <c r="AO57" s="21"/>
      <c r="AP57" s="21"/>
      <c r="AQ57" s="19">
        <f t="shared" si="7"/>
        <v>0</v>
      </c>
      <c r="AR57" s="20"/>
      <c r="AS57" s="21">
        <v>23146</v>
      </c>
      <c r="AT57" s="21"/>
      <c r="AU57" s="21">
        <v>7969</v>
      </c>
      <c r="AV57" s="21"/>
      <c r="AW57" s="21"/>
      <c r="AX57" s="21"/>
      <c r="AY57" s="19">
        <f t="shared" si="13"/>
        <v>31115</v>
      </c>
      <c r="AZ57" s="20"/>
      <c r="BA57" s="21">
        <v>4000</v>
      </c>
      <c r="BB57" s="21"/>
      <c r="BC57" s="21">
        <v>10884</v>
      </c>
      <c r="BD57" s="21"/>
      <c r="BE57" s="19">
        <f t="shared" si="8"/>
        <v>14884</v>
      </c>
      <c r="BF57" s="20"/>
      <c r="BG57" s="22">
        <v>13360</v>
      </c>
      <c r="BH57" s="20"/>
      <c r="BI57" s="21"/>
      <c r="BJ57" s="21"/>
      <c r="BK57" s="21">
        <v>13269</v>
      </c>
      <c r="BL57" s="21"/>
      <c r="BM57" s="21">
        <v>716</v>
      </c>
      <c r="BN57" s="21"/>
      <c r="BO57" s="21"/>
      <c r="BP57" s="21"/>
      <c r="BQ57" s="21"/>
      <c r="BR57" s="21"/>
      <c r="BS57" s="21"/>
      <c r="BT57" s="21"/>
      <c r="BU57" s="19">
        <f t="shared" si="9"/>
        <v>13985</v>
      </c>
      <c r="BV57" s="20" t="s">
        <v>12</v>
      </c>
      <c r="BW57" s="19">
        <f t="shared" si="15"/>
        <v>73344</v>
      </c>
      <c r="BX57" s="20" t="s">
        <v>12</v>
      </c>
      <c r="BY57" s="19">
        <f t="shared" si="16"/>
        <v>0</v>
      </c>
      <c r="BZ57" s="20" t="s">
        <v>12</v>
      </c>
      <c r="CA57" s="29"/>
      <c r="CB57" s="20"/>
      <c r="CC57" s="19">
        <f t="shared" si="11"/>
        <v>0</v>
      </c>
      <c r="CD57" s="5"/>
      <c r="CE57" s="115"/>
      <c r="CF57" s="115"/>
      <c r="CG57" s="19">
        <f t="shared" si="12"/>
        <v>0</v>
      </c>
      <c r="CH57" s="351" t="s">
        <v>740</v>
      </c>
      <c r="CI57" s="26">
        <v>40</v>
      </c>
      <c r="CJ57" s="6" t="s">
        <v>269</v>
      </c>
      <c r="CM57" s="13">
        <f>((+AX204))</f>
        <v>13181707.139999997</v>
      </c>
      <c r="CN57" s="5" t="s">
        <v>12</v>
      </c>
    </row>
    <row r="58" spans="1:99" x14ac:dyDescent="0.2">
      <c r="A58" s="6">
        <f t="shared" si="2"/>
        <v>1</v>
      </c>
      <c r="B58" s="30" t="s">
        <v>265</v>
      </c>
      <c r="C58" s="29">
        <v>6931</v>
      </c>
      <c r="D58" s="20"/>
      <c r="E58" s="21">
        <v>26211.19</v>
      </c>
      <c r="F58" s="21"/>
      <c r="G58" s="21">
        <v>18.21</v>
      </c>
      <c r="H58" s="21"/>
      <c r="I58" s="21"/>
      <c r="J58" s="21"/>
      <c r="K58" s="21">
        <v>1200</v>
      </c>
      <c r="L58" s="21"/>
      <c r="M58" s="21">
        <v>95758.8</v>
      </c>
      <c r="N58" s="19">
        <f t="shared" si="3"/>
        <v>123188.2</v>
      </c>
      <c r="O58" s="20"/>
      <c r="P58" s="21">
        <v>11082.3</v>
      </c>
      <c r="Q58" s="21"/>
      <c r="R58" s="21">
        <v>10000</v>
      </c>
      <c r="S58" s="21">
        <v>100000</v>
      </c>
      <c r="T58" s="21"/>
      <c r="U58" s="60">
        <f t="shared" si="4"/>
        <v>121082.3</v>
      </c>
      <c r="V58" s="20"/>
      <c r="W58" s="21"/>
      <c r="X58" s="21"/>
      <c r="Y58" s="21"/>
      <c r="Z58" s="21"/>
      <c r="AA58" s="21"/>
      <c r="AB58" s="21"/>
      <c r="AC58" s="19">
        <f t="shared" si="5"/>
        <v>0</v>
      </c>
      <c r="AD58" s="20"/>
      <c r="AE58" s="19">
        <f t="shared" si="14"/>
        <v>244270.5</v>
      </c>
      <c r="AF58" s="20"/>
      <c r="AG58" s="21"/>
      <c r="AH58" s="21"/>
      <c r="AI58" s="21"/>
      <c r="AJ58" s="21"/>
      <c r="AK58" s="19">
        <f t="shared" si="6"/>
        <v>0</v>
      </c>
      <c r="AL58" s="20"/>
      <c r="AM58" s="21"/>
      <c r="AN58" s="21">
        <v>1771</v>
      </c>
      <c r="AO58" s="21">
        <v>5296</v>
      </c>
      <c r="AP58" s="21"/>
      <c r="AQ58" s="19">
        <f t="shared" si="7"/>
        <v>7067</v>
      </c>
      <c r="AR58" s="20"/>
      <c r="AS58" s="21">
        <v>70531.38</v>
      </c>
      <c r="AT58" s="21">
        <v>577.15</v>
      </c>
      <c r="AU58" s="21">
        <v>16942.650000000001</v>
      </c>
      <c r="AV58" s="21"/>
      <c r="AW58" s="21"/>
      <c r="AX58" s="21">
        <v>52244.5</v>
      </c>
      <c r="AY58" s="19">
        <f t="shared" si="13"/>
        <v>140295.67999999999</v>
      </c>
      <c r="AZ58" s="20"/>
      <c r="BA58" s="21">
        <v>8584.08</v>
      </c>
      <c r="BB58" s="21"/>
      <c r="BC58" s="21"/>
      <c r="BD58" s="21"/>
      <c r="BE58" s="19">
        <f t="shared" si="8"/>
        <v>8584.08</v>
      </c>
      <c r="BF58" s="20"/>
      <c r="BG58" s="22">
        <v>26322.720000000001</v>
      </c>
      <c r="BH58" s="20"/>
      <c r="BI58" s="21"/>
      <c r="BJ58" s="21"/>
      <c r="BK58" s="21">
        <v>3155.46</v>
      </c>
      <c r="BL58" s="21"/>
      <c r="BM58" s="21"/>
      <c r="BN58" s="21"/>
      <c r="BO58" s="21"/>
      <c r="BP58" s="21"/>
      <c r="BQ58" s="21"/>
      <c r="BR58" s="21"/>
      <c r="BS58" s="21"/>
      <c r="BT58" s="21">
        <v>37.5</v>
      </c>
      <c r="BU58" s="19">
        <f t="shared" si="9"/>
        <v>3192.96</v>
      </c>
      <c r="BV58" s="20" t="s">
        <v>12</v>
      </c>
      <c r="BW58" s="19">
        <f t="shared" si="15"/>
        <v>185462.44</v>
      </c>
      <c r="BX58" s="20" t="s">
        <v>12</v>
      </c>
      <c r="BY58" s="19">
        <f t="shared" si="16"/>
        <v>58808.06</v>
      </c>
      <c r="BZ58" s="20" t="s">
        <v>12</v>
      </c>
      <c r="CA58" s="29"/>
      <c r="CB58" s="20"/>
      <c r="CC58" s="19">
        <f t="shared" si="11"/>
        <v>65739.06</v>
      </c>
      <c r="CD58" s="5"/>
      <c r="CE58" s="115"/>
      <c r="CF58" s="115"/>
      <c r="CG58" s="19">
        <f t="shared" si="12"/>
        <v>65739.06</v>
      </c>
      <c r="CH58" s="351" t="s">
        <v>740</v>
      </c>
      <c r="CI58" s="41"/>
      <c r="CJ58" s="36" t="s">
        <v>7</v>
      </c>
      <c r="CM58" s="13" t="s">
        <v>83</v>
      </c>
      <c r="CN58" s="5" t="s">
        <v>12</v>
      </c>
    </row>
    <row r="59" spans="1:99" x14ac:dyDescent="0.2">
      <c r="A59" s="6">
        <f t="shared" si="2"/>
        <v>1</v>
      </c>
      <c r="B59" s="30" t="s">
        <v>267</v>
      </c>
      <c r="C59" s="29"/>
      <c r="D59" s="20"/>
      <c r="E59" s="21"/>
      <c r="F59" s="21"/>
      <c r="G59" s="21"/>
      <c r="H59" s="21"/>
      <c r="I59" s="21"/>
      <c r="J59" s="21"/>
      <c r="K59" s="21"/>
      <c r="L59" s="21"/>
      <c r="M59" s="21"/>
      <c r="N59" s="19">
        <f t="shared" si="3"/>
        <v>0</v>
      </c>
      <c r="O59" s="20"/>
      <c r="P59" s="21">
        <v>15427</v>
      </c>
      <c r="Q59" s="21"/>
      <c r="R59" s="21">
        <v>38204</v>
      </c>
      <c r="S59" s="21"/>
      <c r="T59" s="21"/>
      <c r="U59" s="60">
        <f t="shared" si="4"/>
        <v>53631</v>
      </c>
      <c r="V59" s="20"/>
      <c r="W59" s="21"/>
      <c r="X59" s="21"/>
      <c r="Y59" s="21"/>
      <c r="Z59" s="21"/>
      <c r="AA59" s="21"/>
      <c r="AB59" s="21"/>
      <c r="AC59" s="19">
        <f t="shared" si="5"/>
        <v>0</v>
      </c>
      <c r="AD59" s="20"/>
      <c r="AE59" s="19">
        <f t="shared" si="14"/>
        <v>53631</v>
      </c>
      <c r="AF59" s="20"/>
      <c r="AG59" s="21"/>
      <c r="AH59" s="21"/>
      <c r="AI59" s="21"/>
      <c r="AJ59" s="21"/>
      <c r="AK59" s="19">
        <f t="shared" si="6"/>
        <v>0</v>
      </c>
      <c r="AL59" s="20"/>
      <c r="AM59" s="21"/>
      <c r="AN59" s="21"/>
      <c r="AO59" s="21"/>
      <c r="AP59" s="21"/>
      <c r="AQ59" s="19">
        <f t="shared" si="7"/>
        <v>0</v>
      </c>
      <c r="AR59" s="20"/>
      <c r="AS59" s="21">
        <v>21090</v>
      </c>
      <c r="AT59" s="21">
        <v>2401</v>
      </c>
      <c r="AU59" s="21">
        <v>1440</v>
      </c>
      <c r="AV59" s="21"/>
      <c r="AW59" s="21"/>
      <c r="AX59" s="21">
        <v>1840</v>
      </c>
      <c r="AY59" s="19">
        <f t="shared" si="13"/>
        <v>26771</v>
      </c>
      <c r="AZ59" s="20"/>
      <c r="BA59" s="21"/>
      <c r="BB59" s="21"/>
      <c r="BC59" s="21"/>
      <c r="BD59" s="21"/>
      <c r="BE59" s="19">
        <f t="shared" si="8"/>
        <v>0</v>
      </c>
      <c r="BF59" s="20"/>
      <c r="BG59" s="22"/>
      <c r="BH59" s="20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19">
        <f t="shared" si="9"/>
        <v>0</v>
      </c>
      <c r="BV59" s="20" t="s">
        <v>12</v>
      </c>
      <c r="BW59" s="19">
        <f t="shared" si="15"/>
        <v>26771</v>
      </c>
      <c r="BX59" s="20" t="s">
        <v>12</v>
      </c>
      <c r="BY59" s="19">
        <f t="shared" si="16"/>
        <v>26860</v>
      </c>
      <c r="BZ59" s="20" t="s">
        <v>12</v>
      </c>
      <c r="CA59" s="29"/>
      <c r="CB59" s="20"/>
      <c r="CC59" s="19">
        <f t="shared" si="11"/>
        <v>26860</v>
      </c>
      <c r="CD59" s="5"/>
      <c r="CE59" s="115">
        <v>26860</v>
      </c>
      <c r="CF59" s="115"/>
      <c r="CG59" s="19">
        <f t="shared" si="12"/>
        <v>0</v>
      </c>
      <c r="CH59" s="352" t="s">
        <v>740</v>
      </c>
      <c r="CI59" s="26">
        <v>42</v>
      </c>
      <c r="CJ59" s="6" t="s">
        <v>272</v>
      </c>
      <c r="CM59" s="13">
        <f>((+BA204))</f>
        <v>5403821.3899999997</v>
      </c>
      <c r="CN59" s="5" t="s">
        <v>12</v>
      </c>
    </row>
    <row r="60" spans="1:99" x14ac:dyDescent="0.2">
      <c r="A60" s="6">
        <f t="shared" si="2"/>
        <v>1</v>
      </c>
      <c r="B60" s="30" t="s">
        <v>268</v>
      </c>
      <c r="C60" s="29">
        <v>29191.93</v>
      </c>
      <c r="D60" s="20"/>
      <c r="E60" s="21">
        <v>1604.96</v>
      </c>
      <c r="F60" s="21">
        <v>3000</v>
      </c>
      <c r="G60" s="21">
        <v>932.19</v>
      </c>
      <c r="H60" s="21"/>
      <c r="I60" s="21"/>
      <c r="J60" s="21"/>
      <c r="K60" s="21">
        <v>280</v>
      </c>
      <c r="L60" s="21"/>
      <c r="M60" s="21">
        <v>81153.87</v>
      </c>
      <c r="N60" s="19">
        <f t="shared" si="3"/>
        <v>86971.01999999999</v>
      </c>
      <c r="O60" s="20"/>
      <c r="P60" s="21">
        <v>9036.0300000000007</v>
      </c>
      <c r="Q60" s="21">
        <v>2006.38</v>
      </c>
      <c r="R60" s="21">
        <v>22287.15</v>
      </c>
      <c r="S60" s="21"/>
      <c r="T60" s="21"/>
      <c r="U60" s="60">
        <f t="shared" si="4"/>
        <v>33329.56</v>
      </c>
      <c r="V60" s="20"/>
      <c r="W60" s="21"/>
      <c r="X60" s="21"/>
      <c r="Y60" s="21"/>
      <c r="Z60" s="21"/>
      <c r="AA60" s="21"/>
      <c r="AB60" s="21"/>
      <c r="AC60" s="19">
        <f t="shared" si="5"/>
        <v>0</v>
      </c>
      <c r="AD60" s="20"/>
      <c r="AE60" s="19">
        <f t="shared" si="14"/>
        <v>120300.57999999999</v>
      </c>
      <c r="AF60" s="20"/>
      <c r="AG60" s="21"/>
      <c r="AH60" s="21"/>
      <c r="AI60" s="21"/>
      <c r="AJ60" s="21"/>
      <c r="AK60" s="19">
        <f t="shared" si="6"/>
        <v>0</v>
      </c>
      <c r="AL60" s="20"/>
      <c r="AM60" s="21">
        <v>9358.91</v>
      </c>
      <c r="AN60" s="21"/>
      <c r="AO60" s="21"/>
      <c r="AP60" s="21"/>
      <c r="AQ60" s="19">
        <f t="shared" si="7"/>
        <v>9358.91</v>
      </c>
      <c r="AR60" s="20"/>
      <c r="AS60" s="21"/>
      <c r="AT60" s="21">
        <v>5180</v>
      </c>
      <c r="AU60" s="21">
        <v>14800.42</v>
      </c>
      <c r="AV60" s="21">
        <v>14605.41</v>
      </c>
      <c r="AW60" s="21"/>
      <c r="AX60" s="21"/>
      <c r="AY60" s="19">
        <f t="shared" si="13"/>
        <v>34585.83</v>
      </c>
      <c r="AZ60" s="20"/>
      <c r="BA60" s="21"/>
      <c r="BB60" s="21"/>
      <c r="BC60" s="21">
        <v>1580.83</v>
      </c>
      <c r="BD60" s="21"/>
      <c r="BE60" s="19">
        <f t="shared" si="8"/>
        <v>1580.83</v>
      </c>
      <c r="BF60" s="20"/>
      <c r="BG60" s="22">
        <v>22277.53</v>
      </c>
      <c r="BH60" s="20"/>
      <c r="BI60" s="21"/>
      <c r="BJ60" s="21"/>
      <c r="BK60" s="21">
        <v>5404.99</v>
      </c>
      <c r="BL60" s="21">
        <v>6970.86</v>
      </c>
      <c r="BM60" s="21"/>
      <c r="BN60" s="21"/>
      <c r="BO60" s="21"/>
      <c r="BP60" s="21"/>
      <c r="BQ60" s="21"/>
      <c r="BR60" s="21"/>
      <c r="BS60" s="21"/>
      <c r="BT60" s="21"/>
      <c r="BU60" s="19">
        <f t="shared" si="9"/>
        <v>12375.849999999999</v>
      </c>
      <c r="BV60" s="20" t="s">
        <v>12</v>
      </c>
      <c r="BW60" s="19">
        <f t="shared" si="15"/>
        <v>80178.950000000012</v>
      </c>
      <c r="BX60" s="20" t="s">
        <v>12</v>
      </c>
      <c r="BY60" s="19">
        <f t="shared" si="16"/>
        <v>40121.629999999976</v>
      </c>
      <c r="BZ60" s="20" t="s">
        <v>12</v>
      </c>
      <c r="CA60" s="29"/>
      <c r="CB60" s="20"/>
      <c r="CC60" s="19">
        <f t="shared" si="11"/>
        <v>69313.559999999969</v>
      </c>
      <c r="CD60" s="5"/>
      <c r="CE60" s="115">
        <v>13080.93</v>
      </c>
      <c r="CF60" s="115"/>
      <c r="CG60" s="19">
        <f t="shared" si="12"/>
        <v>56232.629999999968</v>
      </c>
      <c r="CH60" s="352" t="s">
        <v>740</v>
      </c>
      <c r="CI60" s="26">
        <v>43</v>
      </c>
      <c r="CJ60" s="6" t="s">
        <v>274</v>
      </c>
      <c r="CM60" s="13">
        <f>(+BB204)</f>
        <v>1430375.8299999998</v>
      </c>
      <c r="CN60" s="5" t="s">
        <v>12</v>
      </c>
    </row>
    <row r="61" spans="1:99" x14ac:dyDescent="0.2">
      <c r="A61" s="6">
        <f t="shared" si="2"/>
        <v>1</v>
      </c>
      <c r="B61" s="30" t="s">
        <v>270</v>
      </c>
      <c r="C61" s="29"/>
      <c r="D61" s="20"/>
      <c r="E61" s="21">
        <v>143228</v>
      </c>
      <c r="F61" s="21"/>
      <c r="G61" s="21">
        <v>3026</v>
      </c>
      <c r="H61" s="21"/>
      <c r="I61" s="21"/>
      <c r="J61" s="21"/>
      <c r="K61" s="21"/>
      <c r="L61" s="21"/>
      <c r="M61" s="21">
        <v>87770</v>
      </c>
      <c r="N61" s="19">
        <f t="shared" si="3"/>
        <v>234024</v>
      </c>
      <c r="O61" s="20"/>
      <c r="P61" s="21">
        <v>312849</v>
      </c>
      <c r="Q61" s="21"/>
      <c r="R61" s="21"/>
      <c r="S61" s="21"/>
      <c r="T61" s="21">
        <v>379217</v>
      </c>
      <c r="U61" s="55">
        <f>(SUM(P61:T61))</f>
        <v>692066</v>
      </c>
      <c r="V61" s="20"/>
      <c r="W61" s="21"/>
      <c r="X61" s="21"/>
      <c r="Y61" s="21"/>
      <c r="Z61" s="21"/>
      <c r="AA61" s="21"/>
      <c r="AB61" s="21"/>
      <c r="AC61" s="19">
        <f t="shared" si="5"/>
        <v>0</v>
      </c>
      <c r="AD61" s="20"/>
      <c r="AE61" s="19">
        <f t="shared" si="14"/>
        <v>926090</v>
      </c>
      <c r="AF61" s="20"/>
      <c r="AG61" s="21"/>
      <c r="AH61" s="21"/>
      <c r="AI61" s="21"/>
      <c r="AJ61" s="21"/>
      <c r="AK61" s="19">
        <f t="shared" si="6"/>
        <v>0</v>
      </c>
      <c r="AL61" s="20"/>
      <c r="AM61" s="21">
        <v>234229</v>
      </c>
      <c r="AN61" s="21"/>
      <c r="AO61" s="21"/>
      <c r="AP61" s="21">
        <v>36250</v>
      </c>
      <c r="AQ61" s="19">
        <f t="shared" si="7"/>
        <v>270479</v>
      </c>
      <c r="AR61" s="20"/>
      <c r="AS61" s="21">
        <v>156159</v>
      </c>
      <c r="AT61" s="21">
        <v>22050</v>
      </c>
      <c r="AU61" s="21"/>
      <c r="AV61" s="21"/>
      <c r="AW61" s="21"/>
      <c r="AX61" s="21">
        <v>13329</v>
      </c>
      <c r="AY61" s="19">
        <f t="shared" si="13"/>
        <v>191538</v>
      </c>
      <c r="AZ61" s="20"/>
      <c r="BA61" s="21"/>
      <c r="BB61" s="21"/>
      <c r="BC61" s="21">
        <v>37545</v>
      </c>
      <c r="BD61" s="21">
        <v>46933</v>
      </c>
      <c r="BE61" s="19">
        <f t="shared" si="8"/>
        <v>84478</v>
      </c>
      <c r="BF61" s="20"/>
      <c r="BG61" s="22">
        <v>7143</v>
      </c>
      <c r="BH61" s="20"/>
      <c r="BI61" s="21"/>
      <c r="BJ61" s="21"/>
      <c r="BK61" s="21">
        <v>51384</v>
      </c>
      <c r="BL61" s="21"/>
      <c r="BM61" s="21">
        <v>1461</v>
      </c>
      <c r="BN61" s="21"/>
      <c r="BO61" s="21"/>
      <c r="BP61" s="21"/>
      <c r="BQ61" s="21"/>
      <c r="BR61" s="21"/>
      <c r="BS61" s="21"/>
      <c r="BT61" s="21">
        <v>14709</v>
      </c>
      <c r="BU61" s="19">
        <f t="shared" si="9"/>
        <v>67554</v>
      </c>
      <c r="BV61" s="20" t="s">
        <v>12</v>
      </c>
      <c r="BW61" s="19">
        <f t="shared" si="15"/>
        <v>621192</v>
      </c>
      <c r="BX61" s="20" t="s">
        <v>12</v>
      </c>
      <c r="BY61" s="19">
        <f t="shared" si="16"/>
        <v>304898</v>
      </c>
      <c r="BZ61" s="20" t="s">
        <v>12</v>
      </c>
      <c r="CA61" s="29"/>
      <c r="CB61" s="20"/>
      <c r="CC61" s="19">
        <f t="shared" si="11"/>
        <v>304898</v>
      </c>
      <c r="CD61" s="5"/>
      <c r="CE61" s="115">
        <v>304898</v>
      </c>
      <c r="CF61" s="115"/>
      <c r="CG61" s="19">
        <f t="shared" si="12"/>
        <v>0</v>
      </c>
      <c r="CH61" s="351" t="s">
        <v>740</v>
      </c>
      <c r="CI61" s="26">
        <v>44</v>
      </c>
      <c r="CJ61" s="6" t="s">
        <v>276</v>
      </c>
      <c r="CM61" s="13">
        <f>(+BC204)</f>
        <v>9016237.290000001</v>
      </c>
      <c r="CN61" s="5" t="s">
        <v>12</v>
      </c>
    </row>
    <row r="62" spans="1:99" x14ac:dyDescent="0.2">
      <c r="A62" s="6">
        <f t="shared" si="2"/>
        <v>1</v>
      </c>
      <c r="B62" s="30" t="s">
        <v>271</v>
      </c>
      <c r="C62" s="29"/>
      <c r="D62" s="20"/>
      <c r="E62" s="21"/>
      <c r="F62" s="21"/>
      <c r="G62" s="21"/>
      <c r="H62" s="21">
        <v>25000</v>
      </c>
      <c r="I62" s="21"/>
      <c r="J62" s="21"/>
      <c r="K62" s="21"/>
      <c r="L62" s="21"/>
      <c r="M62" s="21"/>
      <c r="N62" s="19">
        <f t="shared" si="3"/>
        <v>25000</v>
      </c>
      <c r="O62" s="20"/>
      <c r="P62" s="21">
        <v>19366</v>
      </c>
      <c r="Q62" s="21"/>
      <c r="R62" s="21"/>
      <c r="S62" s="21">
        <v>30000</v>
      </c>
      <c r="T62" s="21"/>
      <c r="U62" s="60">
        <f t="shared" si="4"/>
        <v>49366</v>
      </c>
      <c r="V62" s="20"/>
      <c r="W62" s="21"/>
      <c r="X62" s="21"/>
      <c r="Y62" s="21"/>
      <c r="Z62" s="21"/>
      <c r="AA62" s="21"/>
      <c r="AB62" s="21"/>
      <c r="AC62" s="19">
        <f t="shared" si="5"/>
        <v>0</v>
      </c>
      <c r="AD62" s="20"/>
      <c r="AE62" s="19">
        <f t="shared" si="14"/>
        <v>74366</v>
      </c>
      <c r="AF62" s="20"/>
      <c r="AG62" s="21"/>
      <c r="AH62" s="21">
        <v>1620</v>
      </c>
      <c r="AI62" s="21"/>
      <c r="AJ62" s="21">
        <v>2105</v>
      </c>
      <c r="AK62" s="19">
        <f t="shared" si="6"/>
        <v>3725</v>
      </c>
      <c r="AL62" s="20"/>
      <c r="AM62" s="21"/>
      <c r="AN62" s="21">
        <v>2923</v>
      </c>
      <c r="AO62" s="21"/>
      <c r="AP62" s="21"/>
      <c r="AQ62" s="19">
        <f t="shared" si="7"/>
        <v>2923</v>
      </c>
      <c r="AR62" s="20"/>
      <c r="AS62" s="21"/>
      <c r="AT62" s="21"/>
      <c r="AU62" s="21">
        <v>31160</v>
      </c>
      <c r="AV62" s="21">
        <v>25813</v>
      </c>
      <c r="AW62" s="21"/>
      <c r="AX62" s="21"/>
      <c r="AY62" s="19">
        <f t="shared" si="13"/>
        <v>56973</v>
      </c>
      <c r="AZ62" s="20"/>
      <c r="BA62" s="21"/>
      <c r="BB62" s="21"/>
      <c r="BC62" s="21">
        <v>7350</v>
      </c>
      <c r="BD62" s="21"/>
      <c r="BE62" s="19">
        <f t="shared" si="8"/>
        <v>7350</v>
      </c>
      <c r="BF62" s="20"/>
      <c r="BG62" s="22">
        <v>3395</v>
      </c>
      <c r="BH62" s="20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19">
        <f t="shared" si="9"/>
        <v>0</v>
      </c>
      <c r="BV62" s="20" t="s">
        <v>12</v>
      </c>
      <c r="BW62" s="19">
        <f t="shared" si="15"/>
        <v>74366</v>
      </c>
      <c r="BX62" s="20" t="s">
        <v>12</v>
      </c>
      <c r="BY62" s="19">
        <f t="shared" si="16"/>
        <v>0</v>
      </c>
      <c r="BZ62" s="20" t="s">
        <v>12</v>
      </c>
      <c r="CA62" s="29"/>
      <c r="CB62" s="20"/>
      <c r="CC62" s="19">
        <f t="shared" si="11"/>
        <v>0</v>
      </c>
      <c r="CD62" s="5"/>
      <c r="CE62" s="115"/>
      <c r="CF62" s="115"/>
      <c r="CG62" s="19">
        <f t="shared" si="12"/>
        <v>0</v>
      </c>
      <c r="CH62" s="351" t="s">
        <v>740</v>
      </c>
      <c r="CI62" s="26">
        <v>45</v>
      </c>
      <c r="CJ62" s="6" t="s">
        <v>278</v>
      </c>
      <c r="CM62" s="13">
        <f>(+BD204)</f>
        <v>770714.3600000001</v>
      </c>
      <c r="CN62" s="5" t="s">
        <v>12</v>
      </c>
    </row>
    <row r="63" spans="1:99" x14ac:dyDescent="0.2">
      <c r="A63" s="6">
        <f t="shared" si="2"/>
        <v>1</v>
      </c>
      <c r="B63" s="30" t="s">
        <v>273</v>
      </c>
      <c r="C63" s="29"/>
      <c r="D63" s="20"/>
      <c r="E63" s="21">
        <v>3063.72</v>
      </c>
      <c r="F63" s="21"/>
      <c r="G63" s="21">
        <v>242.45</v>
      </c>
      <c r="H63" s="21">
        <v>16379.36</v>
      </c>
      <c r="I63" s="21"/>
      <c r="J63" s="21"/>
      <c r="K63" s="21"/>
      <c r="L63" s="21"/>
      <c r="M63" s="21"/>
      <c r="N63" s="19">
        <f t="shared" si="3"/>
        <v>19685.53</v>
      </c>
      <c r="O63" s="20"/>
      <c r="P63" s="21">
        <v>6050.21</v>
      </c>
      <c r="Q63" s="21">
        <v>1036.33</v>
      </c>
      <c r="R63" s="21">
        <v>16379.36</v>
      </c>
      <c r="S63" s="21"/>
      <c r="T63" s="21"/>
      <c r="U63" s="60">
        <f t="shared" si="4"/>
        <v>23465.9</v>
      </c>
      <c r="V63" s="20"/>
      <c r="W63" s="21"/>
      <c r="X63" s="21"/>
      <c r="Y63" s="21"/>
      <c r="Z63" s="21"/>
      <c r="AA63" s="21"/>
      <c r="AB63" s="21"/>
      <c r="AC63" s="19">
        <f t="shared" si="5"/>
        <v>0</v>
      </c>
      <c r="AD63" s="20"/>
      <c r="AE63" s="19">
        <f t="shared" si="14"/>
        <v>43151.43</v>
      </c>
      <c r="AF63" s="20"/>
      <c r="AG63" s="21"/>
      <c r="AH63" s="21"/>
      <c r="AI63" s="21"/>
      <c r="AJ63" s="21"/>
      <c r="AK63" s="19">
        <f t="shared" si="6"/>
        <v>0</v>
      </c>
      <c r="AL63" s="20"/>
      <c r="AM63" s="21"/>
      <c r="AN63" s="21"/>
      <c r="AO63" s="21"/>
      <c r="AP63" s="21"/>
      <c r="AQ63" s="19">
        <f t="shared" si="7"/>
        <v>0</v>
      </c>
      <c r="AR63" s="20"/>
      <c r="AS63" s="21">
        <v>5252.9</v>
      </c>
      <c r="AT63" s="21">
        <v>2633.56</v>
      </c>
      <c r="AU63" s="21">
        <v>8753.0300000000007</v>
      </c>
      <c r="AV63" s="21"/>
      <c r="AW63" s="21"/>
      <c r="AX63" s="21">
        <v>1998.81</v>
      </c>
      <c r="AY63" s="19">
        <f t="shared" si="13"/>
        <v>18638.3</v>
      </c>
      <c r="AZ63" s="20"/>
      <c r="BA63" s="21">
        <v>451.71</v>
      </c>
      <c r="BB63" s="21">
        <v>675</v>
      </c>
      <c r="BC63" s="21">
        <v>1066.27</v>
      </c>
      <c r="BD63" s="21">
        <v>1958.63</v>
      </c>
      <c r="BE63" s="19">
        <f t="shared" si="8"/>
        <v>4151.6100000000006</v>
      </c>
      <c r="BF63" s="20"/>
      <c r="BG63" s="22">
        <v>10432.49</v>
      </c>
      <c r="BH63" s="20"/>
      <c r="BI63" s="21"/>
      <c r="BJ63" s="21"/>
      <c r="BK63" s="21">
        <v>5237.32</v>
      </c>
      <c r="BL63" s="21"/>
      <c r="BM63" s="21"/>
      <c r="BN63" s="21"/>
      <c r="BO63" s="21"/>
      <c r="BP63" s="21"/>
      <c r="BQ63" s="21"/>
      <c r="BR63" s="21"/>
      <c r="BS63" s="21"/>
      <c r="BT63" s="21"/>
      <c r="BU63" s="19">
        <f t="shared" si="9"/>
        <v>5237.32</v>
      </c>
      <c r="BV63" s="20" t="s">
        <v>12</v>
      </c>
      <c r="BW63" s="19">
        <f t="shared" si="15"/>
        <v>38459.72</v>
      </c>
      <c r="BX63" s="20" t="s">
        <v>12</v>
      </c>
      <c r="BY63" s="19">
        <f t="shared" si="16"/>
        <v>4691.7099999999991</v>
      </c>
      <c r="BZ63" s="20" t="s">
        <v>12</v>
      </c>
      <c r="CA63" s="29"/>
      <c r="CB63" s="20"/>
      <c r="CC63" s="19">
        <f t="shared" si="11"/>
        <v>4691.7099999999991</v>
      </c>
      <c r="CD63" s="5"/>
      <c r="CE63" s="115">
        <v>4691.71</v>
      </c>
      <c r="CF63" s="115"/>
      <c r="CG63" s="19">
        <f t="shared" si="12"/>
        <v>-9.0949470177292824E-13</v>
      </c>
      <c r="CH63" s="352" t="s">
        <v>740</v>
      </c>
      <c r="CI63" s="41"/>
      <c r="CJ63" s="36" t="s">
        <v>280</v>
      </c>
      <c r="CM63" s="13"/>
      <c r="CN63" s="5" t="s">
        <v>12</v>
      </c>
    </row>
    <row r="64" spans="1:99" x14ac:dyDescent="0.2">
      <c r="A64" s="6">
        <f t="shared" si="2"/>
        <v>1</v>
      </c>
      <c r="B64" s="30" t="s">
        <v>275</v>
      </c>
      <c r="C64" s="29">
        <v>136060</v>
      </c>
      <c r="D64" s="20"/>
      <c r="E64" s="21"/>
      <c r="F64" s="21"/>
      <c r="G64" s="21"/>
      <c r="H64" s="21"/>
      <c r="I64" s="21"/>
      <c r="J64" s="21"/>
      <c r="K64" s="21"/>
      <c r="L64" s="21"/>
      <c r="M64" s="21">
        <v>1595</v>
      </c>
      <c r="N64" s="19">
        <f t="shared" si="3"/>
        <v>1595</v>
      </c>
      <c r="O64" s="20"/>
      <c r="P64" s="21">
        <v>8368</v>
      </c>
      <c r="Q64" s="21"/>
      <c r="R64" s="21"/>
      <c r="S64" s="21"/>
      <c r="T64" s="21"/>
      <c r="U64" s="60">
        <f t="shared" si="4"/>
        <v>8368</v>
      </c>
      <c r="V64" s="20"/>
      <c r="W64" s="21"/>
      <c r="X64" s="21"/>
      <c r="Y64" s="21"/>
      <c r="Z64" s="21"/>
      <c r="AA64" s="21"/>
      <c r="AB64" s="21"/>
      <c r="AC64" s="19">
        <f t="shared" si="5"/>
        <v>0</v>
      </c>
      <c r="AD64" s="20"/>
      <c r="AE64" s="19">
        <f t="shared" si="14"/>
        <v>9963</v>
      </c>
      <c r="AF64" s="20"/>
      <c r="AG64" s="21"/>
      <c r="AH64" s="21"/>
      <c r="AI64" s="21"/>
      <c r="AJ64" s="21"/>
      <c r="AK64" s="19">
        <f t="shared" si="6"/>
        <v>0</v>
      </c>
      <c r="AL64" s="20"/>
      <c r="AM64" s="21"/>
      <c r="AN64" s="21"/>
      <c r="AO64" s="21"/>
      <c r="AP64" s="21"/>
      <c r="AQ64" s="19">
        <f t="shared" si="7"/>
        <v>0</v>
      </c>
      <c r="AR64" s="20"/>
      <c r="AS64" s="21"/>
      <c r="AT64" s="21"/>
      <c r="AU64" s="21"/>
      <c r="AV64" s="21"/>
      <c r="AW64" s="21"/>
      <c r="AX64" s="21"/>
      <c r="AY64" s="19">
        <f t="shared" si="13"/>
        <v>0</v>
      </c>
      <c r="AZ64" s="20"/>
      <c r="BA64" s="21"/>
      <c r="BB64" s="21"/>
      <c r="BC64" s="21"/>
      <c r="BD64" s="21"/>
      <c r="BE64" s="19">
        <f t="shared" si="8"/>
        <v>0</v>
      </c>
      <c r="BF64" s="20"/>
      <c r="BG64" s="22">
        <v>1305</v>
      </c>
      <c r="BH64" s="20"/>
      <c r="BI64" s="21"/>
      <c r="BJ64" s="21"/>
      <c r="BK64" s="21">
        <v>5995</v>
      </c>
      <c r="BL64" s="21">
        <v>1220</v>
      </c>
      <c r="BM64" s="21">
        <v>750</v>
      </c>
      <c r="BN64" s="21"/>
      <c r="BO64" s="21"/>
      <c r="BP64" s="21"/>
      <c r="BQ64" s="21"/>
      <c r="BR64" s="21">
        <v>1932</v>
      </c>
      <c r="BS64" s="21"/>
      <c r="BT64" s="21">
        <v>2185</v>
      </c>
      <c r="BU64" s="19">
        <f t="shared" si="9"/>
        <v>12082</v>
      </c>
      <c r="BV64" s="20" t="s">
        <v>12</v>
      </c>
      <c r="BW64" s="19">
        <f t="shared" si="15"/>
        <v>13387</v>
      </c>
      <c r="BX64" s="20" t="s">
        <v>12</v>
      </c>
      <c r="BY64" s="19">
        <f t="shared" si="16"/>
        <v>-3424</v>
      </c>
      <c r="BZ64" s="20" t="s">
        <v>12</v>
      </c>
      <c r="CA64" s="29"/>
      <c r="CB64" s="20"/>
      <c r="CC64" s="19">
        <f t="shared" si="11"/>
        <v>132636</v>
      </c>
      <c r="CD64" s="5"/>
      <c r="CE64" s="115"/>
      <c r="CF64" s="115"/>
      <c r="CG64" s="19">
        <f t="shared" si="12"/>
        <v>132636</v>
      </c>
      <c r="CH64" s="352" t="s">
        <v>740</v>
      </c>
      <c r="CI64" s="26">
        <v>48</v>
      </c>
      <c r="CJ64" s="6" t="s">
        <v>282</v>
      </c>
      <c r="CM64" s="13">
        <f>((+BI204))</f>
        <v>4755489.37</v>
      </c>
      <c r="CN64" s="5" t="s">
        <v>12</v>
      </c>
    </row>
    <row r="65" spans="1:92" x14ac:dyDescent="0.2">
      <c r="A65" s="6">
        <f t="shared" si="2"/>
        <v>1</v>
      </c>
      <c r="B65" s="30" t="s">
        <v>277</v>
      </c>
      <c r="C65" s="29">
        <v>1319682</v>
      </c>
      <c r="D65" s="20"/>
      <c r="E65" s="21">
        <v>335258</v>
      </c>
      <c r="F65" s="21"/>
      <c r="G65" s="21"/>
      <c r="H65" s="21"/>
      <c r="I65" s="21"/>
      <c r="J65" s="21"/>
      <c r="K65" s="21"/>
      <c r="L65" s="21"/>
      <c r="M65" s="21">
        <v>77190</v>
      </c>
      <c r="N65" s="19">
        <f t="shared" si="3"/>
        <v>412448</v>
      </c>
      <c r="O65" s="20"/>
      <c r="P65" s="21">
        <v>196431</v>
      </c>
      <c r="Q65" s="21">
        <v>21278</v>
      </c>
      <c r="R65" s="21">
        <v>18492</v>
      </c>
      <c r="S65" s="21"/>
      <c r="T65" s="21"/>
      <c r="U65" s="60">
        <f t="shared" si="4"/>
        <v>236201</v>
      </c>
      <c r="V65" s="20"/>
      <c r="W65" s="21"/>
      <c r="X65" s="21"/>
      <c r="Y65" s="21"/>
      <c r="Z65" s="21"/>
      <c r="AA65" s="21"/>
      <c r="AB65" s="21"/>
      <c r="AC65" s="19">
        <f t="shared" si="5"/>
        <v>0</v>
      </c>
      <c r="AD65" s="20"/>
      <c r="AE65" s="19">
        <f t="shared" si="14"/>
        <v>648649</v>
      </c>
      <c r="AF65" s="20"/>
      <c r="AG65" s="21"/>
      <c r="AH65" s="21"/>
      <c r="AI65" s="21"/>
      <c r="AJ65" s="21"/>
      <c r="AK65" s="19">
        <f t="shared" si="6"/>
        <v>0</v>
      </c>
      <c r="AL65" s="20"/>
      <c r="AM65" s="21"/>
      <c r="AN65" s="21">
        <v>9595</v>
      </c>
      <c r="AO65" s="21"/>
      <c r="AP65" s="21"/>
      <c r="AQ65" s="19">
        <f t="shared" si="7"/>
        <v>9595</v>
      </c>
      <c r="AR65" s="20"/>
      <c r="AS65" s="21"/>
      <c r="AT65" s="21">
        <v>3739</v>
      </c>
      <c r="AU65" s="21">
        <v>10763</v>
      </c>
      <c r="AV65" s="21"/>
      <c r="AW65" s="21"/>
      <c r="AX65" s="21">
        <v>9875</v>
      </c>
      <c r="AY65" s="19">
        <f t="shared" si="13"/>
        <v>24377</v>
      </c>
      <c r="AZ65" s="20"/>
      <c r="BA65" s="21">
        <v>10000</v>
      </c>
      <c r="BB65" s="21">
        <v>3333</v>
      </c>
      <c r="BC65" s="21">
        <v>7636</v>
      </c>
      <c r="BD65" s="21"/>
      <c r="BE65" s="19">
        <f t="shared" si="8"/>
        <v>20969</v>
      </c>
      <c r="BF65" s="20"/>
      <c r="BG65" s="22">
        <v>167757</v>
      </c>
      <c r="BH65" s="20"/>
      <c r="BI65" s="21">
        <v>7167</v>
      </c>
      <c r="BJ65" s="21"/>
      <c r="BK65" s="21"/>
      <c r="BL65" s="21">
        <v>4128</v>
      </c>
      <c r="BM65" s="21"/>
      <c r="BN65" s="21"/>
      <c r="BO65" s="21"/>
      <c r="BP65" s="21"/>
      <c r="BQ65" s="21"/>
      <c r="BR65" s="21"/>
      <c r="BS65" s="21"/>
      <c r="BT65" s="21"/>
      <c r="BU65" s="19">
        <f t="shared" si="9"/>
        <v>11295</v>
      </c>
      <c r="BV65" s="20" t="s">
        <v>12</v>
      </c>
      <c r="BW65" s="19">
        <f t="shared" si="15"/>
        <v>233993</v>
      </c>
      <c r="BX65" s="20" t="s">
        <v>12</v>
      </c>
      <c r="BY65" s="19">
        <f t="shared" si="16"/>
        <v>414656</v>
      </c>
      <c r="BZ65" s="20" t="s">
        <v>12</v>
      </c>
      <c r="CA65" s="29"/>
      <c r="CB65" s="20"/>
      <c r="CC65" s="19">
        <f t="shared" si="11"/>
        <v>1734338</v>
      </c>
      <c r="CD65" s="5"/>
      <c r="CE65" s="115">
        <v>750000</v>
      </c>
      <c r="CF65" s="115">
        <v>984338</v>
      </c>
      <c r="CG65" s="19">
        <f t="shared" si="12"/>
        <v>0</v>
      </c>
      <c r="CH65" s="351" t="s">
        <v>740</v>
      </c>
      <c r="CI65" s="26">
        <v>49</v>
      </c>
      <c r="CJ65" s="6" t="s">
        <v>284</v>
      </c>
      <c r="CM65" s="13">
        <f>((+BJ204))</f>
        <v>34336.300000000003</v>
      </c>
      <c r="CN65" s="5" t="s">
        <v>12</v>
      </c>
    </row>
    <row r="66" spans="1:92" x14ac:dyDescent="0.2">
      <c r="A66" s="6">
        <f t="shared" si="2"/>
        <v>1</v>
      </c>
      <c r="B66" s="30" t="s">
        <v>279</v>
      </c>
      <c r="C66" s="29"/>
      <c r="D66" s="20"/>
      <c r="E66" s="21">
        <v>12474</v>
      </c>
      <c r="F66" s="21"/>
      <c r="G66" s="21"/>
      <c r="H66" s="21"/>
      <c r="I66" s="21"/>
      <c r="J66" s="21"/>
      <c r="K66" s="21"/>
      <c r="L66" s="21"/>
      <c r="M66" s="21">
        <v>2729.8</v>
      </c>
      <c r="N66" s="19">
        <f t="shared" si="3"/>
        <v>15203.8</v>
      </c>
      <c r="O66" s="20"/>
      <c r="P66" s="21">
        <v>23826.880000000001</v>
      </c>
      <c r="Q66" s="21"/>
      <c r="R66" s="21">
        <v>6389.83</v>
      </c>
      <c r="S66" s="21"/>
      <c r="T66" s="21"/>
      <c r="U66" s="60">
        <f t="shared" si="4"/>
        <v>30216.71</v>
      </c>
      <c r="V66" s="20"/>
      <c r="W66" s="21"/>
      <c r="X66" s="21"/>
      <c r="Y66" s="21"/>
      <c r="Z66" s="21"/>
      <c r="AA66" s="21"/>
      <c r="AB66" s="21"/>
      <c r="AC66" s="19">
        <f t="shared" si="5"/>
        <v>0</v>
      </c>
      <c r="AD66" s="20"/>
      <c r="AE66" s="19">
        <f t="shared" si="14"/>
        <v>45420.509999999995</v>
      </c>
      <c r="AF66" s="20"/>
      <c r="AG66" s="21"/>
      <c r="AH66" s="21"/>
      <c r="AI66" s="21"/>
      <c r="AJ66" s="21"/>
      <c r="AK66" s="19">
        <f t="shared" si="6"/>
        <v>0</v>
      </c>
      <c r="AL66" s="20"/>
      <c r="AM66" s="21"/>
      <c r="AN66" s="21"/>
      <c r="AO66" s="21"/>
      <c r="AP66" s="21"/>
      <c r="AQ66" s="19">
        <f t="shared" si="7"/>
        <v>0</v>
      </c>
      <c r="AR66" s="20"/>
      <c r="AS66" s="21">
        <v>13359.62</v>
      </c>
      <c r="AT66" s="21">
        <v>4500</v>
      </c>
      <c r="AU66" s="21">
        <v>8497.27</v>
      </c>
      <c r="AV66" s="21">
        <v>1100</v>
      </c>
      <c r="AW66" s="21"/>
      <c r="AX66" s="21">
        <v>1000</v>
      </c>
      <c r="AY66" s="19">
        <f t="shared" si="13"/>
        <v>28456.890000000003</v>
      </c>
      <c r="AZ66" s="20"/>
      <c r="BA66" s="21"/>
      <c r="BB66" s="21"/>
      <c r="BC66" s="21">
        <v>1139.04</v>
      </c>
      <c r="BD66" s="21"/>
      <c r="BE66" s="19">
        <f>(SUM(BA66:BD66))</f>
        <v>1139.04</v>
      </c>
      <c r="BF66" s="20"/>
      <c r="BG66" s="22">
        <v>3500</v>
      </c>
      <c r="BH66" s="20"/>
      <c r="BI66" s="21"/>
      <c r="BJ66" s="21"/>
      <c r="BK66" s="21">
        <v>9479.58</v>
      </c>
      <c r="BL66" s="21">
        <v>2845</v>
      </c>
      <c r="BM66" s="21"/>
      <c r="BN66" s="21"/>
      <c r="BO66" s="21"/>
      <c r="BP66" s="21"/>
      <c r="BQ66" s="21"/>
      <c r="BR66" s="21"/>
      <c r="BS66" s="21"/>
      <c r="BT66" s="21"/>
      <c r="BU66" s="19">
        <f t="shared" si="9"/>
        <v>12324.58</v>
      </c>
      <c r="BV66" s="20" t="s">
        <v>12</v>
      </c>
      <c r="BW66" s="19">
        <f t="shared" si="15"/>
        <v>45420.51</v>
      </c>
      <c r="BX66" s="20" t="s">
        <v>12</v>
      </c>
      <c r="BY66" s="19">
        <f t="shared" si="16"/>
        <v>-7.2759576141834259E-12</v>
      </c>
      <c r="BZ66" s="20" t="s">
        <v>12</v>
      </c>
      <c r="CA66" s="29"/>
      <c r="CB66" s="20"/>
      <c r="CC66" s="19">
        <f t="shared" si="11"/>
        <v>-7.2759576141834259E-12</v>
      </c>
      <c r="CD66" s="5"/>
      <c r="CE66" s="115"/>
      <c r="CF66" s="115"/>
      <c r="CG66" s="19">
        <f t="shared" si="12"/>
        <v>-7.2759576141834259E-12</v>
      </c>
      <c r="CH66" s="351" t="s">
        <v>740</v>
      </c>
      <c r="CI66" s="26">
        <v>50</v>
      </c>
      <c r="CJ66" s="6" t="s">
        <v>286</v>
      </c>
      <c r="CM66" s="13">
        <f>((+BK204))</f>
        <v>5852429.96</v>
      </c>
      <c r="CN66" s="5" t="s">
        <v>12</v>
      </c>
    </row>
    <row r="67" spans="1:92" x14ac:dyDescent="0.2">
      <c r="A67" s="6">
        <f t="shared" si="2"/>
        <v>1</v>
      </c>
      <c r="B67" s="30" t="s">
        <v>281</v>
      </c>
      <c r="C67" s="29">
        <v>18361</v>
      </c>
      <c r="D67" s="20"/>
      <c r="E67" s="21">
        <v>15000</v>
      </c>
      <c r="F67" s="21"/>
      <c r="G67" s="21"/>
      <c r="H67" s="21"/>
      <c r="I67" s="21"/>
      <c r="J67" s="21"/>
      <c r="K67" s="21"/>
      <c r="L67" s="21"/>
      <c r="M67" s="21">
        <v>18160</v>
      </c>
      <c r="N67" s="19">
        <f t="shared" si="3"/>
        <v>33160</v>
      </c>
      <c r="O67" s="20"/>
      <c r="P67" s="21">
        <v>41118</v>
      </c>
      <c r="Q67" s="21"/>
      <c r="R67" s="21"/>
      <c r="S67" s="21"/>
      <c r="T67" s="21">
        <v>121319</v>
      </c>
      <c r="U67" s="60">
        <f t="shared" si="4"/>
        <v>162437</v>
      </c>
      <c r="V67" s="20"/>
      <c r="W67" s="21"/>
      <c r="X67" s="21"/>
      <c r="Y67" s="21"/>
      <c r="Z67" s="21"/>
      <c r="AA67" s="21"/>
      <c r="AB67" s="21"/>
      <c r="AC67" s="19">
        <f t="shared" si="5"/>
        <v>0</v>
      </c>
      <c r="AD67" s="20"/>
      <c r="AE67" s="19">
        <f t="shared" si="14"/>
        <v>195597</v>
      </c>
      <c r="AF67" s="20"/>
      <c r="AG67" s="21"/>
      <c r="AH67" s="21"/>
      <c r="AI67" s="21"/>
      <c r="AJ67" s="21"/>
      <c r="AK67" s="19">
        <f t="shared" si="6"/>
        <v>0</v>
      </c>
      <c r="AL67" s="20"/>
      <c r="AM67" s="21"/>
      <c r="AN67" s="21"/>
      <c r="AO67" s="21"/>
      <c r="AP67" s="21"/>
      <c r="AQ67" s="19">
        <f t="shared" si="7"/>
        <v>0</v>
      </c>
      <c r="AR67" s="20"/>
      <c r="AS67" s="21">
        <v>82277</v>
      </c>
      <c r="AT67" s="21">
        <v>26407</v>
      </c>
      <c r="AU67" s="21">
        <v>10315</v>
      </c>
      <c r="AV67" s="21"/>
      <c r="AW67" s="21"/>
      <c r="AX67" s="21"/>
      <c r="AY67" s="19">
        <f t="shared" si="13"/>
        <v>118999</v>
      </c>
      <c r="AZ67" s="20"/>
      <c r="BA67" s="21"/>
      <c r="BB67" s="21">
        <v>4957</v>
      </c>
      <c r="BC67" s="21">
        <v>3546</v>
      </c>
      <c r="BD67" s="21">
        <v>3344</v>
      </c>
      <c r="BE67" s="19">
        <f t="shared" si="8"/>
        <v>11847</v>
      </c>
      <c r="BF67" s="20"/>
      <c r="BG67" s="22"/>
      <c r="BH67" s="20"/>
      <c r="BI67" s="21"/>
      <c r="BJ67" s="21"/>
      <c r="BK67" s="21">
        <v>5032</v>
      </c>
      <c r="BL67" s="21"/>
      <c r="BM67" s="21"/>
      <c r="BN67" s="21"/>
      <c r="BO67" s="21"/>
      <c r="BP67" s="21"/>
      <c r="BQ67" s="21"/>
      <c r="BR67" s="21"/>
      <c r="BS67" s="21"/>
      <c r="BT67" s="21"/>
      <c r="BU67" s="19">
        <f t="shared" si="9"/>
        <v>5032</v>
      </c>
      <c r="BV67" s="20" t="s">
        <v>12</v>
      </c>
      <c r="BW67" s="19">
        <f t="shared" si="15"/>
        <v>135878</v>
      </c>
      <c r="BX67" s="20" t="s">
        <v>12</v>
      </c>
      <c r="BY67" s="19">
        <f t="shared" si="16"/>
        <v>59719</v>
      </c>
      <c r="BZ67" s="20" t="s">
        <v>12</v>
      </c>
      <c r="CA67" s="29"/>
      <c r="CB67" s="20"/>
      <c r="CC67" s="19">
        <f t="shared" si="11"/>
        <v>78080</v>
      </c>
      <c r="CD67" s="5"/>
      <c r="CE67" s="115">
        <v>78080</v>
      </c>
      <c r="CF67" s="115"/>
      <c r="CG67" s="19">
        <f t="shared" si="12"/>
        <v>0</v>
      </c>
      <c r="CH67" s="351" t="s">
        <v>740</v>
      </c>
      <c r="CI67" s="26">
        <v>51</v>
      </c>
      <c r="CJ67" s="6" t="s">
        <v>288</v>
      </c>
      <c r="CM67" s="13">
        <f>((+BL204))</f>
        <v>1443805.2399999998</v>
      </c>
      <c r="CN67" s="5" t="s">
        <v>12</v>
      </c>
    </row>
    <row r="68" spans="1:92" x14ac:dyDescent="0.2">
      <c r="A68" s="6">
        <f t="shared" si="2"/>
        <v>1</v>
      </c>
      <c r="B68" s="30" t="s">
        <v>283</v>
      </c>
      <c r="C68" s="29">
        <v>579098</v>
      </c>
      <c r="D68" s="20"/>
      <c r="E68" s="21">
        <v>328291</v>
      </c>
      <c r="F68" s="21"/>
      <c r="G68" s="21">
        <v>3551</v>
      </c>
      <c r="H68" s="21"/>
      <c r="I68" s="21"/>
      <c r="J68" s="21"/>
      <c r="K68" s="21"/>
      <c r="L68" s="21"/>
      <c r="M68" s="21">
        <v>138463</v>
      </c>
      <c r="N68" s="19">
        <f t="shared" si="3"/>
        <v>470305</v>
      </c>
      <c r="O68" s="20"/>
      <c r="P68" s="21">
        <v>267161</v>
      </c>
      <c r="Q68" s="21"/>
      <c r="R68" s="21"/>
      <c r="S68" s="21"/>
      <c r="T68" s="21">
        <v>388509</v>
      </c>
      <c r="U68" s="60">
        <f t="shared" si="4"/>
        <v>655670</v>
      </c>
      <c r="V68" s="20"/>
      <c r="W68" s="21"/>
      <c r="X68" s="21"/>
      <c r="Y68" s="21"/>
      <c r="Z68" s="21"/>
      <c r="AA68" s="21"/>
      <c r="AB68" s="21"/>
      <c r="AC68" s="19">
        <f t="shared" si="5"/>
        <v>0</v>
      </c>
      <c r="AD68" s="20"/>
      <c r="AE68" s="19">
        <f t="shared" si="14"/>
        <v>1125975</v>
      </c>
      <c r="AF68" s="20"/>
      <c r="AG68" s="21">
        <v>166677</v>
      </c>
      <c r="AH68" s="21"/>
      <c r="AI68" s="21"/>
      <c r="AJ68" s="21"/>
      <c r="AK68" s="19">
        <f t="shared" si="6"/>
        <v>166677</v>
      </c>
      <c r="AL68" s="20"/>
      <c r="AM68" s="21">
        <v>98437</v>
      </c>
      <c r="AN68" s="21">
        <v>9437</v>
      </c>
      <c r="AO68" s="21"/>
      <c r="AP68" s="21">
        <v>2645</v>
      </c>
      <c r="AQ68" s="19">
        <f t="shared" si="7"/>
        <v>110519</v>
      </c>
      <c r="AR68" s="20"/>
      <c r="AS68" s="21">
        <v>75099</v>
      </c>
      <c r="AT68" s="21">
        <v>12171</v>
      </c>
      <c r="AU68" s="21">
        <v>1197</v>
      </c>
      <c r="AV68" s="21">
        <v>2701</v>
      </c>
      <c r="AW68" s="21"/>
      <c r="AX68" s="21">
        <v>211666</v>
      </c>
      <c r="AY68" s="19">
        <f t="shared" si="13"/>
        <v>302834</v>
      </c>
      <c r="AZ68" s="20"/>
      <c r="BA68" s="21">
        <v>19945</v>
      </c>
      <c r="BB68" s="21"/>
      <c r="BC68" s="21">
        <v>74367</v>
      </c>
      <c r="BD68" s="21">
        <v>1287</v>
      </c>
      <c r="BE68" s="19">
        <f t="shared" si="8"/>
        <v>95599</v>
      </c>
      <c r="BF68" s="20"/>
      <c r="BG68" s="22">
        <v>120275</v>
      </c>
      <c r="BH68" s="20"/>
      <c r="BI68" s="21"/>
      <c r="BJ68" s="21"/>
      <c r="BK68" s="21">
        <v>43470</v>
      </c>
      <c r="BL68" s="21">
        <v>8034</v>
      </c>
      <c r="BM68" s="21">
        <v>94914</v>
      </c>
      <c r="BN68" s="21"/>
      <c r="BO68" s="21"/>
      <c r="BP68" s="21"/>
      <c r="BQ68" s="21"/>
      <c r="BR68" s="21">
        <v>19000</v>
      </c>
      <c r="BS68" s="21"/>
      <c r="BT68" s="21"/>
      <c r="BU68" s="19">
        <f t="shared" si="9"/>
        <v>165418</v>
      </c>
      <c r="BV68" s="20" t="s">
        <v>12</v>
      </c>
      <c r="BW68" s="19">
        <f t="shared" si="15"/>
        <v>961322</v>
      </c>
      <c r="BX68" s="20" t="s">
        <v>12</v>
      </c>
      <c r="BY68" s="19">
        <f t="shared" si="16"/>
        <v>164653</v>
      </c>
      <c r="BZ68" s="20" t="s">
        <v>12</v>
      </c>
      <c r="CA68" s="29">
        <v>206271</v>
      </c>
      <c r="CB68" s="20"/>
      <c r="CC68" s="19">
        <f t="shared" si="11"/>
        <v>950022</v>
      </c>
      <c r="CD68" s="5"/>
      <c r="CE68" s="115">
        <v>950022</v>
      </c>
      <c r="CF68" s="115"/>
      <c r="CG68" s="19">
        <f t="shared" si="12"/>
        <v>0</v>
      </c>
      <c r="CH68" s="351" t="s">
        <v>740</v>
      </c>
      <c r="CI68" s="26">
        <v>52</v>
      </c>
      <c r="CJ68" s="6" t="s">
        <v>290</v>
      </c>
      <c r="CM68" s="13">
        <f>((+BM204))</f>
        <v>7224398.9300000006</v>
      </c>
      <c r="CN68" s="5" t="s">
        <v>12</v>
      </c>
    </row>
    <row r="69" spans="1:92" x14ac:dyDescent="0.2">
      <c r="A69" s="6">
        <f t="shared" si="2"/>
        <v>1</v>
      </c>
      <c r="B69" s="30" t="s">
        <v>285</v>
      </c>
      <c r="C69" s="29">
        <v>244793</v>
      </c>
      <c r="D69" s="20"/>
      <c r="E69" s="21">
        <v>103946</v>
      </c>
      <c r="F69" s="21">
        <v>971</v>
      </c>
      <c r="G69" s="21">
        <v>144</v>
      </c>
      <c r="H69" s="21"/>
      <c r="I69" s="21"/>
      <c r="J69" s="21"/>
      <c r="K69" s="21"/>
      <c r="L69" s="21"/>
      <c r="M69" s="21">
        <v>4006</v>
      </c>
      <c r="N69" s="19">
        <f t="shared" si="3"/>
        <v>109067</v>
      </c>
      <c r="O69" s="20"/>
      <c r="P69" s="21">
        <v>46933</v>
      </c>
      <c r="Q69" s="21">
        <v>34452</v>
      </c>
      <c r="R69" s="21">
        <v>48981</v>
      </c>
      <c r="S69" s="21">
        <v>100000</v>
      </c>
      <c r="T69" s="21">
        <v>192568</v>
      </c>
      <c r="U69" s="60">
        <f t="shared" si="4"/>
        <v>422934</v>
      </c>
      <c r="V69" s="20"/>
      <c r="W69" s="21"/>
      <c r="X69" s="21"/>
      <c r="Y69" s="21"/>
      <c r="Z69" s="21"/>
      <c r="AA69" s="21"/>
      <c r="AB69" s="21">
        <v>21883</v>
      </c>
      <c r="AC69" s="19">
        <f t="shared" si="5"/>
        <v>21883</v>
      </c>
      <c r="AD69" s="20"/>
      <c r="AE69" s="19">
        <f t="shared" si="14"/>
        <v>553884</v>
      </c>
      <c r="AF69" s="20">
        <v>0</v>
      </c>
      <c r="AG69" s="21"/>
      <c r="AH69" s="21">
        <v>42600</v>
      </c>
      <c r="AI69" s="21"/>
      <c r="AJ69" s="21"/>
      <c r="AK69" s="19">
        <f>(SUM(AG69:AJ69))</f>
        <v>42600</v>
      </c>
      <c r="AL69" s="20">
        <v>0</v>
      </c>
      <c r="AM69" s="21">
        <v>28835</v>
      </c>
      <c r="AN69" s="21"/>
      <c r="AO69" s="21"/>
      <c r="AP69" s="21"/>
      <c r="AQ69" s="19">
        <f t="shared" si="7"/>
        <v>28835</v>
      </c>
      <c r="AR69" s="20"/>
      <c r="AS69" s="21">
        <v>61000</v>
      </c>
      <c r="AT69" s="21">
        <v>12546</v>
      </c>
      <c r="AU69" s="21">
        <v>10500</v>
      </c>
      <c r="AV69" s="21">
        <v>3692</v>
      </c>
      <c r="AW69" s="21">
        <v>0</v>
      </c>
      <c r="AX69" s="21">
        <v>16430</v>
      </c>
      <c r="AY69" s="19">
        <f t="shared" si="13"/>
        <v>104168</v>
      </c>
      <c r="AZ69" s="20"/>
      <c r="BA69" s="21">
        <v>36917</v>
      </c>
      <c r="BB69" s="21">
        <v>4750</v>
      </c>
      <c r="BC69" s="21">
        <v>6216</v>
      </c>
      <c r="BD69" s="21"/>
      <c r="BE69" s="19">
        <f t="shared" si="8"/>
        <v>47883</v>
      </c>
      <c r="BF69" s="20"/>
      <c r="BG69" s="22">
        <v>44752</v>
      </c>
      <c r="BH69" s="20"/>
      <c r="BI69" s="21"/>
      <c r="BJ69" s="21"/>
      <c r="BK69" s="21">
        <v>22320</v>
      </c>
      <c r="BL69" s="21">
        <v>12100</v>
      </c>
      <c r="BM69" s="21">
        <v>2350</v>
      </c>
      <c r="BN69" s="21"/>
      <c r="BO69" s="21"/>
      <c r="BP69" s="21"/>
      <c r="BQ69" s="21"/>
      <c r="BR69" s="21"/>
      <c r="BS69" s="21"/>
      <c r="BT69" s="21">
        <v>241785</v>
      </c>
      <c r="BU69" s="19">
        <f t="shared" si="9"/>
        <v>278555</v>
      </c>
      <c r="BV69" s="20" t="s">
        <v>12</v>
      </c>
      <c r="BW69" s="19">
        <f t="shared" si="15"/>
        <v>546793</v>
      </c>
      <c r="BX69" s="20" t="s">
        <v>12</v>
      </c>
      <c r="BY69" s="19">
        <f t="shared" si="16"/>
        <v>7091</v>
      </c>
      <c r="BZ69" s="20" t="s">
        <v>12</v>
      </c>
      <c r="CA69" s="29"/>
      <c r="CB69" s="20"/>
      <c r="CC69" s="19">
        <f t="shared" si="11"/>
        <v>251884</v>
      </c>
      <c r="CD69" s="5"/>
      <c r="CE69" s="115">
        <v>100000</v>
      </c>
      <c r="CF69" s="115">
        <v>151884</v>
      </c>
      <c r="CG69" s="19">
        <f t="shared" si="12"/>
        <v>0</v>
      </c>
      <c r="CH69" s="351" t="s">
        <v>742</v>
      </c>
      <c r="CI69" s="26">
        <v>53</v>
      </c>
      <c r="CJ69" s="6" t="s">
        <v>292</v>
      </c>
      <c r="CM69" s="13">
        <f>((+BN204))</f>
        <v>623679.48</v>
      </c>
      <c r="CN69" s="5" t="s">
        <v>12</v>
      </c>
    </row>
    <row r="70" spans="1:92" x14ac:dyDescent="0.2">
      <c r="A70" s="6">
        <f t="shared" si="2"/>
        <v>1</v>
      </c>
      <c r="B70" s="30" t="s">
        <v>287</v>
      </c>
      <c r="C70" s="29">
        <v>136635</v>
      </c>
      <c r="D70" s="20"/>
      <c r="E70" s="21"/>
      <c r="F70" s="21"/>
      <c r="G70" s="21"/>
      <c r="H70" s="21"/>
      <c r="I70" s="21"/>
      <c r="J70" s="21"/>
      <c r="K70" s="21"/>
      <c r="L70" s="21"/>
      <c r="M70" s="325">
        <v>3871</v>
      </c>
      <c r="N70" s="19">
        <f t="shared" si="3"/>
        <v>3871</v>
      </c>
      <c r="O70" s="20"/>
      <c r="P70" s="21">
        <v>23973</v>
      </c>
      <c r="Q70" s="21">
        <v>3342</v>
      </c>
      <c r="R70" s="21">
        <v>54745</v>
      </c>
      <c r="S70" s="21"/>
      <c r="T70" s="21">
        <v>9223</v>
      </c>
      <c r="U70" s="60">
        <f>(SUM(P70:T70))</f>
        <v>91283</v>
      </c>
      <c r="V70" s="20"/>
      <c r="W70" s="21"/>
      <c r="X70" s="21"/>
      <c r="Y70" s="21"/>
      <c r="Z70" s="21"/>
      <c r="AA70" s="21"/>
      <c r="AB70" s="21"/>
      <c r="AC70" s="19">
        <f t="shared" si="5"/>
        <v>0</v>
      </c>
      <c r="AD70" s="20"/>
      <c r="AE70" s="19">
        <f t="shared" si="14"/>
        <v>95154</v>
      </c>
      <c r="AF70" s="20"/>
      <c r="AG70" s="21"/>
      <c r="AH70" s="21"/>
      <c r="AI70" s="21"/>
      <c r="AJ70" s="21">
        <v>19199</v>
      </c>
      <c r="AK70" s="19">
        <f t="shared" si="6"/>
        <v>19199</v>
      </c>
      <c r="AL70" s="20"/>
      <c r="AM70" s="21"/>
      <c r="AN70" s="21"/>
      <c r="AO70" s="21"/>
      <c r="AP70" s="21"/>
      <c r="AQ70" s="19">
        <f t="shared" si="7"/>
        <v>0</v>
      </c>
      <c r="AR70" s="20"/>
      <c r="AS70" s="21"/>
      <c r="AT70" s="21">
        <v>116</v>
      </c>
      <c r="AU70" s="21">
        <v>3891</v>
      </c>
      <c r="AV70" s="21"/>
      <c r="AX70" s="21">
        <v>12187</v>
      </c>
      <c r="AY70" s="19">
        <f>(SUM(AS70:AX70))</f>
        <v>16194</v>
      </c>
      <c r="AZ70" s="20"/>
      <c r="BA70" s="21">
        <v>35027</v>
      </c>
      <c r="BB70" s="21">
        <v>250</v>
      </c>
      <c r="BC70" s="21">
        <v>6840</v>
      </c>
      <c r="BD70" s="21">
        <v>1103</v>
      </c>
      <c r="BE70" s="19">
        <f t="shared" si="8"/>
        <v>43220</v>
      </c>
      <c r="BF70" s="20"/>
      <c r="BG70" s="22">
        <v>7513</v>
      </c>
      <c r="BH70" s="20"/>
      <c r="BI70" s="21"/>
      <c r="BJ70" s="21"/>
      <c r="BK70" s="21">
        <v>5866</v>
      </c>
      <c r="BL70" s="21">
        <v>2933</v>
      </c>
      <c r="BM70" s="21"/>
      <c r="BN70" s="21"/>
      <c r="BO70" s="21"/>
      <c r="BP70" s="21"/>
      <c r="BQ70" s="21"/>
      <c r="BR70" s="21"/>
      <c r="BS70" s="21"/>
      <c r="BT70" s="21"/>
      <c r="BU70" s="19">
        <f t="shared" si="9"/>
        <v>8799</v>
      </c>
      <c r="BV70" s="20" t="s">
        <v>12</v>
      </c>
      <c r="BW70" s="19">
        <f t="shared" si="15"/>
        <v>94925</v>
      </c>
      <c r="BX70" s="20" t="s">
        <v>12</v>
      </c>
      <c r="BY70" s="19">
        <f t="shared" si="16"/>
        <v>229</v>
      </c>
      <c r="BZ70" s="20" t="s">
        <v>12</v>
      </c>
      <c r="CA70" s="29"/>
      <c r="CB70" s="20"/>
      <c r="CC70" s="19">
        <f t="shared" si="11"/>
        <v>136864</v>
      </c>
      <c r="CD70" s="5"/>
      <c r="CE70" s="115">
        <v>109491</v>
      </c>
      <c r="CF70" s="115">
        <v>27373</v>
      </c>
      <c r="CG70" s="19">
        <f t="shared" si="12"/>
        <v>0</v>
      </c>
      <c r="CH70" s="352" t="s">
        <v>740</v>
      </c>
      <c r="CI70" s="26">
        <v>54</v>
      </c>
      <c r="CJ70" s="6" t="s">
        <v>294</v>
      </c>
      <c r="CM70" s="13">
        <f>((+BO204))</f>
        <v>5303.67</v>
      </c>
      <c r="CN70" s="5" t="s">
        <v>12</v>
      </c>
    </row>
    <row r="71" spans="1:92" x14ac:dyDescent="0.2">
      <c r="A71" s="6">
        <f t="shared" si="2"/>
        <v>1</v>
      </c>
      <c r="B71" s="30" t="s">
        <v>289</v>
      </c>
      <c r="C71" s="29">
        <v>711948</v>
      </c>
      <c r="D71" s="20"/>
      <c r="E71" s="21">
        <v>230474</v>
      </c>
      <c r="F71" s="21"/>
      <c r="G71" s="21">
        <v>1648</v>
      </c>
      <c r="H71" s="21"/>
      <c r="I71" s="21"/>
      <c r="J71" s="21"/>
      <c r="K71" s="21"/>
      <c r="L71" s="21"/>
      <c r="M71" s="21">
        <v>8393</v>
      </c>
      <c r="N71" s="19">
        <f t="shared" si="3"/>
        <v>240515</v>
      </c>
      <c r="O71" s="20"/>
      <c r="P71" s="21">
        <v>94886</v>
      </c>
      <c r="Q71" s="21"/>
      <c r="R71" s="21"/>
      <c r="S71" s="21"/>
      <c r="T71" s="21">
        <v>36873</v>
      </c>
      <c r="U71" s="60">
        <f t="shared" si="4"/>
        <v>131759</v>
      </c>
      <c r="V71" s="20"/>
      <c r="W71" s="21"/>
      <c r="X71" s="21"/>
      <c r="Y71" s="21"/>
      <c r="Z71" s="21"/>
      <c r="AA71" s="21"/>
      <c r="AB71" s="21"/>
      <c r="AC71" s="19">
        <f t="shared" si="5"/>
        <v>0</v>
      </c>
      <c r="AD71" s="20"/>
      <c r="AE71" s="19">
        <f t="shared" si="14"/>
        <v>372274</v>
      </c>
      <c r="AF71" s="20"/>
      <c r="AG71" s="21"/>
      <c r="AH71" s="21"/>
      <c r="AI71" s="21"/>
      <c r="AJ71" s="21"/>
      <c r="AK71" s="19">
        <f t="shared" si="6"/>
        <v>0</v>
      </c>
      <c r="AL71" s="20"/>
      <c r="AM71" s="21"/>
      <c r="AN71" s="21"/>
      <c r="AO71" s="21"/>
      <c r="AP71" s="21"/>
      <c r="AQ71" s="19">
        <f t="shared" si="7"/>
        <v>0</v>
      </c>
      <c r="AR71" s="20"/>
      <c r="AS71" s="21">
        <v>46895</v>
      </c>
      <c r="AT71" s="21"/>
      <c r="AU71" s="21">
        <v>2612</v>
      </c>
      <c r="AV71" s="21"/>
      <c r="AW71" s="21"/>
      <c r="AX71" s="21"/>
      <c r="AY71" s="19">
        <f t="shared" si="13"/>
        <v>49507</v>
      </c>
      <c r="AZ71" s="20"/>
      <c r="BA71" s="6">
        <v>2600</v>
      </c>
      <c r="BB71" s="327"/>
      <c r="BC71" s="6">
        <v>15702</v>
      </c>
      <c r="BE71" s="19">
        <f t="shared" si="8"/>
        <v>18302</v>
      </c>
      <c r="BF71" s="20"/>
      <c r="BG71" s="6">
        <v>130087</v>
      </c>
      <c r="BH71" s="20"/>
      <c r="BI71" s="21"/>
      <c r="BJ71" s="21"/>
      <c r="BK71" s="6">
        <v>36306</v>
      </c>
      <c r="BL71" s="6">
        <v>5786</v>
      </c>
      <c r="BM71" s="6">
        <v>10426</v>
      </c>
      <c r="BP71" s="21"/>
      <c r="BQ71" s="21"/>
      <c r="BR71" s="21"/>
      <c r="BS71" s="21"/>
      <c r="BT71" s="21">
        <v>17461</v>
      </c>
      <c r="BU71" s="19">
        <f t="shared" si="9"/>
        <v>69979</v>
      </c>
      <c r="BV71" s="20" t="s">
        <v>12</v>
      </c>
      <c r="BW71" s="19">
        <f>(+BU71+BG71+BE71+AY71+AQ71+AK71)</f>
        <v>267875</v>
      </c>
      <c r="BX71" s="20" t="s">
        <v>12</v>
      </c>
      <c r="BY71" s="19">
        <f t="shared" si="16"/>
        <v>104399</v>
      </c>
      <c r="BZ71" s="20" t="s">
        <v>12</v>
      </c>
      <c r="CA71" s="29"/>
      <c r="CB71" s="20"/>
      <c r="CC71" s="19">
        <f t="shared" si="11"/>
        <v>816347</v>
      </c>
      <c r="CD71" s="5"/>
      <c r="CE71" s="115">
        <v>157000</v>
      </c>
      <c r="CF71" s="115">
        <v>659347</v>
      </c>
      <c r="CG71" s="19">
        <f t="shared" si="12"/>
        <v>0</v>
      </c>
      <c r="CH71" s="351" t="s">
        <v>740</v>
      </c>
      <c r="CI71" s="26">
        <v>55</v>
      </c>
      <c r="CJ71" s="6" t="s">
        <v>542</v>
      </c>
      <c r="CM71" s="13">
        <f>((+BP204))</f>
        <v>18726</v>
      </c>
      <c r="CN71" s="5" t="s">
        <v>12</v>
      </c>
    </row>
    <row r="72" spans="1:92" x14ac:dyDescent="0.2">
      <c r="A72" s="6">
        <f t="shared" si="2"/>
        <v>1</v>
      </c>
      <c r="B72" s="30" t="s">
        <v>291</v>
      </c>
      <c r="C72" s="29">
        <v>223210</v>
      </c>
      <c r="D72" s="20"/>
      <c r="E72" s="21">
        <v>328543</v>
      </c>
      <c r="F72" s="21"/>
      <c r="G72" s="21">
        <v>1471</v>
      </c>
      <c r="H72" s="21"/>
      <c r="I72" s="21"/>
      <c r="J72" s="21"/>
      <c r="K72" s="21"/>
      <c r="L72" s="21"/>
      <c r="M72" s="21">
        <v>16686</v>
      </c>
      <c r="N72" s="19">
        <f t="shared" si="3"/>
        <v>346700</v>
      </c>
      <c r="O72" s="20"/>
      <c r="P72" s="21">
        <v>258047</v>
      </c>
      <c r="Q72" s="21"/>
      <c r="R72" s="21">
        <v>103280</v>
      </c>
      <c r="S72" s="21"/>
      <c r="T72" s="21"/>
      <c r="U72" s="60">
        <f t="shared" si="4"/>
        <v>361327</v>
      </c>
      <c r="V72" s="20"/>
      <c r="W72" s="21"/>
      <c r="X72" s="21"/>
      <c r="Y72" s="21"/>
      <c r="Z72" s="21"/>
      <c r="AA72" s="21"/>
      <c r="AB72" s="21"/>
      <c r="AC72" s="19">
        <f t="shared" si="5"/>
        <v>0</v>
      </c>
      <c r="AD72" s="20"/>
      <c r="AE72" s="19">
        <f t="shared" si="14"/>
        <v>708027</v>
      </c>
      <c r="AF72" s="20"/>
      <c r="AG72" s="21"/>
      <c r="AH72" s="21"/>
      <c r="AI72" s="21"/>
      <c r="AJ72" s="21"/>
      <c r="AK72" s="19">
        <f t="shared" si="6"/>
        <v>0</v>
      </c>
      <c r="AL72" s="20"/>
      <c r="AM72" s="21"/>
      <c r="AN72" s="21"/>
      <c r="AO72" s="21"/>
      <c r="AP72" s="21">
        <v>15376</v>
      </c>
      <c r="AQ72" s="19">
        <f>(SUM(AM72:AP72))</f>
        <v>15376</v>
      </c>
      <c r="AR72" s="20"/>
      <c r="AS72" s="21">
        <v>106353</v>
      </c>
      <c r="AT72" s="21">
        <v>36075</v>
      </c>
      <c r="AU72" s="21">
        <v>11114</v>
      </c>
      <c r="AV72" s="21">
        <v>36075</v>
      </c>
      <c r="AW72" s="21"/>
      <c r="AX72" s="21">
        <v>1058</v>
      </c>
      <c r="AY72" s="19">
        <f>(SUM(AS72:AX72))</f>
        <v>190675</v>
      </c>
      <c r="AZ72" s="20"/>
      <c r="BA72" s="21">
        <v>1597</v>
      </c>
      <c r="BB72" s="21"/>
      <c r="BC72" s="21">
        <v>76439</v>
      </c>
      <c r="BD72" s="21">
        <v>1188</v>
      </c>
      <c r="BE72" s="19">
        <f t="shared" si="8"/>
        <v>79224</v>
      </c>
      <c r="BF72" s="20"/>
      <c r="BG72" s="22">
        <v>77039</v>
      </c>
      <c r="BH72" s="20"/>
      <c r="BI72" s="21"/>
      <c r="BJ72" s="21"/>
      <c r="BK72" s="21">
        <v>51296</v>
      </c>
      <c r="BL72" s="21">
        <v>3664</v>
      </c>
      <c r="BM72" s="21">
        <v>6000</v>
      </c>
      <c r="BN72" s="21"/>
      <c r="BO72" s="21"/>
      <c r="BP72" s="21"/>
      <c r="BQ72" s="21"/>
      <c r="BR72" s="21"/>
      <c r="BS72" s="21">
        <v>59026</v>
      </c>
      <c r="BT72" s="21">
        <v>24730</v>
      </c>
      <c r="BU72" s="19">
        <f t="shared" si="9"/>
        <v>144716</v>
      </c>
      <c r="BV72" s="20" t="s">
        <v>12</v>
      </c>
      <c r="BW72" s="19">
        <f t="shared" si="15"/>
        <v>507030</v>
      </c>
      <c r="BX72" s="20" t="s">
        <v>12</v>
      </c>
      <c r="BY72" s="19">
        <f t="shared" si="16"/>
        <v>200997</v>
      </c>
      <c r="BZ72" s="20" t="s">
        <v>12</v>
      </c>
      <c r="CA72" s="29"/>
      <c r="CB72" s="20"/>
      <c r="CC72" s="19">
        <f t="shared" si="11"/>
        <v>424207</v>
      </c>
      <c r="CD72" s="5"/>
      <c r="CE72" s="115">
        <v>424207</v>
      </c>
      <c r="CF72" s="115"/>
      <c r="CG72" s="19">
        <f t="shared" si="12"/>
        <v>0</v>
      </c>
      <c r="CH72" s="351" t="s">
        <v>740</v>
      </c>
      <c r="CI72" s="26">
        <v>56</v>
      </c>
      <c r="CJ72" s="6" t="s">
        <v>298</v>
      </c>
      <c r="CM72" s="13">
        <f>((+BQ204))</f>
        <v>18997.349999999999</v>
      </c>
      <c r="CN72" s="5" t="s">
        <v>12</v>
      </c>
    </row>
    <row r="73" spans="1:92" x14ac:dyDescent="0.2">
      <c r="A73" s="6">
        <f t="shared" si="2"/>
        <v>1</v>
      </c>
      <c r="B73" s="30" t="s">
        <v>293</v>
      </c>
      <c r="C73" s="29">
        <v>11941</v>
      </c>
      <c r="D73" s="20"/>
      <c r="E73" s="21">
        <v>13020</v>
      </c>
      <c r="F73" s="21"/>
      <c r="G73" s="21"/>
      <c r="H73" s="21"/>
      <c r="I73" s="21"/>
      <c r="J73" s="21"/>
      <c r="K73" s="21"/>
      <c r="L73" s="21"/>
      <c r="M73" s="21">
        <v>59810</v>
      </c>
      <c r="N73" s="19">
        <f t="shared" si="3"/>
        <v>72830</v>
      </c>
      <c r="O73" s="20"/>
      <c r="P73" s="21">
        <v>45421</v>
      </c>
      <c r="Q73" s="21"/>
      <c r="R73" s="21">
        <v>94758</v>
      </c>
      <c r="S73" s="21">
        <v>100000</v>
      </c>
      <c r="T73" s="21">
        <v>23433</v>
      </c>
      <c r="U73" s="60">
        <f t="shared" si="4"/>
        <v>263612</v>
      </c>
      <c r="V73" s="20"/>
      <c r="W73" s="21"/>
      <c r="X73" s="21"/>
      <c r="Y73" s="21"/>
      <c r="Z73" s="21"/>
      <c r="AA73" s="21"/>
      <c r="AB73" s="21"/>
      <c r="AC73" s="19">
        <f t="shared" si="5"/>
        <v>0</v>
      </c>
      <c r="AD73" s="20"/>
      <c r="AE73" s="19">
        <f t="shared" si="14"/>
        <v>336442</v>
      </c>
      <c r="AF73" s="20"/>
      <c r="AG73" s="21"/>
      <c r="AH73" s="21"/>
      <c r="AI73" s="21"/>
      <c r="AJ73" s="21"/>
      <c r="AK73" s="19">
        <f t="shared" si="6"/>
        <v>0</v>
      </c>
      <c r="AL73" s="20"/>
      <c r="AM73" s="21">
        <v>208893</v>
      </c>
      <c r="AN73" s="21"/>
      <c r="AO73" s="21"/>
      <c r="AP73" s="21"/>
      <c r="AQ73" s="19">
        <f t="shared" si="7"/>
        <v>208893</v>
      </c>
      <c r="AR73" s="20"/>
      <c r="AS73" s="21"/>
      <c r="AT73" s="21">
        <v>2463</v>
      </c>
      <c r="AU73" s="21">
        <v>11369</v>
      </c>
      <c r="AV73" s="21"/>
      <c r="AW73" s="21"/>
      <c r="AX73" s="21">
        <v>181</v>
      </c>
      <c r="AY73" s="19">
        <f t="shared" si="13"/>
        <v>14013</v>
      </c>
      <c r="AZ73" s="20"/>
      <c r="BA73" s="21">
        <v>24773</v>
      </c>
      <c r="BB73" s="21"/>
      <c r="BC73" s="21">
        <v>35543</v>
      </c>
      <c r="BD73" s="21"/>
      <c r="BE73" s="19">
        <f t="shared" si="8"/>
        <v>60316</v>
      </c>
      <c r="BF73" s="20"/>
      <c r="BG73" s="22">
        <v>46282</v>
      </c>
      <c r="BH73" s="20"/>
      <c r="BI73" s="21"/>
      <c r="BJ73" s="21"/>
      <c r="BK73" s="21">
        <v>9079</v>
      </c>
      <c r="BL73" s="21"/>
      <c r="BM73" s="21">
        <v>9800</v>
      </c>
      <c r="BN73" s="21"/>
      <c r="BO73" s="21"/>
      <c r="BP73" s="21"/>
      <c r="BQ73" s="21"/>
      <c r="BR73" s="21"/>
      <c r="BS73" s="21"/>
      <c r="BT73" s="21"/>
      <c r="BU73" s="19">
        <f t="shared" si="9"/>
        <v>18879</v>
      </c>
      <c r="BV73" s="20" t="s">
        <v>12</v>
      </c>
      <c r="BW73" s="19">
        <f t="shared" si="15"/>
        <v>348383</v>
      </c>
      <c r="BX73" s="20" t="s">
        <v>83</v>
      </c>
      <c r="BY73" s="19">
        <f t="shared" si="16"/>
        <v>-11941</v>
      </c>
      <c r="BZ73" s="20" t="s">
        <v>12</v>
      </c>
      <c r="CA73" s="29"/>
      <c r="CB73" s="20"/>
      <c r="CC73" s="19">
        <f t="shared" si="11"/>
        <v>0</v>
      </c>
      <c r="CD73" s="5"/>
      <c r="CE73" s="115"/>
      <c r="CF73" s="115"/>
      <c r="CG73" s="19">
        <f t="shared" si="12"/>
        <v>0</v>
      </c>
      <c r="CH73" s="351" t="s">
        <v>740</v>
      </c>
      <c r="CI73" s="26">
        <v>57</v>
      </c>
      <c r="CJ73" s="6" t="s">
        <v>300</v>
      </c>
      <c r="CM73" s="13">
        <f>((+BR204))</f>
        <v>337731.08</v>
      </c>
      <c r="CN73" s="5" t="s">
        <v>12</v>
      </c>
    </row>
    <row r="74" spans="1:92" x14ac:dyDescent="0.2">
      <c r="A74" s="6">
        <f t="shared" si="2"/>
        <v>1</v>
      </c>
      <c r="B74" s="30" t="s">
        <v>295</v>
      </c>
      <c r="C74" s="29">
        <v>57685</v>
      </c>
      <c r="D74" s="20"/>
      <c r="E74" s="21">
        <v>18019</v>
      </c>
      <c r="F74" s="21"/>
      <c r="G74" s="21"/>
      <c r="H74" s="21"/>
      <c r="I74" s="21"/>
      <c r="J74" s="21"/>
      <c r="K74" s="21"/>
      <c r="L74" s="21"/>
      <c r="M74" s="21"/>
      <c r="N74" s="19">
        <f t="shared" si="3"/>
        <v>18019</v>
      </c>
      <c r="O74" s="20"/>
      <c r="P74" s="21">
        <v>36381</v>
      </c>
      <c r="Q74" s="21">
        <v>445</v>
      </c>
      <c r="R74" s="21">
        <v>11350</v>
      </c>
      <c r="S74" s="21"/>
      <c r="T74" s="21"/>
      <c r="U74" s="60">
        <f t="shared" si="4"/>
        <v>48176</v>
      </c>
      <c r="V74" s="20"/>
      <c r="W74" s="21"/>
      <c r="X74" s="21"/>
      <c r="Y74" s="21"/>
      <c r="Z74" s="21"/>
      <c r="AA74" s="21"/>
      <c r="AB74" s="21"/>
      <c r="AC74" s="19">
        <f t="shared" si="5"/>
        <v>0</v>
      </c>
      <c r="AD74" s="20"/>
      <c r="AE74" s="19">
        <f t="shared" si="14"/>
        <v>66195</v>
      </c>
      <c r="AF74" s="20"/>
      <c r="AG74" s="21"/>
      <c r="AH74" s="21"/>
      <c r="AI74" s="21"/>
      <c r="AJ74" s="21"/>
      <c r="AK74" s="19">
        <f t="shared" si="6"/>
        <v>0</v>
      </c>
      <c r="AL74" s="20"/>
      <c r="AM74" s="21"/>
      <c r="AN74" s="21"/>
      <c r="AO74" s="21"/>
      <c r="AP74" s="21"/>
      <c r="AQ74" s="19">
        <f t="shared" si="7"/>
        <v>0</v>
      </c>
      <c r="AR74" s="20"/>
      <c r="AS74" s="21"/>
      <c r="AT74" s="21">
        <v>1678.64</v>
      </c>
      <c r="AU74" s="21"/>
      <c r="AV74" s="21"/>
      <c r="AW74" s="21"/>
      <c r="AX74" s="21"/>
      <c r="AY74" s="19">
        <f t="shared" si="13"/>
        <v>1678.64</v>
      </c>
      <c r="AZ74" s="20"/>
      <c r="BA74" s="21">
        <v>11250</v>
      </c>
      <c r="BB74" s="21">
        <v>458</v>
      </c>
      <c r="BC74" s="21">
        <v>1154</v>
      </c>
      <c r="BD74" s="21"/>
      <c r="BE74" s="19">
        <f t="shared" si="8"/>
        <v>12862</v>
      </c>
      <c r="BF74" s="20"/>
      <c r="BG74" s="22">
        <v>6392</v>
      </c>
      <c r="BH74" s="20"/>
      <c r="BI74" s="21"/>
      <c r="BJ74" s="21"/>
      <c r="BK74" s="21">
        <v>2061</v>
      </c>
      <c r="BL74" s="21">
        <v>1375</v>
      </c>
      <c r="BM74" s="21"/>
      <c r="BN74" s="21"/>
      <c r="BO74" s="21"/>
      <c r="BP74" s="21"/>
      <c r="BQ74" s="21"/>
      <c r="BR74" s="21"/>
      <c r="BS74" s="21"/>
      <c r="BT74" s="21"/>
      <c r="BU74" s="19">
        <f t="shared" si="9"/>
        <v>3436</v>
      </c>
      <c r="BV74" s="20" t="s">
        <v>12</v>
      </c>
      <c r="BW74" s="19">
        <f t="shared" si="15"/>
        <v>24368.639999999999</v>
      </c>
      <c r="BX74" s="20" t="s">
        <v>12</v>
      </c>
      <c r="BY74" s="19">
        <f t="shared" si="16"/>
        <v>41826.36</v>
      </c>
      <c r="BZ74" s="20" t="s">
        <v>12</v>
      </c>
      <c r="CA74" s="29"/>
      <c r="CB74" s="20"/>
      <c r="CC74" s="19">
        <f t="shared" si="11"/>
        <v>99511.360000000001</v>
      </c>
      <c r="CD74" s="5"/>
      <c r="CE74" s="115">
        <v>25000</v>
      </c>
      <c r="CF74" s="115">
        <v>31565</v>
      </c>
      <c r="CG74" s="19">
        <f t="shared" si="12"/>
        <v>42946.36</v>
      </c>
      <c r="CH74" s="351" t="s">
        <v>740</v>
      </c>
      <c r="CI74" s="26">
        <v>58</v>
      </c>
      <c r="CJ74" s="6" t="s">
        <v>302</v>
      </c>
      <c r="CM74" s="13">
        <f>((+BS204))</f>
        <v>1325013.6499999999</v>
      </c>
      <c r="CN74" s="5" t="s">
        <v>12</v>
      </c>
    </row>
    <row r="75" spans="1:92" x14ac:dyDescent="0.2">
      <c r="A75" s="6">
        <f t="shared" ref="A75:A138" si="17">((IF(OR(BW75&gt;0,BY75&gt;0),1,)))</f>
        <v>1</v>
      </c>
      <c r="B75" s="30" t="s">
        <v>297</v>
      </c>
      <c r="C75" s="29">
        <v>1433403</v>
      </c>
      <c r="D75" s="20"/>
      <c r="E75" s="21">
        <v>226212</v>
      </c>
      <c r="F75" s="21">
        <v>2760</v>
      </c>
      <c r="G75" s="21">
        <v>12663</v>
      </c>
      <c r="H75" s="21">
        <v>40183</v>
      </c>
      <c r="I75" s="21"/>
      <c r="J75" s="21"/>
      <c r="K75" s="21"/>
      <c r="L75" s="21"/>
      <c r="M75" s="21">
        <v>64655</v>
      </c>
      <c r="N75" s="19">
        <f t="shared" ref="N75:N138" si="18">+(SUM(E75:M75))</f>
        <v>346473</v>
      </c>
      <c r="O75" s="20"/>
      <c r="P75" s="21">
        <v>235991</v>
      </c>
      <c r="Q75" s="21"/>
      <c r="R75" s="21"/>
      <c r="S75" s="21"/>
      <c r="T75" s="21"/>
      <c r="U75" s="60">
        <f>(SUM(P75:T75))</f>
        <v>235991</v>
      </c>
      <c r="V75" s="20"/>
      <c r="W75" s="21"/>
      <c r="X75" s="21"/>
      <c r="Y75" s="21"/>
      <c r="Z75" s="21"/>
      <c r="AA75" s="21"/>
      <c r="AB75" s="21"/>
      <c r="AC75" s="19">
        <f t="shared" ref="AC75:AC138" si="19">(SUM(W75:AB75))</f>
        <v>0</v>
      </c>
      <c r="AD75" s="20"/>
      <c r="AE75" s="19">
        <f t="shared" si="14"/>
        <v>582464</v>
      </c>
      <c r="AF75" s="20"/>
      <c r="AG75" s="21"/>
      <c r="AH75" s="21"/>
      <c r="AI75" s="21"/>
      <c r="AJ75" s="21"/>
      <c r="AK75" s="19">
        <f t="shared" si="6"/>
        <v>0</v>
      </c>
      <c r="AL75" s="20"/>
      <c r="AM75" s="21"/>
      <c r="AN75" s="21"/>
      <c r="AO75" s="21"/>
      <c r="AP75" s="21"/>
      <c r="AQ75" s="19">
        <f t="shared" si="7"/>
        <v>0</v>
      </c>
      <c r="AR75" s="20"/>
      <c r="AS75" s="21"/>
      <c r="AT75" s="21">
        <v>35030</v>
      </c>
      <c r="AU75" s="21">
        <v>30268</v>
      </c>
      <c r="AV75" s="21">
        <v>32505</v>
      </c>
      <c r="AW75" s="21"/>
      <c r="AX75" s="21">
        <v>32513</v>
      </c>
      <c r="AY75" s="19">
        <f t="shared" si="13"/>
        <v>130316</v>
      </c>
      <c r="AZ75" s="20"/>
      <c r="BA75" s="21"/>
      <c r="BB75" s="21"/>
      <c r="BC75" s="21">
        <v>79902</v>
      </c>
      <c r="BD75" s="21"/>
      <c r="BE75" s="19">
        <f t="shared" si="8"/>
        <v>79902</v>
      </c>
      <c r="BF75" s="20"/>
      <c r="BG75" s="22">
        <v>44475</v>
      </c>
      <c r="BH75" s="20"/>
      <c r="BI75" s="21"/>
      <c r="BJ75" s="21"/>
      <c r="BK75" s="21">
        <v>63266</v>
      </c>
      <c r="BL75" s="21">
        <v>1990</v>
      </c>
      <c r="BM75" s="21"/>
      <c r="BN75" s="21"/>
      <c r="BO75" s="21"/>
      <c r="BP75" s="21"/>
      <c r="BQ75" s="21"/>
      <c r="BR75" s="21"/>
      <c r="BS75" s="21"/>
      <c r="BT75" s="21"/>
      <c r="BU75" s="19">
        <f t="shared" si="9"/>
        <v>65256</v>
      </c>
      <c r="BV75" s="20" t="s">
        <v>12</v>
      </c>
      <c r="BW75" s="19">
        <f t="shared" si="15"/>
        <v>319949</v>
      </c>
      <c r="BX75" s="20" t="s">
        <v>12</v>
      </c>
      <c r="BY75" s="19">
        <f t="shared" si="16"/>
        <v>262515</v>
      </c>
      <c r="BZ75" s="20" t="s">
        <v>12</v>
      </c>
      <c r="CA75" s="29"/>
      <c r="CB75" s="20"/>
      <c r="CC75" s="19">
        <f t="shared" ref="CC75:CC138" si="20">(+BY75+CA75+C75)</f>
        <v>1695918</v>
      </c>
      <c r="CD75" s="5"/>
      <c r="CE75" s="115">
        <v>1695918</v>
      </c>
      <c r="CF75" s="115"/>
      <c r="CG75" s="19">
        <f t="shared" ref="CG75:CG138" si="21">CC75-CE75-CF75</f>
        <v>0</v>
      </c>
      <c r="CH75" s="352" t="s">
        <v>740</v>
      </c>
      <c r="CI75" s="26">
        <v>59</v>
      </c>
      <c r="CJ75" s="6" t="s">
        <v>537</v>
      </c>
      <c r="CM75" s="13">
        <f>(+BT204)</f>
        <v>2883806.7599999993</v>
      </c>
      <c r="CN75" s="5" t="s">
        <v>12</v>
      </c>
    </row>
    <row r="76" spans="1:92" x14ac:dyDescent="0.2">
      <c r="A76" s="6">
        <f t="shared" si="17"/>
        <v>1</v>
      </c>
      <c r="B76" s="30" t="s">
        <v>299</v>
      </c>
      <c r="C76" s="29">
        <v>156099</v>
      </c>
      <c r="D76" s="20"/>
      <c r="E76" s="21">
        <v>32924</v>
      </c>
      <c r="F76" s="21"/>
      <c r="G76" s="21">
        <v>1088</v>
      </c>
      <c r="H76" s="21"/>
      <c r="I76" s="21"/>
      <c r="J76" s="21"/>
      <c r="K76" s="21"/>
      <c r="L76" s="21"/>
      <c r="M76" s="21">
        <v>15</v>
      </c>
      <c r="N76" s="19">
        <f t="shared" si="18"/>
        <v>34027</v>
      </c>
      <c r="O76" s="20"/>
      <c r="P76" s="21">
        <v>42490</v>
      </c>
      <c r="Q76" s="21"/>
      <c r="R76" s="21"/>
      <c r="S76" s="21"/>
      <c r="T76" s="21">
        <v>21816</v>
      </c>
      <c r="U76" s="60">
        <f t="shared" si="4"/>
        <v>64306</v>
      </c>
      <c r="V76" s="20"/>
      <c r="W76" s="21"/>
      <c r="X76" s="21"/>
      <c r="Y76" s="21"/>
      <c r="Z76" s="21"/>
      <c r="AA76" s="21"/>
      <c r="AB76" s="21"/>
      <c r="AC76" s="19">
        <f t="shared" si="19"/>
        <v>0</v>
      </c>
      <c r="AD76" s="20"/>
      <c r="AE76" s="19">
        <f t="shared" ref="AE76:AE110" si="22">(+AC76+U76+N76)</f>
        <v>98333</v>
      </c>
      <c r="AF76" s="20"/>
      <c r="AG76" s="21"/>
      <c r="AH76" s="21"/>
      <c r="AI76" s="21"/>
      <c r="AJ76" s="21"/>
      <c r="AK76" s="19">
        <f t="shared" si="6"/>
        <v>0</v>
      </c>
      <c r="AL76" s="20"/>
      <c r="AM76" s="21"/>
      <c r="AN76" s="21"/>
      <c r="AO76" s="21"/>
      <c r="AP76" s="21"/>
      <c r="AQ76" s="19">
        <f t="shared" si="7"/>
        <v>0</v>
      </c>
      <c r="AR76" s="20"/>
      <c r="AS76" s="21"/>
      <c r="AT76" s="21">
        <v>545</v>
      </c>
      <c r="AU76" s="21"/>
      <c r="AV76" s="21"/>
      <c r="AW76" s="21"/>
      <c r="AX76" s="21"/>
      <c r="AY76" s="19">
        <f t="shared" si="13"/>
        <v>545</v>
      </c>
      <c r="AZ76" s="20"/>
      <c r="BA76" s="21">
        <v>7853</v>
      </c>
      <c r="BB76" s="21"/>
      <c r="BC76" s="21">
        <v>843</v>
      </c>
      <c r="BD76" s="21"/>
      <c r="BE76" s="19">
        <f t="shared" si="8"/>
        <v>8696</v>
      </c>
      <c r="BF76" s="20"/>
      <c r="BG76" s="22">
        <v>22468</v>
      </c>
      <c r="BH76" s="20"/>
      <c r="BI76" s="21"/>
      <c r="BJ76" s="21"/>
      <c r="BK76" s="21">
        <v>5540</v>
      </c>
      <c r="BL76" s="21">
        <v>1889</v>
      </c>
      <c r="BM76" s="21">
        <v>717</v>
      </c>
      <c r="BN76" s="21"/>
      <c r="BO76" s="21"/>
      <c r="BP76" s="21"/>
      <c r="BQ76" s="21"/>
      <c r="BR76" s="21"/>
      <c r="BS76" s="21"/>
      <c r="BT76" s="21">
        <v>8236</v>
      </c>
      <c r="BU76" s="19">
        <f t="shared" si="9"/>
        <v>16382</v>
      </c>
      <c r="BV76" s="20" t="s">
        <v>12</v>
      </c>
      <c r="BW76" s="19">
        <f t="shared" ref="BW76:BW111" si="23">(+BU76+BG76+BE76+AY76+AQ76+AK76)</f>
        <v>48091</v>
      </c>
      <c r="BX76" s="20" t="s">
        <v>12</v>
      </c>
      <c r="BY76" s="19">
        <f t="shared" ref="BY76:BY109" si="24">((+AC76+U76+N76)-BW76)</f>
        <v>50242</v>
      </c>
      <c r="BZ76" s="20" t="s">
        <v>12</v>
      </c>
      <c r="CA76" s="29"/>
      <c r="CB76" s="20"/>
      <c r="CC76" s="19">
        <f t="shared" si="20"/>
        <v>206341</v>
      </c>
      <c r="CD76" s="5"/>
      <c r="CE76" s="115">
        <v>206341</v>
      </c>
      <c r="CF76" s="115"/>
      <c r="CG76" s="19">
        <f t="shared" si="21"/>
        <v>0</v>
      </c>
      <c r="CH76" s="351" t="s">
        <v>740</v>
      </c>
      <c r="CM76" s="13"/>
      <c r="CN76" s="5" t="s">
        <v>12</v>
      </c>
    </row>
    <row r="77" spans="1:92" x14ac:dyDescent="0.2">
      <c r="A77" s="6">
        <f t="shared" si="17"/>
        <v>1</v>
      </c>
      <c r="B77" s="30" t="s">
        <v>301</v>
      </c>
      <c r="C77" s="29">
        <v>106530</v>
      </c>
      <c r="D77" s="20"/>
      <c r="E77" s="21">
        <v>61316</v>
      </c>
      <c r="F77" s="21"/>
      <c r="G77" s="21">
        <v>233</v>
      </c>
      <c r="H77" s="21"/>
      <c r="I77" s="21"/>
      <c r="J77" s="21"/>
      <c r="K77" s="21"/>
      <c r="L77" s="21"/>
      <c r="M77" s="21">
        <v>10590</v>
      </c>
      <c r="N77" s="19">
        <f t="shared" si="18"/>
        <v>72139</v>
      </c>
      <c r="O77" s="20"/>
      <c r="P77" s="21">
        <v>69125</v>
      </c>
      <c r="Q77" s="21"/>
      <c r="R77" s="21">
        <v>55609</v>
      </c>
      <c r="S77" s="21"/>
      <c r="T77" s="21">
        <v>3097</v>
      </c>
      <c r="U77" s="60">
        <f t="shared" si="4"/>
        <v>127831</v>
      </c>
      <c r="V77" s="20"/>
      <c r="W77" s="21"/>
      <c r="X77" s="21"/>
      <c r="Y77" s="21"/>
      <c r="Z77" s="21"/>
      <c r="AA77" s="21"/>
      <c r="AB77" s="21"/>
      <c r="AC77" s="19">
        <f t="shared" si="19"/>
        <v>0</v>
      </c>
      <c r="AD77" s="20"/>
      <c r="AE77" s="19">
        <f t="shared" si="22"/>
        <v>199970</v>
      </c>
      <c r="AF77" s="20"/>
      <c r="AG77" s="21"/>
      <c r="AH77" s="21"/>
      <c r="AI77" s="21"/>
      <c r="AJ77" s="21"/>
      <c r="AK77" s="19">
        <f t="shared" si="6"/>
        <v>0</v>
      </c>
      <c r="AL77" s="20"/>
      <c r="AM77" s="21"/>
      <c r="AN77" s="21"/>
      <c r="AO77" s="21"/>
      <c r="AP77" s="21"/>
      <c r="AQ77" s="19">
        <f t="shared" si="7"/>
        <v>0</v>
      </c>
      <c r="AR77" s="20"/>
      <c r="AS77" s="21">
        <v>58917</v>
      </c>
      <c r="AT77" s="21">
        <v>64511</v>
      </c>
      <c r="AU77" s="21"/>
      <c r="AV77" s="21"/>
      <c r="AW77" s="21"/>
      <c r="AX77" s="21"/>
      <c r="AY77" s="19">
        <f t="shared" si="13"/>
        <v>123428</v>
      </c>
      <c r="AZ77" s="20"/>
      <c r="BA77" s="21"/>
      <c r="BB77" s="21"/>
      <c r="BC77" s="21">
        <v>883</v>
      </c>
      <c r="BD77" s="21">
        <v>3166</v>
      </c>
      <c r="BE77" s="19">
        <f t="shared" si="8"/>
        <v>4049</v>
      </c>
      <c r="BF77" s="20"/>
      <c r="BG77" s="22">
        <v>3907</v>
      </c>
      <c r="BH77" s="20">
        <v>3</v>
      </c>
      <c r="BI77" s="21"/>
      <c r="BJ77" s="21"/>
      <c r="BK77" s="21">
        <v>8724</v>
      </c>
      <c r="BL77" s="21"/>
      <c r="BM77" s="21">
        <v>1836</v>
      </c>
      <c r="BN77" s="21"/>
      <c r="BO77" s="21"/>
      <c r="BP77" s="21"/>
      <c r="BQ77" s="21"/>
      <c r="BR77" s="21"/>
      <c r="BS77" s="21"/>
      <c r="BT77" s="21"/>
      <c r="BU77" s="19">
        <f t="shared" ref="BU77:BU143" si="25">((SUM(BI77:BT77)))</f>
        <v>10560</v>
      </c>
      <c r="BV77" s="20" t="s">
        <v>12</v>
      </c>
      <c r="BW77" s="19">
        <f t="shared" si="23"/>
        <v>141944</v>
      </c>
      <c r="BX77" s="20" t="s">
        <v>12</v>
      </c>
      <c r="BY77" s="19">
        <f t="shared" si="24"/>
        <v>58026</v>
      </c>
      <c r="BZ77" s="20" t="s">
        <v>12</v>
      </c>
      <c r="CA77" s="29"/>
      <c r="CB77" s="20"/>
      <c r="CC77" s="19">
        <f t="shared" si="20"/>
        <v>164556</v>
      </c>
      <c r="CD77" s="5"/>
      <c r="CE77" s="115"/>
      <c r="CF77" s="115"/>
      <c r="CG77" s="19">
        <f t="shared" si="21"/>
        <v>164556</v>
      </c>
      <c r="CH77" s="351" t="s">
        <v>742</v>
      </c>
      <c r="CI77" s="26">
        <v>61</v>
      </c>
      <c r="CJ77" s="36" t="s">
        <v>305</v>
      </c>
      <c r="CM77" s="13">
        <f>(+BW204)</f>
        <v>147633942.24000001</v>
      </c>
      <c r="CN77" s="5" t="s">
        <v>12</v>
      </c>
    </row>
    <row r="78" spans="1:92" x14ac:dyDescent="0.2">
      <c r="A78" s="6">
        <f t="shared" si="17"/>
        <v>1</v>
      </c>
      <c r="B78" s="30" t="s">
        <v>303</v>
      </c>
      <c r="C78" s="342"/>
      <c r="D78" s="20"/>
      <c r="E78" s="21">
        <v>587435</v>
      </c>
      <c r="F78" s="21"/>
      <c r="G78" s="21">
        <v>8707</v>
      </c>
      <c r="H78" s="21"/>
      <c r="I78" s="21"/>
      <c r="J78" s="21"/>
      <c r="K78" s="21">
        <v>545960</v>
      </c>
      <c r="L78" s="21"/>
      <c r="M78" s="21">
        <v>314498</v>
      </c>
      <c r="N78" s="19">
        <f t="shared" si="18"/>
        <v>1456600</v>
      </c>
      <c r="O78" s="20"/>
      <c r="P78" s="21">
        <v>644436</v>
      </c>
      <c r="Q78" s="21"/>
      <c r="R78" s="21">
        <v>194042</v>
      </c>
      <c r="S78" s="21"/>
      <c r="T78" s="21">
        <v>64572</v>
      </c>
      <c r="U78" s="60">
        <f t="shared" si="4"/>
        <v>903050</v>
      </c>
      <c r="V78" s="20"/>
      <c r="W78" s="21"/>
      <c r="X78" s="21"/>
      <c r="Y78" s="21"/>
      <c r="Z78" s="21"/>
      <c r="AA78" s="21"/>
      <c r="AB78" s="21">
        <v>255042</v>
      </c>
      <c r="AC78" s="19">
        <f t="shared" si="19"/>
        <v>255042</v>
      </c>
      <c r="AD78" s="20"/>
      <c r="AE78" s="19">
        <f t="shared" si="22"/>
        <v>2614692</v>
      </c>
      <c r="AF78" s="20"/>
      <c r="AG78" s="21"/>
      <c r="AH78" s="21"/>
      <c r="AI78" s="21"/>
      <c r="AJ78" s="21">
        <v>416427</v>
      </c>
      <c r="AK78" s="19">
        <f t="shared" ref="AK78:AK144" si="26">(SUM(AG78:AJ78))</f>
        <v>416427</v>
      </c>
      <c r="AL78" s="20"/>
      <c r="AM78" s="21"/>
      <c r="AN78" s="21"/>
      <c r="AO78" s="21"/>
      <c r="AP78" s="21"/>
      <c r="AQ78" s="19">
        <f t="shared" ref="AQ78:AQ144" si="27">(SUM(AM78:AP78))</f>
        <v>0</v>
      </c>
      <c r="AR78" s="20"/>
      <c r="AS78" s="21">
        <v>217741</v>
      </c>
      <c r="AT78" s="21">
        <v>5000</v>
      </c>
      <c r="AU78" s="21">
        <v>223907</v>
      </c>
      <c r="AV78" s="21"/>
      <c r="AW78" s="21"/>
      <c r="AX78" s="21">
        <v>146443</v>
      </c>
      <c r="AY78" s="19">
        <f t="shared" ref="AY78:AY144" si="28">(SUM(AS78:AX78))</f>
        <v>593091</v>
      </c>
      <c r="AZ78" s="20"/>
      <c r="BA78" s="21"/>
      <c r="BB78" s="21">
        <v>126590</v>
      </c>
      <c r="BC78" s="21">
        <v>122490</v>
      </c>
      <c r="BD78" s="21"/>
      <c r="BE78" s="19">
        <f t="shared" ref="BE78:BE144" si="29">(SUM(BA78:BD78))</f>
        <v>249080</v>
      </c>
      <c r="BF78" s="20"/>
      <c r="BG78" s="22">
        <v>476571</v>
      </c>
      <c r="BH78" s="20"/>
      <c r="BI78" s="21"/>
      <c r="BJ78" s="21"/>
      <c r="BK78" s="21">
        <v>19374</v>
      </c>
      <c r="BL78" s="21">
        <v>42857</v>
      </c>
      <c r="BM78" s="21">
        <v>36228</v>
      </c>
      <c r="BN78" s="21"/>
      <c r="BO78" s="21"/>
      <c r="BP78" s="21"/>
      <c r="BQ78" s="21"/>
      <c r="BR78" s="21"/>
      <c r="BS78" s="21"/>
      <c r="BT78" s="21">
        <v>120281</v>
      </c>
      <c r="BU78" s="19">
        <f t="shared" si="25"/>
        <v>218740</v>
      </c>
      <c r="BV78" s="20" t="s">
        <v>12</v>
      </c>
      <c r="BW78" s="19">
        <f t="shared" si="23"/>
        <v>1953909</v>
      </c>
      <c r="BX78" s="20" t="s">
        <v>12</v>
      </c>
      <c r="BY78" s="19">
        <f t="shared" si="24"/>
        <v>660783</v>
      </c>
      <c r="BZ78" s="20" t="s">
        <v>12</v>
      </c>
      <c r="CA78" s="29"/>
      <c r="CB78" s="20"/>
      <c r="CC78" s="19">
        <f t="shared" si="20"/>
        <v>660783</v>
      </c>
      <c r="CD78" s="5"/>
      <c r="CE78" s="115">
        <v>600000</v>
      </c>
      <c r="CF78" s="115"/>
      <c r="CG78" s="19">
        <f t="shared" si="21"/>
        <v>60783</v>
      </c>
      <c r="CH78" s="351" t="s">
        <v>740</v>
      </c>
      <c r="CJ78"/>
      <c r="CK78"/>
      <c r="CL78"/>
      <c r="CM78"/>
      <c r="CN78" s="5" t="s">
        <v>12</v>
      </c>
    </row>
    <row r="79" spans="1:92" x14ac:dyDescent="0.2">
      <c r="A79" s="6">
        <f t="shared" si="17"/>
        <v>0</v>
      </c>
      <c r="B79" s="337" t="s">
        <v>549</v>
      </c>
      <c r="C79" s="29"/>
      <c r="D79" s="20"/>
      <c r="E79" s="21"/>
      <c r="F79" s="21"/>
      <c r="G79" s="21"/>
      <c r="H79" s="21"/>
      <c r="I79" s="21"/>
      <c r="J79" s="21"/>
      <c r="K79" s="21"/>
      <c r="L79" s="21"/>
      <c r="M79" s="21"/>
      <c r="N79" s="19">
        <f t="shared" si="18"/>
        <v>0</v>
      </c>
      <c r="O79" s="20"/>
      <c r="P79" s="21"/>
      <c r="Q79" s="21"/>
      <c r="R79" s="21"/>
      <c r="S79" s="21"/>
      <c r="T79" s="21"/>
      <c r="U79" s="60">
        <f t="shared" ref="U79:U144" si="30">(SUM(P79:T79))</f>
        <v>0</v>
      </c>
      <c r="V79" s="20"/>
      <c r="W79" s="21"/>
      <c r="X79" s="21"/>
      <c r="Y79" s="21"/>
      <c r="Z79" s="21"/>
      <c r="AA79" s="21"/>
      <c r="AB79" s="21"/>
      <c r="AC79" s="19">
        <f t="shared" si="19"/>
        <v>0</v>
      </c>
      <c r="AD79" s="20"/>
      <c r="AE79" s="19">
        <f>(+AC79+U79+N79)</f>
        <v>0</v>
      </c>
      <c r="AF79" s="20"/>
      <c r="AG79" s="21"/>
      <c r="AH79" s="21"/>
      <c r="AI79" s="21"/>
      <c r="AJ79" s="21"/>
      <c r="AK79" s="19">
        <f>(SUM(AG79:AJ79))</f>
        <v>0</v>
      </c>
      <c r="AL79" s="20"/>
      <c r="AM79" s="21"/>
      <c r="AN79" s="21"/>
      <c r="AO79" s="21"/>
      <c r="AP79" s="21"/>
      <c r="AQ79" s="19">
        <f>(SUM(AM79:AP79))</f>
        <v>0</v>
      </c>
      <c r="AR79" s="20"/>
      <c r="AS79" s="21"/>
      <c r="AT79" s="21"/>
      <c r="AU79" s="21"/>
      <c r="AV79" s="21"/>
      <c r="AW79" s="21"/>
      <c r="AX79" s="21"/>
      <c r="AY79" s="19">
        <f>(SUM(AS79:AX79))</f>
        <v>0</v>
      </c>
      <c r="AZ79" s="20"/>
      <c r="BA79" s="21"/>
      <c r="BB79" s="21"/>
      <c r="BC79" s="21"/>
      <c r="BD79" s="21"/>
      <c r="BE79" s="19">
        <f>(SUM(BA79:BD79))</f>
        <v>0</v>
      </c>
      <c r="BF79" s="20"/>
      <c r="BG79" s="22"/>
      <c r="BH79" s="20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19">
        <f>((SUM(BI79:BT79)))</f>
        <v>0</v>
      </c>
      <c r="BV79" s="20" t="s">
        <v>12</v>
      </c>
      <c r="BW79" s="19">
        <f>(+BU79+BG79+BE79+AY79+AQ79+AK79)</f>
        <v>0</v>
      </c>
      <c r="BX79" s="20" t="s">
        <v>12</v>
      </c>
      <c r="BY79" s="19">
        <f>((+AC79+U79+N79)-BW79)</f>
        <v>0</v>
      </c>
      <c r="BZ79" s="20" t="s">
        <v>12</v>
      </c>
      <c r="CA79" s="29"/>
      <c r="CB79" s="20"/>
      <c r="CC79" s="19">
        <f t="shared" si="20"/>
        <v>0</v>
      </c>
      <c r="CD79" s="5"/>
      <c r="CE79" s="115"/>
      <c r="CF79" s="115"/>
      <c r="CG79" s="19">
        <f t="shared" si="21"/>
        <v>0</v>
      </c>
      <c r="CH79" s="351"/>
      <c r="CI79" s="26">
        <v>62</v>
      </c>
      <c r="CJ79" s="36" t="s">
        <v>308</v>
      </c>
      <c r="CM79" s="13">
        <f>(+BY204)</f>
        <v>35616302.339999996</v>
      </c>
      <c r="CN79" s="5" t="s">
        <v>12</v>
      </c>
    </row>
    <row r="80" spans="1:92" x14ac:dyDescent="0.2">
      <c r="A80" s="6">
        <f t="shared" si="17"/>
        <v>1</v>
      </c>
      <c r="B80" s="30" t="s">
        <v>304</v>
      </c>
      <c r="C80" s="29">
        <v>327301</v>
      </c>
      <c r="D80" s="20"/>
      <c r="E80" s="21"/>
      <c r="F80" s="21"/>
      <c r="G80" s="21">
        <v>334</v>
      </c>
      <c r="H80" s="21"/>
      <c r="I80" s="21"/>
      <c r="J80" s="21"/>
      <c r="K80" s="21"/>
      <c r="L80" s="21"/>
      <c r="M80" s="21">
        <v>11911</v>
      </c>
      <c r="N80" s="19">
        <f t="shared" si="18"/>
        <v>12245</v>
      </c>
      <c r="O80" s="20"/>
      <c r="P80" s="21">
        <v>90419</v>
      </c>
      <c r="Q80" s="21"/>
      <c r="R80" s="21"/>
      <c r="S80" s="21"/>
      <c r="T80" s="21"/>
      <c r="U80" s="60">
        <f t="shared" si="30"/>
        <v>90419</v>
      </c>
      <c r="V80" s="20"/>
      <c r="W80" s="21"/>
      <c r="X80" s="21"/>
      <c r="Y80" s="21"/>
      <c r="Z80" s="21"/>
      <c r="AA80" s="21"/>
      <c r="AB80" s="21"/>
      <c r="AC80" s="19">
        <f t="shared" si="19"/>
        <v>0</v>
      </c>
      <c r="AD80" s="20"/>
      <c r="AE80" s="19">
        <f t="shared" si="22"/>
        <v>102664</v>
      </c>
      <c r="AF80" s="20"/>
      <c r="AG80" s="21"/>
      <c r="AH80" s="21"/>
      <c r="AI80" s="21"/>
      <c r="AJ80" s="21"/>
      <c r="AK80" s="19">
        <f t="shared" si="26"/>
        <v>0</v>
      </c>
      <c r="AL80" s="20"/>
      <c r="AM80" s="21"/>
      <c r="AN80" s="21"/>
      <c r="AO80" s="21"/>
      <c r="AP80" s="21"/>
      <c r="AQ80" s="19">
        <f t="shared" si="27"/>
        <v>0</v>
      </c>
      <c r="AR80" s="20"/>
      <c r="AS80" s="21">
        <v>54645</v>
      </c>
      <c r="AT80" s="21"/>
      <c r="AU80" s="21"/>
      <c r="AV80" s="21"/>
      <c r="AW80" s="21"/>
      <c r="AX80" s="21"/>
      <c r="AY80" s="19">
        <f t="shared" si="28"/>
        <v>54645</v>
      </c>
      <c r="AZ80" s="20"/>
      <c r="BA80" s="21">
        <v>17758</v>
      </c>
      <c r="BB80" s="21"/>
      <c r="BC80" s="21">
        <v>4079</v>
      </c>
      <c r="BD80" s="21"/>
      <c r="BE80" s="19">
        <f t="shared" si="29"/>
        <v>21837</v>
      </c>
      <c r="BF80" s="20"/>
      <c r="BG80" s="22"/>
      <c r="BH80" s="20"/>
      <c r="BI80" s="21"/>
      <c r="BJ80" s="21"/>
      <c r="BK80" s="21">
        <v>12088</v>
      </c>
      <c r="BL80" s="21"/>
      <c r="BM80" s="21"/>
      <c r="BN80" s="21"/>
      <c r="BO80" s="21"/>
      <c r="BP80" s="21"/>
      <c r="BQ80" s="21"/>
      <c r="BR80" s="21"/>
      <c r="BS80" s="21"/>
      <c r="BT80" s="21"/>
      <c r="BU80" s="19">
        <f t="shared" si="25"/>
        <v>12088</v>
      </c>
      <c r="BV80" s="20" t="s">
        <v>12</v>
      </c>
      <c r="BW80" s="19">
        <f t="shared" si="23"/>
        <v>88570</v>
      </c>
      <c r="BX80" s="20" t="s">
        <v>12</v>
      </c>
      <c r="BY80" s="19">
        <f t="shared" si="24"/>
        <v>14094</v>
      </c>
      <c r="BZ80" s="20" t="s">
        <v>12</v>
      </c>
      <c r="CA80" s="29"/>
      <c r="CB80" s="20"/>
      <c r="CC80" s="19">
        <f t="shared" si="20"/>
        <v>341395</v>
      </c>
      <c r="CD80" s="5"/>
      <c r="CE80" s="115"/>
      <c r="CF80" s="115"/>
      <c r="CG80" s="19">
        <f t="shared" si="21"/>
        <v>341395</v>
      </c>
      <c r="CH80" s="351" t="s">
        <v>740</v>
      </c>
      <c r="CM80" s="13"/>
      <c r="CN80" s="5" t="s">
        <v>12</v>
      </c>
    </row>
    <row r="81" spans="1:92" x14ac:dyDescent="0.2">
      <c r="A81" s="6">
        <f t="shared" si="17"/>
        <v>1</v>
      </c>
      <c r="B81" s="30" t="s">
        <v>306</v>
      </c>
      <c r="C81" s="29"/>
      <c r="D81" s="20"/>
      <c r="E81" s="21"/>
      <c r="F81" s="21"/>
      <c r="G81" s="21"/>
      <c r="H81" s="21">
        <v>24486</v>
      </c>
      <c r="I81" s="21"/>
      <c r="J81" s="21"/>
      <c r="K81" s="21"/>
      <c r="L81" s="21"/>
      <c r="M81" s="21">
        <v>11330</v>
      </c>
      <c r="N81" s="19">
        <f t="shared" si="18"/>
        <v>35816</v>
      </c>
      <c r="O81" s="20"/>
      <c r="P81" s="21">
        <v>10401</v>
      </c>
      <c r="Q81" s="21">
        <v>1673</v>
      </c>
      <c r="R81" s="21"/>
      <c r="S81" s="21"/>
      <c r="T81" s="21">
        <v>3990</v>
      </c>
      <c r="U81" s="60">
        <f t="shared" si="30"/>
        <v>16064</v>
      </c>
      <c r="V81" s="20"/>
      <c r="W81" s="21"/>
      <c r="X81" s="21"/>
      <c r="Y81" s="21"/>
      <c r="Z81" s="21"/>
      <c r="AA81" s="21"/>
      <c r="AB81" s="21"/>
      <c r="AC81" s="19">
        <f t="shared" si="19"/>
        <v>0</v>
      </c>
      <c r="AD81" s="20"/>
      <c r="AE81" s="19">
        <f t="shared" si="22"/>
        <v>51880</v>
      </c>
      <c r="AF81" s="20"/>
      <c r="AG81" s="21"/>
      <c r="AH81" s="21"/>
      <c r="AI81" s="21"/>
      <c r="AJ81" s="21"/>
      <c r="AK81" s="19">
        <f t="shared" si="26"/>
        <v>0</v>
      </c>
      <c r="AL81" s="20"/>
      <c r="AM81" s="21"/>
      <c r="AN81" s="21"/>
      <c r="AO81" s="21"/>
      <c r="AP81" s="21"/>
      <c r="AQ81" s="19">
        <f t="shared" si="27"/>
        <v>0</v>
      </c>
      <c r="AR81" s="20"/>
      <c r="AS81" s="21"/>
      <c r="AT81" s="21">
        <v>3200</v>
      </c>
      <c r="AU81" s="21">
        <v>11200</v>
      </c>
      <c r="AV81" s="21">
        <v>5500</v>
      </c>
      <c r="AW81" s="21"/>
      <c r="AX81" s="21"/>
      <c r="AY81" s="19">
        <f t="shared" si="28"/>
        <v>19900</v>
      </c>
      <c r="AZ81" s="20"/>
      <c r="BA81" s="21"/>
      <c r="BB81" s="21"/>
      <c r="BC81" s="21">
        <v>4418</v>
      </c>
      <c r="BD81" s="21"/>
      <c r="BE81" s="19">
        <f t="shared" si="29"/>
        <v>4418</v>
      </c>
      <c r="BF81" s="20"/>
      <c r="BG81" s="22">
        <v>10275</v>
      </c>
      <c r="BH81" s="20"/>
      <c r="BI81" s="21"/>
      <c r="BJ81" s="21"/>
      <c r="BK81" s="21">
        <v>11330</v>
      </c>
      <c r="BL81" s="21">
        <v>5957</v>
      </c>
      <c r="BM81" s="21"/>
      <c r="BN81" s="21"/>
      <c r="BO81" s="21"/>
      <c r="BP81" s="21"/>
      <c r="BQ81" s="21"/>
      <c r="BR81" s="21"/>
      <c r="BS81" s="21"/>
      <c r="BT81" s="21"/>
      <c r="BU81" s="19">
        <f t="shared" si="25"/>
        <v>17287</v>
      </c>
      <c r="BV81" s="20" t="s">
        <v>12</v>
      </c>
      <c r="BW81" s="19">
        <f t="shared" si="23"/>
        <v>51880</v>
      </c>
      <c r="BX81" s="20" t="s">
        <v>12</v>
      </c>
      <c r="BY81" s="19">
        <f t="shared" si="24"/>
        <v>0</v>
      </c>
      <c r="BZ81" s="20" t="s">
        <v>12</v>
      </c>
      <c r="CA81" s="29"/>
      <c r="CB81" s="20"/>
      <c r="CC81" s="19">
        <f t="shared" si="20"/>
        <v>0</v>
      </c>
      <c r="CD81" s="5"/>
      <c r="CE81" s="115"/>
      <c r="CF81" s="115"/>
      <c r="CG81" s="19">
        <f t="shared" si="21"/>
        <v>0</v>
      </c>
      <c r="CH81" s="352" t="s">
        <v>740</v>
      </c>
      <c r="CI81" s="27">
        <v>64</v>
      </c>
      <c r="CJ81" s="36" t="s">
        <v>311</v>
      </c>
      <c r="CM81" s="13">
        <f>(+CC204)</f>
        <v>144053914.57000005</v>
      </c>
      <c r="CN81" s="5" t="s">
        <v>12</v>
      </c>
    </row>
    <row r="82" spans="1:92" x14ac:dyDescent="0.2">
      <c r="A82" s="6">
        <f t="shared" si="17"/>
        <v>0</v>
      </c>
      <c r="B82" s="30" t="s">
        <v>307</v>
      </c>
      <c r="C82" s="29"/>
      <c r="D82" s="20"/>
      <c r="E82" s="21"/>
      <c r="F82" s="21"/>
      <c r="G82" s="21"/>
      <c r="H82" s="21"/>
      <c r="I82" s="21"/>
      <c r="J82" s="21"/>
      <c r="K82" s="21"/>
      <c r="L82" s="21"/>
      <c r="M82" s="21"/>
      <c r="N82" s="19">
        <f t="shared" si="18"/>
        <v>0</v>
      </c>
      <c r="O82" s="20"/>
      <c r="P82" s="21"/>
      <c r="Q82" s="21"/>
      <c r="R82" s="21"/>
      <c r="S82" s="21"/>
      <c r="T82" s="21"/>
      <c r="U82" s="60">
        <f t="shared" si="30"/>
        <v>0</v>
      </c>
      <c r="V82" s="20"/>
      <c r="W82" s="21"/>
      <c r="X82" s="21"/>
      <c r="Y82" s="21"/>
      <c r="Z82" s="21"/>
      <c r="AA82" s="21"/>
      <c r="AB82" s="21"/>
      <c r="AC82" s="19">
        <f t="shared" si="19"/>
        <v>0</v>
      </c>
      <c r="AD82" s="20"/>
      <c r="AE82" s="19">
        <f t="shared" si="22"/>
        <v>0</v>
      </c>
      <c r="AF82" s="20"/>
      <c r="AG82" s="21"/>
      <c r="AH82" s="21"/>
      <c r="AI82" s="21"/>
      <c r="AJ82" s="21"/>
      <c r="AK82" s="19">
        <f t="shared" si="26"/>
        <v>0</v>
      </c>
      <c r="AL82" s="20"/>
      <c r="AM82" s="21"/>
      <c r="AN82" s="21"/>
      <c r="AO82" s="21"/>
      <c r="AP82" s="21"/>
      <c r="AQ82" s="19">
        <f t="shared" si="27"/>
        <v>0</v>
      </c>
      <c r="AR82" s="20"/>
      <c r="AS82" s="21"/>
      <c r="AT82" s="21"/>
      <c r="AU82" s="21"/>
      <c r="AV82" s="21"/>
      <c r="AW82" s="21"/>
      <c r="AX82" s="21"/>
      <c r="AY82" s="19">
        <f t="shared" si="28"/>
        <v>0</v>
      </c>
      <c r="AZ82" s="20"/>
      <c r="BA82" s="21"/>
      <c r="BB82" s="21"/>
      <c r="BC82" s="21"/>
      <c r="BD82" s="21"/>
      <c r="BE82" s="19">
        <f t="shared" si="29"/>
        <v>0</v>
      </c>
      <c r="BF82" s="20"/>
      <c r="BG82" s="22"/>
      <c r="BH82" s="20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19">
        <f t="shared" si="25"/>
        <v>0</v>
      </c>
      <c r="BV82" s="20" t="s">
        <v>12</v>
      </c>
      <c r="BW82" s="19">
        <f t="shared" si="23"/>
        <v>0</v>
      </c>
      <c r="BX82" s="20" t="s">
        <v>12</v>
      </c>
      <c r="BY82" s="19">
        <f t="shared" si="24"/>
        <v>0</v>
      </c>
      <c r="BZ82" s="20" t="s">
        <v>12</v>
      </c>
      <c r="CA82" s="29"/>
      <c r="CB82" s="20"/>
      <c r="CC82" s="19">
        <f t="shared" si="20"/>
        <v>0</v>
      </c>
      <c r="CD82" s="5"/>
      <c r="CE82" s="115"/>
      <c r="CF82" s="115"/>
      <c r="CG82" s="19">
        <f t="shared" si="21"/>
        <v>0</v>
      </c>
      <c r="CH82" s="351"/>
      <c r="CN82" s="5"/>
    </row>
    <row r="83" spans="1:92" x14ac:dyDescent="0.2">
      <c r="A83" s="6">
        <f t="shared" si="17"/>
        <v>1</v>
      </c>
      <c r="B83" s="30" t="s">
        <v>309</v>
      </c>
      <c r="C83" s="29">
        <v>2762736</v>
      </c>
      <c r="D83" s="20"/>
      <c r="E83" s="21"/>
      <c r="F83" s="21">
        <v>357</v>
      </c>
      <c r="G83" s="21">
        <v>20181</v>
      </c>
      <c r="H83" s="21"/>
      <c r="I83" s="21"/>
      <c r="J83" s="21"/>
      <c r="K83" s="21">
        <v>242320</v>
      </c>
      <c r="L83" s="21"/>
      <c r="M83" s="21">
        <v>796291</v>
      </c>
      <c r="N83" s="19">
        <f t="shared" si="18"/>
        <v>1059149</v>
      </c>
      <c r="O83" s="20"/>
      <c r="P83" s="21">
        <v>755524</v>
      </c>
      <c r="Q83" s="21"/>
      <c r="R83" s="21"/>
      <c r="S83" s="21"/>
      <c r="T83" s="21">
        <v>646103</v>
      </c>
      <c r="U83" s="60">
        <f t="shared" si="30"/>
        <v>1401627</v>
      </c>
      <c r="V83" s="20"/>
      <c r="W83" s="21"/>
      <c r="X83" s="21"/>
      <c r="Y83" s="21"/>
      <c r="Z83" s="21"/>
      <c r="AA83" s="21"/>
      <c r="AB83" s="21"/>
      <c r="AC83" s="19">
        <f t="shared" si="19"/>
        <v>0</v>
      </c>
      <c r="AD83" s="20"/>
      <c r="AE83" s="19">
        <f t="shared" si="22"/>
        <v>2460776</v>
      </c>
      <c r="AF83" s="20"/>
      <c r="AG83" s="21">
        <v>926869</v>
      </c>
      <c r="AH83" s="21">
        <v>915</v>
      </c>
      <c r="AI83" s="21"/>
      <c r="AJ83" s="21">
        <v>2009</v>
      </c>
      <c r="AK83" s="19">
        <f t="shared" si="26"/>
        <v>929793</v>
      </c>
      <c r="AL83" s="20"/>
      <c r="AM83" s="21">
        <v>8835</v>
      </c>
      <c r="AN83" s="21">
        <v>9112</v>
      </c>
      <c r="AO83" s="21"/>
      <c r="AP83" s="21">
        <v>7485</v>
      </c>
      <c r="AQ83" s="19">
        <f t="shared" si="27"/>
        <v>25432</v>
      </c>
      <c r="AR83" s="20"/>
      <c r="AS83" s="21">
        <v>893952</v>
      </c>
      <c r="AT83" s="21">
        <v>24348</v>
      </c>
      <c r="AU83" s="21">
        <v>97447</v>
      </c>
      <c r="AV83" s="21">
        <v>4635</v>
      </c>
      <c r="AW83" s="21"/>
      <c r="AX83" s="21">
        <v>225482</v>
      </c>
      <c r="AY83" s="19">
        <f t="shared" si="28"/>
        <v>1245864</v>
      </c>
      <c r="AZ83" s="20"/>
      <c r="BA83" s="21">
        <v>15800</v>
      </c>
      <c r="BB83" s="21">
        <v>22404</v>
      </c>
      <c r="BC83" s="21">
        <v>176588</v>
      </c>
      <c r="BD83" s="21"/>
      <c r="BE83" s="19">
        <f t="shared" si="29"/>
        <v>214792</v>
      </c>
      <c r="BF83" s="20"/>
      <c r="BG83" s="22">
        <v>441318</v>
      </c>
      <c r="BH83" s="20">
        <v>333875</v>
      </c>
      <c r="BI83" s="21">
        <v>269732</v>
      </c>
      <c r="BJ83" s="21"/>
      <c r="BK83" s="21">
        <v>179664</v>
      </c>
      <c r="BL83" s="21"/>
      <c r="BM83" s="21">
        <v>263509</v>
      </c>
      <c r="BN83" s="21">
        <v>22564</v>
      </c>
      <c r="BO83" s="21"/>
      <c r="BP83" s="21">
        <v>18726</v>
      </c>
      <c r="BQ83" s="21"/>
      <c r="BR83" s="21">
        <v>10523</v>
      </c>
      <c r="BS83" s="21"/>
      <c r="BT83" s="21"/>
      <c r="BU83" s="19">
        <f t="shared" si="25"/>
        <v>764718</v>
      </c>
      <c r="BV83" s="20" t="s">
        <v>12</v>
      </c>
      <c r="BW83" s="19">
        <f t="shared" si="23"/>
        <v>3621917</v>
      </c>
      <c r="BX83" s="20" t="s">
        <v>12</v>
      </c>
      <c r="BY83" s="19">
        <f t="shared" si="24"/>
        <v>-1161141</v>
      </c>
      <c r="BZ83" s="20" t="s">
        <v>12</v>
      </c>
      <c r="CA83" s="29"/>
      <c r="CB83" s="20"/>
      <c r="CC83" s="19">
        <f t="shared" si="20"/>
        <v>1601595</v>
      </c>
      <c r="CD83" s="5"/>
      <c r="CE83" s="115">
        <v>1601595</v>
      </c>
      <c r="CF83" s="115"/>
      <c r="CG83" s="19">
        <f t="shared" si="21"/>
        <v>0</v>
      </c>
      <c r="CH83" s="352" t="s">
        <v>740</v>
      </c>
      <c r="CN83" s="5"/>
    </row>
    <row r="84" spans="1:92" x14ac:dyDescent="0.2">
      <c r="A84" s="6">
        <f t="shared" si="17"/>
        <v>1</v>
      </c>
      <c r="B84" s="30" t="s">
        <v>310</v>
      </c>
      <c r="C84" s="29">
        <v>16583</v>
      </c>
      <c r="D84" s="20"/>
      <c r="E84" s="21"/>
      <c r="F84" s="21"/>
      <c r="G84" s="21">
        <v>685</v>
      </c>
      <c r="H84" s="21"/>
      <c r="I84" s="21"/>
      <c r="J84" s="21"/>
      <c r="K84" s="21">
        <v>26006</v>
      </c>
      <c r="L84" s="21"/>
      <c r="M84" s="21">
        <v>43618</v>
      </c>
      <c r="N84" s="19">
        <f t="shared" si="18"/>
        <v>70309</v>
      </c>
      <c r="O84" s="20"/>
      <c r="P84" s="21">
        <v>30311</v>
      </c>
      <c r="Q84" s="21">
        <v>3975</v>
      </c>
      <c r="R84" s="21"/>
      <c r="S84" s="21"/>
      <c r="T84" s="21">
        <v>11672</v>
      </c>
      <c r="U84" s="60">
        <f t="shared" si="30"/>
        <v>45958</v>
      </c>
      <c r="V84" s="20"/>
      <c r="W84" s="21"/>
      <c r="X84" s="21"/>
      <c r="Y84" s="21"/>
      <c r="Z84" s="21"/>
      <c r="AA84" s="21"/>
      <c r="AB84" s="21"/>
      <c r="AC84" s="19">
        <f t="shared" si="19"/>
        <v>0</v>
      </c>
      <c r="AD84" s="20"/>
      <c r="AE84" s="19">
        <f t="shared" si="22"/>
        <v>116267</v>
      </c>
      <c r="AF84" s="20"/>
      <c r="AG84" s="21"/>
      <c r="AH84" s="21"/>
      <c r="AI84" s="21"/>
      <c r="AJ84" s="21"/>
      <c r="AK84" s="19">
        <f t="shared" si="26"/>
        <v>0</v>
      </c>
      <c r="AL84" s="20"/>
      <c r="AM84" s="21">
        <v>52238</v>
      </c>
      <c r="AN84" s="21"/>
      <c r="AO84" s="21"/>
      <c r="AP84" s="21"/>
      <c r="AQ84" s="19">
        <f t="shared" si="27"/>
        <v>52238</v>
      </c>
      <c r="AR84" s="20"/>
      <c r="AS84" s="21">
        <v>20000</v>
      </c>
      <c r="AT84" s="21"/>
      <c r="AU84" s="21">
        <v>20356</v>
      </c>
      <c r="AV84" s="21"/>
      <c r="AW84" s="21"/>
      <c r="AX84" s="21">
        <v>12839</v>
      </c>
      <c r="AY84" s="19">
        <f t="shared" si="28"/>
        <v>53195</v>
      </c>
      <c r="AZ84" s="20"/>
      <c r="BA84" s="21"/>
      <c r="BB84" s="21"/>
      <c r="BC84" s="21"/>
      <c r="BD84" s="21"/>
      <c r="BE84" s="19">
        <f t="shared" si="29"/>
        <v>0</v>
      </c>
      <c r="BF84" s="20"/>
      <c r="BG84" s="22"/>
      <c r="BH84" s="20"/>
      <c r="BI84" s="21"/>
      <c r="BJ84" s="21"/>
      <c r="BK84" s="21">
        <v>6483</v>
      </c>
      <c r="BL84" s="21"/>
      <c r="BM84" s="21">
        <v>4300</v>
      </c>
      <c r="BN84" s="21"/>
      <c r="BO84" s="21"/>
      <c r="BP84" s="21"/>
      <c r="BQ84" s="21"/>
      <c r="BR84" s="21"/>
      <c r="BS84" s="21"/>
      <c r="BT84" s="21">
        <v>1656</v>
      </c>
      <c r="BU84" s="19">
        <f t="shared" si="25"/>
        <v>12439</v>
      </c>
      <c r="BV84" s="20" t="s">
        <v>12</v>
      </c>
      <c r="BW84" s="19">
        <f t="shared" si="23"/>
        <v>117872</v>
      </c>
      <c r="BX84" s="20" t="s">
        <v>12</v>
      </c>
      <c r="BY84" s="19">
        <f t="shared" si="24"/>
        <v>-1605</v>
      </c>
      <c r="BZ84" s="20" t="s">
        <v>12</v>
      </c>
      <c r="CA84" s="29"/>
      <c r="CB84" s="20"/>
      <c r="CC84" s="19">
        <f t="shared" si="20"/>
        <v>14978</v>
      </c>
      <c r="CD84" s="5"/>
      <c r="CE84" s="115"/>
      <c r="CF84" s="115"/>
      <c r="CG84" s="19">
        <f t="shared" si="21"/>
        <v>14978</v>
      </c>
      <c r="CH84" s="351" t="s">
        <v>740</v>
      </c>
      <c r="CM84" s="24"/>
      <c r="CN84" s="5" t="s">
        <v>12</v>
      </c>
    </row>
    <row r="85" spans="1:92" x14ac:dyDescent="0.2">
      <c r="A85" s="6">
        <f t="shared" si="17"/>
        <v>1</v>
      </c>
      <c r="B85" s="30" t="s">
        <v>312</v>
      </c>
      <c r="C85" s="29">
        <v>63869</v>
      </c>
      <c r="D85" s="20"/>
      <c r="E85" s="21">
        <v>7989</v>
      </c>
      <c r="F85" s="21"/>
      <c r="G85" s="21">
        <v>78.05</v>
      </c>
      <c r="H85" s="21"/>
      <c r="I85" s="21"/>
      <c r="J85" s="21"/>
      <c r="K85" s="21"/>
      <c r="L85" s="21"/>
      <c r="M85" s="21"/>
      <c r="N85" s="19">
        <f t="shared" si="18"/>
        <v>8067.05</v>
      </c>
      <c r="O85" s="20"/>
      <c r="P85" s="21">
        <v>30387</v>
      </c>
      <c r="Q85" s="21"/>
      <c r="R85" s="21">
        <v>20423.04</v>
      </c>
      <c r="S85" s="21"/>
      <c r="T85" s="21">
        <v>9279.4699999999993</v>
      </c>
      <c r="U85" s="60">
        <f t="shared" si="30"/>
        <v>60089.51</v>
      </c>
      <c r="V85" s="20"/>
      <c r="W85" s="21"/>
      <c r="X85" s="21"/>
      <c r="Y85" s="21"/>
      <c r="Z85" s="21"/>
      <c r="AA85" s="21"/>
      <c r="AB85" s="21"/>
      <c r="AC85" s="19">
        <f t="shared" si="19"/>
        <v>0</v>
      </c>
      <c r="AD85" s="20"/>
      <c r="AE85" s="19">
        <f t="shared" si="22"/>
        <v>68156.56</v>
      </c>
      <c r="AF85" s="20"/>
      <c r="AG85" s="21"/>
      <c r="AH85" s="21"/>
      <c r="AI85" s="21"/>
      <c r="AJ85" s="21"/>
      <c r="AK85" s="19">
        <f t="shared" si="26"/>
        <v>0</v>
      </c>
      <c r="AL85" s="20"/>
      <c r="AM85" s="21">
        <v>13875.97</v>
      </c>
      <c r="AN85" s="21"/>
      <c r="AO85" s="21"/>
      <c r="AP85" s="21"/>
      <c r="AQ85" s="19">
        <f t="shared" si="27"/>
        <v>13875.97</v>
      </c>
      <c r="AR85" s="20"/>
      <c r="AS85" s="21"/>
      <c r="AT85" s="21"/>
      <c r="AU85" s="21">
        <v>2460</v>
      </c>
      <c r="AV85" s="21"/>
      <c r="AW85" s="21"/>
      <c r="AX85" s="21"/>
      <c r="AY85" s="19">
        <f t="shared" si="28"/>
        <v>2460</v>
      </c>
      <c r="AZ85" s="20"/>
      <c r="BA85" s="21"/>
      <c r="BB85" s="21"/>
      <c r="BC85" s="21">
        <v>3625.47</v>
      </c>
      <c r="BD85" s="21"/>
      <c r="BE85" s="19">
        <f t="shared" si="29"/>
        <v>3625.47</v>
      </c>
      <c r="BF85" s="20"/>
      <c r="BG85" s="326">
        <v>23081.14</v>
      </c>
      <c r="BH85" s="20"/>
      <c r="BI85" s="21"/>
      <c r="BJ85" s="21"/>
      <c r="BK85" s="21">
        <v>8890.92</v>
      </c>
      <c r="BL85" s="21"/>
      <c r="BM85" s="21">
        <v>2102.77</v>
      </c>
      <c r="BN85" s="21"/>
      <c r="BO85" s="21"/>
      <c r="BP85" s="21"/>
      <c r="BQ85" s="21"/>
      <c r="BR85" s="21"/>
      <c r="BS85" s="21"/>
      <c r="BT85" s="21">
        <v>5000</v>
      </c>
      <c r="BU85" s="19">
        <f t="shared" si="25"/>
        <v>15993.69</v>
      </c>
      <c r="BV85" s="20" t="s">
        <v>12</v>
      </c>
      <c r="BW85" s="19">
        <f t="shared" si="23"/>
        <v>59036.270000000004</v>
      </c>
      <c r="BX85" s="20" t="s">
        <v>12</v>
      </c>
      <c r="BY85" s="19">
        <f t="shared" si="24"/>
        <v>9120.2899999999936</v>
      </c>
      <c r="BZ85" s="20" t="s">
        <v>12</v>
      </c>
      <c r="CA85" s="29">
        <v>-845.85</v>
      </c>
      <c r="CB85" s="20"/>
      <c r="CC85" s="19">
        <f t="shared" si="20"/>
        <v>72143.439999999988</v>
      </c>
      <c r="CD85" s="5"/>
      <c r="CE85" s="115">
        <v>40000</v>
      </c>
      <c r="CF85" s="115">
        <v>32143.439999999999</v>
      </c>
      <c r="CG85" s="19">
        <f t="shared" si="21"/>
        <v>0</v>
      </c>
      <c r="CH85" s="352" t="s">
        <v>740</v>
      </c>
    </row>
    <row r="86" spans="1:92" x14ac:dyDescent="0.2">
      <c r="A86" s="6">
        <f t="shared" si="17"/>
        <v>1</v>
      </c>
      <c r="B86" s="30" t="s">
        <v>313</v>
      </c>
      <c r="C86" s="29"/>
      <c r="D86" s="20"/>
      <c r="E86" s="21"/>
      <c r="F86" s="21"/>
      <c r="G86" s="21"/>
      <c r="H86" s="21"/>
      <c r="I86" s="21"/>
      <c r="J86" s="21"/>
      <c r="K86" s="21"/>
      <c r="L86" s="21"/>
      <c r="M86" s="21"/>
      <c r="N86" s="19">
        <f t="shared" si="18"/>
        <v>0</v>
      </c>
      <c r="O86" s="20"/>
      <c r="P86" s="21">
        <v>138810.04</v>
      </c>
      <c r="Q86" s="21">
        <v>9268.52</v>
      </c>
      <c r="R86" s="21">
        <v>266167.59000000003</v>
      </c>
      <c r="S86" s="21"/>
      <c r="T86" s="21">
        <v>158120</v>
      </c>
      <c r="U86" s="60">
        <f t="shared" si="30"/>
        <v>572366.15</v>
      </c>
      <c r="V86" s="20"/>
      <c r="W86" s="21"/>
      <c r="X86" s="21"/>
      <c r="Y86" s="21"/>
      <c r="Z86" s="21"/>
      <c r="AA86" s="21"/>
      <c r="AB86" s="21"/>
      <c r="AC86" s="19">
        <f t="shared" si="19"/>
        <v>0</v>
      </c>
      <c r="AD86" s="20"/>
      <c r="AE86" s="19">
        <f t="shared" si="22"/>
        <v>572366.15</v>
      </c>
      <c r="AF86" s="20"/>
      <c r="AG86" s="21"/>
      <c r="AH86" s="21"/>
      <c r="AI86" s="21"/>
      <c r="AJ86" s="21"/>
      <c r="AK86" s="19">
        <f t="shared" si="26"/>
        <v>0</v>
      </c>
      <c r="AL86" s="20"/>
      <c r="AM86" s="21">
        <v>59908.52</v>
      </c>
      <c r="AN86" s="21"/>
      <c r="AO86" s="21">
        <v>92422</v>
      </c>
      <c r="AP86" s="21"/>
      <c r="AQ86" s="19">
        <f t="shared" si="27"/>
        <v>152330.51999999999</v>
      </c>
      <c r="AR86" s="20"/>
      <c r="AS86" s="21">
        <v>81682</v>
      </c>
      <c r="AT86" s="21">
        <v>6071</v>
      </c>
      <c r="AU86" s="21">
        <v>4453.01</v>
      </c>
      <c r="AV86" s="21"/>
      <c r="AW86" s="21"/>
      <c r="AX86" s="21">
        <v>10710.79</v>
      </c>
      <c r="AY86" s="19">
        <f t="shared" si="28"/>
        <v>102916.79999999999</v>
      </c>
      <c r="AZ86" s="20"/>
      <c r="BA86" s="21">
        <v>23045.35</v>
      </c>
      <c r="BB86" s="21">
        <v>494.91</v>
      </c>
      <c r="BC86" s="21">
        <v>20212.240000000002</v>
      </c>
      <c r="BD86" s="21">
        <v>46250.28</v>
      </c>
      <c r="BE86" s="19">
        <f t="shared" si="29"/>
        <v>90002.78</v>
      </c>
      <c r="BF86" s="20"/>
      <c r="BG86" s="22">
        <v>201007.1</v>
      </c>
      <c r="BH86" s="20"/>
      <c r="BI86" s="21"/>
      <c r="BJ86" s="21"/>
      <c r="BK86" s="21">
        <v>4747.18</v>
      </c>
      <c r="BL86" s="21">
        <v>19535.29</v>
      </c>
      <c r="BM86" s="21">
        <v>1826.48</v>
      </c>
      <c r="BN86" s="21"/>
      <c r="BO86" s="21"/>
      <c r="BP86" s="21"/>
      <c r="BQ86" s="21"/>
      <c r="BR86" s="21"/>
      <c r="BS86" s="21"/>
      <c r="BT86" s="21"/>
      <c r="BU86" s="19">
        <f t="shared" si="25"/>
        <v>26108.95</v>
      </c>
      <c r="BV86" s="20" t="s">
        <v>12</v>
      </c>
      <c r="BW86" s="19">
        <f t="shared" si="23"/>
        <v>572366.15</v>
      </c>
      <c r="BX86" s="20" t="s">
        <v>12</v>
      </c>
      <c r="BY86" s="19">
        <f t="shared" si="24"/>
        <v>0</v>
      </c>
      <c r="BZ86" s="20" t="s">
        <v>12</v>
      </c>
      <c r="CA86" s="29"/>
      <c r="CB86" s="20"/>
      <c r="CC86" s="19">
        <f t="shared" si="20"/>
        <v>0</v>
      </c>
      <c r="CD86" s="5"/>
      <c r="CE86" s="115"/>
      <c r="CF86" s="115"/>
      <c r="CG86" s="19">
        <f t="shared" si="21"/>
        <v>0</v>
      </c>
      <c r="CH86" s="351" t="s">
        <v>740</v>
      </c>
    </row>
    <row r="87" spans="1:92" x14ac:dyDescent="0.2">
      <c r="A87" s="6">
        <f t="shared" si="17"/>
        <v>1</v>
      </c>
      <c r="B87" s="30" t="s">
        <v>314</v>
      </c>
      <c r="C87" s="29">
        <v>62505.06</v>
      </c>
      <c r="D87" s="20"/>
      <c r="E87" s="21">
        <v>20000</v>
      </c>
      <c r="F87" s="21"/>
      <c r="G87" s="21"/>
      <c r="H87" s="21"/>
      <c r="I87" s="21"/>
      <c r="J87" s="21"/>
      <c r="K87" s="21"/>
      <c r="L87" s="21"/>
      <c r="M87" s="21">
        <v>20000</v>
      </c>
      <c r="N87" s="19">
        <f t="shared" si="18"/>
        <v>40000</v>
      </c>
      <c r="O87" s="20"/>
      <c r="P87" s="21">
        <v>15387.5</v>
      </c>
      <c r="Q87" s="21"/>
      <c r="R87" s="21">
        <v>19862.400000000001</v>
      </c>
      <c r="S87" s="21"/>
      <c r="T87" s="21">
        <v>8010.01</v>
      </c>
      <c r="U87" s="60">
        <f t="shared" si="30"/>
        <v>43259.91</v>
      </c>
      <c r="V87" s="20"/>
      <c r="W87" s="21"/>
      <c r="X87" s="21"/>
      <c r="Y87" s="21"/>
      <c r="Z87" s="21"/>
      <c r="AA87" s="21"/>
      <c r="AB87" s="21"/>
      <c r="AC87" s="19">
        <f t="shared" si="19"/>
        <v>0</v>
      </c>
      <c r="AD87" s="20"/>
      <c r="AE87" s="19">
        <f t="shared" si="22"/>
        <v>83259.91</v>
      </c>
      <c r="AF87" s="20"/>
      <c r="AG87" s="21">
        <v>37257.5</v>
      </c>
      <c r="AH87" s="21"/>
      <c r="AI87" s="21"/>
      <c r="AJ87" s="21">
        <v>260.83</v>
      </c>
      <c r="AK87" s="19">
        <f t="shared" si="26"/>
        <v>37518.33</v>
      </c>
      <c r="AL87" s="20"/>
      <c r="AM87" s="21"/>
      <c r="AN87" s="21"/>
      <c r="AO87" s="21"/>
      <c r="AP87" s="21"/>
      <c r="AQ87" s="19">
        <f t="shared" si="27"/>
        <v>0</v>
      </c>
      <c r="AR87" s="20"/>
      <c r="AS87" s="21"/>
      <c r="AT87" s="21"/>
      <c r="AU87" s="21">
        <v>1765.68</v>
      </c>
      <c r="AV87" s="21">
        <v>2400</v>
      </c>
      <c r="AW87" s="21"/>
      <c r="AX87" s="21"/>
      <c r="AY87" s="19">
        <f t="shared" si="28"/>
        <v>4165.68</v>
      </c>
      <c r="AZ87" s="20"/>
      <c r="BA87" s="21">
        <v>1500</v>
      </c>
      <c r="BB87" s="21">
        <v>8261.4</v>
      </c>
      <c r="BC87" s="21">
        <v>1018.65</v>
      </c>
      <c r="BD87" s="21"/>
      <c r="BE87" s="19">
        <f t="shared" si="29"/>
        <v>10780.05</v>
      </c>
      <c r="BF87" s="20"/>
      <c r="BG87" s="22">
        <v>42772.68</v>
      </c>
      <c r="BH87" s="20"/>
      <c r="BI87" s="21"/>
      <c r="BJ87" s="21"/>
      <c r="BK87" s="21">
        <v>1329.12</v>
      </c>
      <c r="BL87" s="21">
        <v>1155</v>
      </c>
      <c r="BM87" s="21">
        <v>1000</v>
      </c>
      <c r="BN87" s="21"/>
      <c r="BO87" s="21"/>
      <c r="BP87" s="21"/>
      <c r="BQ87" s="21"/>
      <c r="BR87" s="21"/>
      <c r="BS87" s="21"/>
      <c r="BT87" s="21"/>
      <c r="BU87" s="19">
        <f t="shared" si="25"/>
        <v>3484.12</v>
      </c>
      <c r="BV87" s="20" t="s">
        <v>12</v>
      </c>
      <c r="BW87" s="19">
        <f t="shared" si="23"/>
        <v>98720.860000000015</v>
      </c>
      <c r="BX87" s="20" t="s">
        <v>12</v>
      </c>
      <c r="BY87" s="19">
        <f t="shared" si="24"/>
        <v>-15460.950000000012</v>
      </c>
      <c r="BZ87" s="20" t="s">
        <v>12</v>
      </c>
      <c r="CA87" s="29"/>
      <c r="CB87" s="20"/>
      <c r="CC87" s="19">
        <f t="shared" si="20"/>
        <v>47044.109999999986</v>
      </c>
      <c r="CD87" s="5"/>
      <c r="CE87" s="115"/>
      <c r="CF87" s="115"/>
      <c r="CG87" s="19">
        <f t="shared" si="21"/>
        <v>47044.109999999986</v>
      </c>
      <c r="CH87" s="351" t="s">
        <v>740</v>
      </c>
    </row>
    <row r="88" spans="1:92" x14ac:dyDescent="0.2">
      <c r="A88" s="6">
        <f t="shared" si="17"/>
        <v>1</v>
      </c>
      <c r="B88" s="30" t="s">
        <v>315</v>
      </c>
      <c r="C88" s="29"/>
      <c r="D88" s="20"/>
      <c r="E88" s="21"/>
      <c r="F88" s="21">
        <v>918</v>
      </c>
      <c r="G88" s="21">
        <v>311</v>
      </c>
      <c r="H88" s="21"/>
      <c r="I88" s="21"/>
      <c r="J88" s="21"/>
      <c r="K88" s="21"/>
      <c r="L88" s="21"/>
      <c r="M88" s="21">
        <v>19187</v>
      </c>
      <c r="N88" s="19">
        <f t="shared" si="18"/>
        <v>20416</v>
      </c>
      <c r="O88" s="20"/>
      <c r="P88" s="21">
        <v>135294</v>
      </c>
      <c r="Q88" s="21"/>
      <c r="R88" s="21"/>
      <c r="S88" s="21"/>
      <c r="T88" s="21"/>
      <c r="U88" s="60">
        <f t="shared" si="30"/>
        <v>135294</v>
      </c>
      <c r="V88" s="20"/>
      <c r="W88" s="21"/>
      <c r="X88" s="21"/>
      <c r="Y88" s="21"/>
      <c r="Z88" s="21"/>
      <c r="AA88" s="21"/>
      <c r="AB88" s="21"/>
      <c r="AC88" s="19">
        <f t="shared" si="19"/>
        <v>0</v>
      </c>
      <c r="AD88" s="20"/>
      <c r="AE88" s="19">
        <f t="shared" si="22"/>
        <v>155710</v>
      </c>
      <c r="AF88" s="20"/>
      <c r="AG88" s="21"/>
      <c r="AH88" s="21"/>
      <c r="AI88" s="21"/>
      <c r="AJ88" s="21"/>
      <c r="AK88" s="19">
        <f t="shared" si="26"/>
        <v>0</v>
      </c>
      <c r="AL88" s="20"/>
      <c r="AM88" s="21"/>
      <c r="AN88" s="21">
        <v>5224</v>
      </c>
      <c r="AO88" s="21"/>
      <c r="AP88" s="21"/>
      <c r="AQ88" s="19">
        <f t="shared" si="27"/>
        <v>5224</v>
      </c>
      <c r="AR88" s="20"/>
      <c r="AS88" s="21"/>
      <c r="AT88" s="21">
        <v>3329</v>
      </c>
      <c r="AU88" s="21">
        <v>4479</v>
      </c>
      <c r="AV88" s="21">
        <v>430</v>
      </c>
      <c r="AW88" s="21"/>
      <c r="AX88" s="21">
        <v>11634</v>
      </c>
      <c r="AY88" s="19">
        <f t="shared" si="28"/>
        <v>19872</v>
      </c>
      <c r="AZ88" s="20"/>
      <c r="BA88" s="21">
        <v>418</v>
      </c>
      <c r="BB88" s="21">
        <v>2631</v>
      </c>
      <c r="BC88" s="21">
        <v>9932</v>
      </c>
      <c r="BD88" s="21">
        <v>2105</v>
      </c>
      <c r="BE88" s="19">
        <f t="shared" si="29"/>
        <v>15086</v>
      </c>
      <c r="BF88" s="20"/>
      <c r="BG88" s="22">
        <v>9803</v>
      </c>
      <c r="BH88" s="20"/>
      <c r="BI88" s="21"/>
      <c r="BJ88" s="21"/>
      <c r="BK88" s="21">
        <v>25502</v>
      </c>
      <c r="BL88" s="21"/>
      <c r="BM88" s="21"/>
      <c r="BN88" s="21"/>
      <c r="BO88" s="21"/>
      <c r="BP88" s="21"/>
      <c r="BQ88" s="21"/>
      <c r="BR88" s="21"/>
      <c r="BS88" s="21"/>
      <c r="BT88" s="21"/>
      <c r="BU88" s="19">
        <f t="shared" si="25"/>
        <v>25502</v>
      </c>
      <c r="BV88" s="20"/>
      <c r="BW88" s="19">
        <f t="shared" si="23"/>
        <v>75487</v>
      </c>
      <c r="BX88" s="20" t="s">
        <v>12</v>
      </c>
      <c r="BY88" s="19">
        <f t="shared" si="24"/>
        <v>80223</v>
      </c>
      <c r="BZ88" s="20" t="s">
        <v>12</v>
      </c>
      <c r="CA88" s="29"/>
      <c r="CB88" s="20"/>
      <c r="CC88" s="19">
        <f t="shared" si="20"/>
        <v>80223</v>
      </c>
      <c r="CD88" s="5"/>
      <c r="CE88" s="115">
        <v>80223</v>
      </c>
      <c r="CF88" s="115"/>
      <c r="CG88" s="19">
        <f t="shared" si="21"/>
        <v>0</v>
      </c>
      <c r="CH88" s="351" t="s">
        <v>740</v>
      </c>
    </row>
    <row r="89" spans="1:92" x14ac:dyDescent="0.2">
      <c r="A89" s="6">
        <f t="shared" si="17"/>
        <v>0</v>
      </c>
      <c r="B89" s="337" t="s">
        <v>316</v>
      </c>
      <c r="C89" s="29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19">
        <f t="shared" si="18"/>
        <v>0</v>
      </c>
      <c r="O89" s="20"/>
      <c r="P89" s="21"/>
      <c r="Q89" s="21"/>
      <c r="R89" s="21"/>
      <c r="S89" s="21"/>
      <c r="T89" s="21"/>
      <c r="U89" s="60">
        <f t="shared" si="30"/>
        <v>0</v>
      </c>
      <c r="V89" s="20"/>
      <c r="W89" s="21"/>
      <c r="X89" s="21"/>
      <c r="Y89" s="21"/>
      <c r="Z89" s="21"/>
      <c r="AA89" s="21"/>
      <c r="AB89" s="21"/>
      <c r="AC89" s="19">
        <f t="shared" si="19"/>
        <v>0</v>
      </c>
      <c r="AD89" s="20"/>
      <c r="AE89" s="19">
        <f t="shared" si="22"/>
        <v>0</v>
      </c>
      <c r="AF89" s="20"/>
      <c r="AG89" s="21"/>
      <c r="AH89" s="21"/>
      <c r="AI89" s="21"/>
      <c r="AJ89" s="21"/>
      <c r="AK89" s="19">
        <f t="shared" si="26"/>
        <v>0</v>
      </c>
      <c r="AL89" s="20"/>
      <c r="AM89" s="21"/>
      <c r="AN89" s="21"/>
      <c r="AO89" s="21"/>
      <c r="AP89" s="21"/>
      <c r="AQ89" s="19">
        <f t="shared" si="27"/>
        <v>0</v>
      </c>
      <c r="AR89" s="20"/>
      <c r="AS89" s="21"/>
      <c r="AT89" s="21"/>
      <c r="AU89" s="21"/>
      <c r="AV89" s="21"/>
      <c r="AW89" s="21"/>
      <c r="AX89" s="21"/>
      <c r="AY89" s="19">
        <f t="shared" si="28"/>
        <v>0</v>
      </c>
      <c r="AZ89" s="20"/>
      <c r="BA89" s="21"/>
      <c r="BB89" s="21"/>
      <c r="BC89" s="21"/>
      <c r="BD89" s="21"/>
      <c r="BE89" s="19">
        <f t="shared" si="29"/>
        <v>0</v>
      </c>
      <c r="BF89" s="20"/>
      <c r="BG89" s="22"/>
      <c r="BH89" s="20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19">
        <f t="shared" si="25"/>
        <v>0</v>
      </c>
      <c r="BV89" s="20" t="s">
        <v>12</v>
      </c>
      <c r="BW89" s="19">
        <f t="shared" si="23"/>
        <v>0</v>
      </c>
      <c r="BX89" s="20" t="s">
        <v>12</v>
      </c>
      <c r="BY89" s="19">
        <f t="shared" si="24"/>
        <v>0</v>
      </c>
      <c r="BZ89" s="20" t="s">
        <v>12</v>
      </c>
      <c r="CA89" s="29"/>
      <c r="CB89" s="20"/>
      <c r="CC89" s="19">
        <f t="shared" si="20"/>
        <v>0</v>
      </c>
      <c r="CD89" s="5"/>
      <c r="CE89" s="115"/>
      <c r="CF89" s="115"/>
      <c r="CG89" s="19">
        <f t="shared" si="21"/>
        <v>0</v>
      </c>
      <c r="CH89" s="351"/>
    </row>
    <row r="90" spans="1:92" x14ac:dyDescent="0.2">
      <c r="A90" s="6">
        <f t="shared" si="17"/>
        <v>1</v>
      </c>
      <c r="B90" s="30" t="s">
        <v>317</v>
      </c>
      <c r="C90" s="29"/>
      <c r="D90" s="20"/>
      <c r="E90" s="21">
        <v>20000</v>
      </c>
      <c r="F90" s="21"/>
      <c r="G90" s="21"/>
      <c r="H90" s="21">
        <v>39570.36</v>
      </c>
      <c r="I90" s="21"/>
      <c r="J90" s="21"/>
      <c r="K90" s="21"/>
      <c r="L90" s="21"/>
      <c r="M90" s="21"/>
      <c r="N90" s="19">
        <f t="shared" si="18"/>
        <v>59570.36</v>
      </c>
      <c r="O90" s="20"/>
      <c r="P90" s="21">
        <v>51925.42</v>
      </c>
      <c r="Q90" s="21"/>
      <c r="R90" s="21"/>
      <c r="S90" s="21"/>
      <c r="T90" s="21">
        <v>250000</v>
      </c>
      <c r="U90" s="60">
        <f t="shared" si="30"/>
        <v>301925.42</v>
      </c>
      <c r="V90" s="20"/>
      <c r="W90" s="21"/>
      <c r="X90" s="21"/>
      <c r="Y90" s="21"/>
      <c r="Z90" s="21"/>
      <c r="AA90" s="21"/>
      <c r="AB90" s="21"/>
      <c r="AC90" s="19">
        <f t="shared" si="19"/>
        <v>0</v>
      </c>
      <c r="AD90" s="20"/>
      <c r="AE90" s="19">
        <f t="shared" si="22"/>
        <v>361495.77999999997</v>
      </c>
      <c r="AF90" s="20"/>
      <c r="AG90" s="21"/>
      <c r="AH90" s="21"/>
      <c r="AI90" s="21"/>
      <c r="AJ90" s="21"/>
      <c r="AK90" s="19">
        <f t="shared" si="26"/>
        <v>0</v>
      </c>
      <c r="AL90" s="20"/>
      <c r="AM90" s="21"/>
      <c r="AN90" s="21"/>
      <c r="AO90" s="21"/>
      <c r="AP90" s="21">
        <v>70082.399999999994</v>
      </c>
      <c r="AQ90" s="19">
        <f t="shared" si="27"/>
        <v>70082.399999999994</v>
      </c>
      <c r="AR90" s="20"/>
      <c r="AS90" s="21"/>
      <c r="AT90" s="21">
        <v>3845.06</v>
      </c>
      <c r="AU90" s="21"/>
      <c r="AV90" s="21"/>
      <c r="AW90" s="21"/>
      <c r="AX90" s="21">
        <v>6481.47</v>
      </c>
      <c r="AY90" s="19">
        <f t="shared" si="28"/>
        <v>10326.530000000001</v>
      </c>
      <c r="AZ90" s="20"/>
      <c r="BA90" s="21"/>
      <c r="BB90" s="21"/>
      <c r="BC90" s="21">
        <v>4251.1899999999996</v>
      </c>
      <c r="BD90" s="21"/>
      <c r="BE90" s="19">
        <f t="shared" si="29"/>
        <v>4251.1899999999996</v>
      </c>
      <c r="BF90" s="20"/>
      <c r="BG90" s="22">
        <v>18500.439999999999</v>
      </c>
      <c r="BH90" s="20"/>
      <c r="BI90" s="21"/>
      <c r="BJ90" s="21"/>
      <c r="BK90" s="21">
        <v>8335.2199999999993</v>
      </c>
      <c r="BL90" s="21"/>
      <c r="BM90" s="21"/>
      <c r="BN90" s="21"/>
      <c r="BO90" s="21"/>
      <c r="BP90" s="21"/>
      <c r="BQ90" s="21"/>
      <c r="BR90" s="21"/>
      <c r="BS90" s="21"/>
      <c r="BT90" s="21"/>
      <c r="BU90" s="19">
        <f t="shared" si="25"/>
        <v>8335.2199999999993</v>
      </c>
      <c r="BV90" s="20" t="s">
        <v>12</v>
      </c>
      <c r="BW90" s="19">
        <f t="shared" si="23"/>
        <v>111495.78</v>
      </c>
      <c r="BX90" s="20" t="s">
        <v>12</v>
      </c>
      <c r="BY90" s="19">
        <f t="shared" si="24"/>
        <v>249999.99999999997</v>
      </c>
      <c r="BZ90" s="20" t="s">
        <v>12</v>
      </c>
      <c r="CA90" s="29"/>
      <c r="CB90" s="20"/>
      <c r="CC90" s="19">
        <f t="shared" si="20"/>
        <v>249999.99999999997</v>
      </c>
      <c r="CD90" s="5"/>
      <c r="CE90" s="115">
        <v>250000</v>
      </c>
      <c r="CF90" s="115"/>
      <c r="CG90" s="19">
        <f t="shared" si="21"/>
        <v>-2.9103830456733704E-11</v>
      </c>
      <c r="CH90" s="351" t="s">
        <v>740</v>
      </c>
    </row>
    <row r="91" spans="1:92" x14ac:dyDescent="0.2">
      <c r="A91" s="6">
        <f t="shared" si="17"/>
        <v>0</v>
      </c>
      <c r="B91" s="337" t="s">
        <v>318</v>
      </c>
      <c r="C91" s="29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19">
        <f t="shared" si="18"/>
        <v>0</v>
      </c>
      <c r="O91" s="20"/>
      <c r="P91" s="21"/>
      <c r="Q91" s="21"/>
      <c r="R91" s="21"/>
      <c r="S91" s="21"/>
      <c r="T91" s="21"/>
      <c r="U91" s="60">
        <f t="shared" si="30"/>
        <v>0</v>
      </c>
      <c r="V91" s="20"/>
      <c r="W91" s="21"/>
      <c r="X91" s="21"/>
      <c r="Y91" s="21"/>
      <c r="Z91" s="21"/>
      <c r="AA91" s="21"/>
      <c r="AB91" s="21"/>
      <c r="AC91" s="19">
        <f t="shared" si="19"/>
        <v>0</v>
      </c>
      <c r="AD91" s="20"/>
      <c r="AE91" s="19">
        <f t="shared" si="22"/>
        <v>0</v>
      </c>
      <c r="AF91" s="20"/>
      <c r="AG91" s="21"/>
      <c r="AH91" s="21"/>
      <c r="AI91" s="21"/>
      <c r="AJ91" s="21"/>
      <c r="AK91" s="19">
        <f t="shared" si="26"/>
        <v>0</v>
      </c>
      <c r="AL91" s="20"/>
      <c r="AM91" s="21"/>
      <c r="AN91" s="21"/>
      <c r="AO91" s="21"/>
      <c r="AP91" s="21"/>
      <c r="AQ91" s="19">
        <f t="shared" si="27"/>
        <v>0</v>
      </c>
      <c r="AR91" s="20"/>
      <c r="AS91" s="21"/>
      <c r="AT91" s="21"/>
      <c r="AU91" s="21"/>
      <c r="AV91" s="21"/>
      <c r="AW91" s="21"/>
      <c r="AX91" s="21"/>
      <c r="AY91" s="19">
        <f t="shared" si="28"/>
        <v>0</v>
      </c>
      <c r="AZ91" s="20"/>
      <c r="BA91" s="21"/>
      <c r="BB91" s="21"/>
      <c r="BC91" s="21"/>
      <c r="BD91" s="21"/>
      <c r="BE91" s="19">
        <f t="shared" si="29"/>
        <v>0</v>
      </c>
      <c r="BF91" s="20"/>
      <c r="BG91" s="22"/>
      <c r="BH91" s="20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19">
        <f t="shared" si="25"/>
        <v>0</v>
      </c>
      <c r="BV91" s="20" t="s">
        <v>12</v>
      </c>
      <c r="BW91" s="19">
        <f t="shared" si="23"/>
        <v>0</v>
      </c>
      <c r="BX91" s="20" t="s">
        <v>12</v>
      </c>
      <c r="BY91" s="19">
        <f t="shared" si="24"/>
        <v>0</v>
      </c>
      <c r="BZ91" s="20" t="s">
        <v>12</v>
      </c>
      <c r="CA91" s="29"/>
      <c r="CB91" s="20"/>
      <c r="CC91" s="19">
        <f t="shared" si="20"/>
        <v>0</v>
      </c>
      <c r="CD91" s="5"/>
      <c r="CE91" s="115"/>
      <c r="CF91" s="115"/>
      <c r="CG91" s="19">
        <f t="shared" si="21"/>
        <v>0</v>
      </c>
      <c r="CH91" s="351"/>
    </row>
    <row r="92" spans="1:92" x14ac:dyDescent="0.2">
      <c r="A92" s="6">
        <f t="shared" si="17"/>
        <v>1</v>
      </c>
      <c r="B92" s="30" t="s">
        <v>319</v>
      </c>
      <c r="C92" s="29">
        <v>24188</v>
      </c>
      <c r="D92" s="20"/>
      <c r="E92" s="21">
        <v>42805.02</v>
      </c>
      <c r="F92" s="21"/>
      <c r="G92" s="21">
        <v>4895.67</v>
      </c>
      <c r="H92" s="21"/>
      <c r="I92" s="21"/>
      <c r="J92" s="21"/>
      <c r="K92" s="21"/>
      <c r="L92" s="21"/>
      <c r="M92" s="21">
        <v>5146.3900000000003</v>
      </c>
      <c r="N92" s="19">
        <f t="shared" si="18"/>
        <v>52847.079999999994</v>
      </c>
      <c r="O92" s="20"/>
      <c r="P92" s="21">
        <v>23021.62</v>
      </c>
      <c r="Q92" s="21"/>
      <c r="R92" s="21"/>
      <c r="S92" s="21"/>
      <c r="T92" s="21">
        <v>11940</v>
      </c>
      <c r="U92" s="60">
        <f t="shared" si="30"/>
        <v>34961.619999999995</v>
      </c>
      <c r="V92" s="20"/>
      <c r="W92" s="21"/>
      <c r="X92" s="21"/>
      <c r="Y92" s="21"/>
      <c r="Z92" s="21"/>
      <c r="AA92" s="21"/>
      <c r="AB92" s="21"/>
      <c r="AC92" s="19">
        <f t="shared" si="19"/>
        <v>0</v>
      </c>
      <c r="AD92" s="20"/>
      <c r="AE92" s="19">
        <f t="shared" si="22"/>
        <v>87808.699999999983</v>
      </c>
      <c r="AF92" s="20"/>
      <c r="AG92" s="21"/>
      <c r="AH92" s="21"/>
      <c r="AI92" s="21"/>
      <c r="AJ92" s="21"/>
      <c r="AK92" s="19">
        <f t="shared" si="26"/>
        <v>0</v>
      </c>
      <c r="AL92" s="20"/>
      <c r="AM92" s="21"/>
      <c r="AN92" s="21"/>
      <c r="AO92" s="21"/>
      <c r="AP92" s="21"/>
      <c r="AQ92" s="19">
        <f t="shared" si="27"/>
        <v>0</v>
      </c>
      <c r="AR92" s="20"/>
      <c r="AS92" s="21"/>
      <c r="AT92" s="21">
        <v>4111.66</v>
      </c>
      <c r="AU92" s="21">
        <v>5959.66</v>
      </c>
      <c r="AV92" s="21">
        <v>6194.66</v>
      </c>
      <c r="AW92" s="21"/>
      <c r="AX92" s="21">
        <v>9950</v>
      </c>
      <c r="AY92" s="19">
        <f t="shared" si="28"/>
        <v>26215.98</v>
      </c>
      <c r="AZ92" s="20"/>
      <c r="BA92" s="21"/>
      <c r="BB92" s="21">
        <v>12648</v>
      </c>
      <c r="BC92" s="21">
        <v>4499</v>
      </c>
      <c r="BD92" s="21">
        <v>2159</v>
      </c>
      <c r="BE92" s="19">
        <f t="shared" si="29"/>
        <v>19306</v>
      </c>
      <c r="BF92" s="20"/>
      <c r="BG92" s="22"/>
      <c r="BH92" s="20"/>
      <c r="BI92" s="21"/>
      <c r="BJ92" s="21"/>
      <c r="BK92" s="21">
        <v>4795</v>
      </c>
      <c r="BL92" s="21">
        <v>1241</v>
      </c>
      <c r="BM92" s="21"/>
      <c r="BN92" s="21"/>
      <c r="BO92" s="21"/>
      <c r="BP92" s="21"/>
      <c r="BQ92" s="21"/>
      <c r="BR92" s="21"/>
      <c r="BS92" s="21"/>
      <c r="BT92" s="21">
        <v>8023</v>
      </c>
      <c r="BU92" s="19">
        <f t="shared" si="25"/>
        <v>14059</v>
      </c>
      <c r="BV92" s="20" t="s">
        <v>12</v>
      </c>
      <c r="BW92" s="19">
        <f t="shared" si="23"/>
        <v>59580.979999999996</v>
      </c>
      <c r="BX92" s="20" t="s">
        <v>12</v>
      </c>
      <c r="BY92" s="19">
        <f t="shared" si="24"/>
        <v>28227.719999999987</v>
      </c>
      <c r="BZ92" s="20" t="s">
        <v>12</v>
      </c>
      <c r="CA92" s="29">
        <v>-24188</v>
      </c>
      <c r="CB92" s="20"/>
      <c r="CC92" s="19">
        <f t="shared" si="20"/>
        <v>28227.719999999987</v>
      </c>
      <c r="CD92" s="5"/>
      <c r="CE92" s="115">
        <v>28227.72</v>
      </c>
      <c r="CF92" s="115"/>
      <c r="CG92" s="19">
        <f t="shared" si="21"/>
        <v>-1.4551915228366852E-11</v>
      </c>
      <c r="CH92" s="351" t="s">
        <v>740</v>
      </c>
    </row>
    <row r="93" spans="1:92" x14ac:dyDescent="0.2">
      <c r="A93" s="6">
        <f t="shared" si="17"/>
        <v>1</v>
      </c>
      <c r="B93" s="30" t="s">
        <v>320</v>
      </c>
      <c r="C93" s="29"/>
      <c r="D93" s="20"/>
      <c r="E93" s="21">
        <v>4155905</v>
      </c>
      <c r="F93" s="21">
        <v>12600</v>
      </c>
      <c r="G93" s="21">
        <v>-184362</v>
      </c>
      <c r="H93" s="21"/>
      <c r="I93" s="21"/>
      <c r="J93" s="21"/>
      <c r="K93" s="21">
        <v>27955</v>
      </c>
      <c r="L93" s="21">
        <v>642856</v>
      </c>
      <c r="M93" s="21">
        <v>144600</v>
      </c>
      <c r="N93" s="19">
        <f t="shared" si="18"/>
        <v>4799554</v>
      </c>
      <c r="O93" s="20"/>
      <c r="P93" s="21">
        <v>3870353</v>
      </c>
      <c r="Q93" s="21"/>
      <c r="R93" s="21"/>
      <c r="S93" s="21"/>
      <c r="T93" s="21"/>
      <c r="U93" s="60">
        <f t="shared" si="30"/>
        <v>3870353</v>
      </c>
      <c r="V93" s="20"/>
      <c r="W93" s="21"/>
      <c r="X93" s="21"/>
      <c r="Y93" s="21"/>
      <c r="Z93" s="21"/>
      <c r="AA93" s="21"/>
      <c r="AB93" s="21"/>
      <c r="AC93" s="19">
        <f t="shared" si="19"/>
        <v>0</v>
      </c>
      <c r="AD93" s="20"/>
      <c r="AE93" s="19">
        <f t="shared" si="22"/>
        <v>8669907</v>
      </c>
      <c r="AF93" s="20"/>
      <c r="AG93" s="21">
        <v>10974</v>
      </c>
      <c r="AH93" s="21">
        <v>349</v>
      </c>
      <c r="AI93" s="21"/>
      <c r="AJ93" s="21">
        <v>493890</v>
      </c>
      <c r="AK93" s="19">
        <f t="shared" si="26"/>
        <v>505213</v>
      </c>
      <c r="AL93" s="20"/>
      <c r="AM93" s="21">
        <v>746413</v>
      </c>
      <c r="AN93" s="21">
        <v>6386</v>
      </c>
      <c r="AO93" s="21">
        <v>103660</v>
      </c>
      <c r="AP93" s="21">
        <v>1901892</v>
      </c>
      <c r="AQ93" s="19">
        <f t="shared" si="27"/>
        <v>2758351</v>
      </c>
      <c r="AR93" s="20"/>
      <c r="AS93" s="21">
        <v>840830</v>
      </c>
      <c r="AT93" s="21">
        <v>218037</v>
      </c>
      <c r="AU93" s="21">
        <v>606016</v>
      </c>
      <c r="AV93" s="21">
        <v>38686</v>
      </c>
      <c r="AW93" s="21">
        <v>7643</v>
      </c>
      <c r="AX93" s="21">
        <v>586571</v>
      </c>
      <c r="AY93" s="19">
        <f t="shared" si="28"/>
        <v>2297783</v>
      </c>
      <c r="AZ93" s="20"/>
      <c r="BA93" s="21">
        <v>988930</v>
      </c>
      <c r="BB93" s="21">
        <v>18000</v>
      </c>
      <c r="BC93" s="21">
        <v>766143</v>
      </c>
      <c r="BD93" s="21"/>
      <c r="BE93" s="19">
        <f t="shared" si="29"/>
        <v>1773073</v>
      </c>
      <c r="BF93" s="20"/>
      <c r="BG93" s="22">
        <v>526961</v>
      </c>
      <c r="BH93" s="20"/>
      <c r="BI93" s="21"/>
      <c r="BJ93" s="21"/>
      <c r="BK93" s="21">
        <v>310086</v>
      </c>
      <c r="BL93" s="21"/>
      <c r="BM93" s="21"/>
      <c r="BN93" s="21"/>
      <c r="BO93" s="21"/>
      <c r="BP93" s="21"/>
      <c r="BQ93" s="21"/>
      <c r="BR93" s="21"/>
      <c r="BS93" s="21"/>
      <c r="BT93" s="21"/>
      <c r="BU93" s="19">
        <f t="shared" si="25"/>
        <v>310086</v>
      </c>
      <c r="BV93" s="20" t="s">
        <v>12</v>
      </c>
      <c r="BW93" s="19">
        <f t="shared" si="23"/>
        <v>8171467</v>
      </c>
      <c r="BX93" s="20" t="s">
        <v>12</v>
      </c>
      <c r="BY93" s="19">
        <f t="shared" si="24"/>
        <v>498440</v>
      </c>
      <c r="BZ93" s="20" t="s">
        <v>12</v>
      </c>
      <c r="CA93" s="29"/>
      <c r="CB93" s="20"/>
      <c r="CC93" s="19">
        <f t="shared" si="20"/>
        <v>498440</v>
      </c>
      <c r="CD93" s="5"/>
      <c r="CE93" s="115">
        <v>498440</v>
      </c>
      <c r="CF93" s="115"/>
      <c r="CG93" s="19">
        <f t="shared" si="21"/>
        <v>0</v>
      </c>
      <c r="CH93" s="351" t="s">
        <v>740</v>
      </c>
    </row>
    <row r="94" spans="1:92" x14ac:dyDescent="0.2">
      <c r="A94" s="6">
        <f t="shared" si="17"/>
        <v>1</v>
      </c>
      <c r="B94" s="30" t="s">
        <v>321</v>
      </c>
      <c r="C94" s="29">
        <v>398366</v>
      </c>
      <c r="D94" s="20"/>
      <c r="E94" s="21">
        <v>81466</v>
      </c>
      <c r="F94" s="21"/>
      <c r="G94" s="21"/>
      <c r="H94" s="21"/>
      <c r="I94" s="21"/>
      <c r="J94" s="21"/>
      <c r="K94" s="21"/>
      <c r="L94" s="21"/>
      <c r="M94" s="21">
        <v>36908</v>
      </c>
      <c r="N94" s="19">
        <f t="shared" si="18"/>
        <v>118374</v>
      </c>
      <c r="O94" s="20"/>
      <c r="P94" s="21">
        <v>38657</v>
      </c>
      <c r="Q94" s="21"/>
      <c r="R94" s="21"/>
      <c r="S94" s="21"/>
      <c r="T94" s="21"/>
      <c r="U94" s="60">
        <f t="shared" si="30"/>
        <v>38657</v>
      </c>
      <c r="V94" s="20"/>
      <c r="W94" s="21"/>
      <c r="X94" s="21"/>
      <c r="Y94" s="21"/>
      <c r="Z94" s="21"/>
      <c r="AA94" s="21"/>
      <c r="AB94" s="21"/>
      <c r="AC94" s="19">
        <f t="shared" si="19"/>
        <v>0</v>
      </c>
      <c r="AD94" s="20"/>
      <c r="AE94" s="19">
        <f t="shared" si="22"/>
        <v>157031</v>
      </c>
      <c r="AF94" s="20"/>
      <c r="AG94" s="21"/>
      <c r="AH94" s="21"/>
      <c r="AI94" s="21"/>
      <c r="AJ94" s="21"/>
      <c r="AK94" s="19">
        <f t="shared" si="26"/>
        <v>0</v>
      </c>
      <c r="AL94" s="20"/>
      <c r="AM94" s="21">
        <v>154199</v>
      </c>
      <c r="AN94" s="21"/>
      <c r="AO94" s="21"/>
      <c r="AP94" s="21"/>
      <c r="AQ94" s="19">
        <f t="shared" si="27"/>
        <v>154199</v>
      </c>
      <c r="AR94" s="20"/>
      <c r="AS94" s="21"/>
      <c r="AT94" s="21">
        <v>2342</v>
      </c>
      <c r="AU94" s="21"/>
      <c r="AV94" s="21">
        <v>2575</v>
      </c>
      <c r="AW94" s="21"/>
      <c r="AX94" s="21">
        <v>34102</v>
      </c>
      <c r="AY94" s="19">
        <f t="shared" si="28"/>
        <v>39019</v>
      </c>
      <c r="AZ94" s="20"/>
      <c r="BA94" s="21"/>
      <c r="BB94" s="21"/>
      <c r="BC94" s="21">
        <v>3991</v>
      </c>
      <c r="BD94" s="21"/>
      <c r="BE94" s="19">
        <f t="shared" si="29"/>
        <v>3991</v>
      </c>
      <c r="BF94" s="20"/>
      <c r="BG94" s="22">
        <v>4083</v>
      </c>
      <c r="BH94" s="20"/>
      <c r="BI94" s="21"/>
      <c r="BJ94" s="21"/>
      <c r="BK94" s="21"/>
      <c r="BL94" s="21">
        <v>1210</v>
      </c>
      <c r="BM94" s="21"/>
      <c r="BN94" s="21"/>
      <c r="BO94" s="21"/>
      <c r="BP94" s="21"/>
      <c r="BQ94" s="21"/>
      <c r="BR94" s="21"/>
      <c r="BS94" s="21"/>
      <c r="BT94" s="21">
        <v>11030</v>
      </c>
      <c r="BU94" s="19">
        <f t="shared" si="25"/>
        <v>12240</v>
      </c>
      <c r="BV94" s="20" t="s">
        <v>12</v>
      </c>
      <c r="BW94" s="19">
        <f t="shared" si="23"/>
        <v>213532</v>
      </c>
      <c r="BX94" s="20" t="s">
        <v>12</v>
      </c>
      <c r="BY94" s="19">
        <f t="shared" si="24"/>
        <v>-56501</v>
      </c>
      <c r="BZ94" s="20" t="s">
        <v>12</v>
      </c>
      <c r="CA94" s="29"/>
      <c r="CB94" s="20"/>
      <c r="CC94" s="19">
        <f t="shared" si="20"/>
        <v>341865</v>
      </c>
      <c r="CD94" s="5"/>
      <c r="CE94" s="115">
        <v>230000</v>
      </c>
      <c r="CF94" s="115">
        <v>111865</v>
      </c>
      <c r="CG94" s="19">
        <f t="shared" si="21"/>
        <v>0</v>
      </c>
      <c r="CH94" s="351" t="s">
        <v>740</v>
      </c>
    </row>
    <row r="95" spans="1:92" x14ac:dyDescent="0.2">
      <c r="A95" s="6">
        <f t="shared" si="17"/>
        <v>1</v>
      </c>
      <c r="B95" s="30" t="s">
        <v>322</v>
      </c>
      <c r="C95" s="29"/>
      <c r="D95" s="20"/>
      <c r="E95" s="21">
        <v>27378</v>
      </c>
      <c r="F95" s="21"/>
      <c r="G95" s="21"/>
      <c r="H95" s="21"/>
      <c r="I95" s="21"/>
      <c r="J95" s="21"/>
      <c r="K95" s="21"/>
      <c r="L95" s="21"/>
      <c r="M95" s="21"/>
      <c r="N95" s="19">
        <f t="shared" si="18"/>
        <v>27378</v>
      </c>
      <c r="O95" s="20"/>
      <c r="P95" s="21">
        <v>116800</v>
      </c>
      <c r="Q95" s="21"/>
      <c r="R95" s="21"/>
      <c r="S95" s="21"/>
      <c r="T95" s="21">
        <v>60722</v>
      </c>
      <c r="U95" s="60">
        <f t="shared" si="30"/>
        <v>177522</v>
      </c>
      <c r="V95" s="20"/>
      <c r="W95" s="21"/>
      <c r="X95" s="21"/>
      <c r="Y95" s="21"/>
      <c r="Z95" s="21"/>
      <c r="AA95" s="21"/>
      <c r="AB95" s="21"/>
      <c r="AC95" s="19">
        <f t="shared" si="19"/>
        <v>0</v>
      </c>
      <c r="AD95" s="20"/>
      <c r="AE95" s="19">
        <f t="shared" si="22"/>
        <v>204900</v>
      </c>
      <c r="AF95" s="20"/>
      <c r="AG95" s="21"/>
      <c r="AH95" s="21"/>
      <c r="AI95" s="21"/>
      <c r="AJ95" s="21">
        <v>1875</v>
      </c>
      <c r="AK95" s="19">
        <f t="shared" si="26"/>
        <v>1875</v>
      </c>
      <c r="AL95" s="20"/>
      <c r="AM95" s="21"/>
      <c r="AN95" s="21"/>
      <c r="AO95" s="21"/>
      <c r="AP95" s="21">
        <v>1654</v>
      </c>
      <c r="AQ95" s="19">
        <f t="shared" si="27"/>
        <v>1654</v>
      </c>
      <c r="AR95" s="20"/>
      <c r="AS95" s="21">
        <v>42804</v>
      </c>
      <c r="AT95" s="21">
        <v>10770</v>
      </c>
      <c r="AU95" s="21">
        <v>9329</v>
      </c>
      <c r="AV95" s="21"/>
      <c r="AW95" s="21"/>
      <c r="AX95" s="21">
        <v>8800</v>
      </c>
      <c r="AY95" s="19">
        <f t="shared" si="28"/>
        <v>71703</v>
      </c>
      <c r="AZ95" s="20"/>
      <c r="BA95" s="21">
        <v>53807</v>
      </c>
      <c r="BB95" s="21"/>
      <c r="BC95" s="21">
        <v>55113</v>
      </c>
      <c r="BD95" s="21"/>
      <c r="BE95" s="19">
        <f t="shared" si="29"/>
        <v>108920</v>
      </c>
      <c r="BF95" s="20"/>
      <c r="BG95" s="22">
        <v>2780</v>
      </c>
      <c r="BH95" s="20"/>
      <c r="BI95" s="21"/>
      <c r="BJ95" s="21"/>
      <c r="BK95" s="21">
        <v>14963</v>
      </c>
      <c r="BL95" s="21">
        <v>520</v>
      </c>
      <c r="BM95" s="21">
        <v>2485</v>
      </c>
      <c r="BN95" s="21"/>
      <c r="BO95" s="21"/>
      <c r="BP95" s="21"/>
      <c r="BQ95" s="21"/>
      <c r="BR95" s="21"/>
      <c r="BS95" s="21"/>
      <c r="BT95" s="21"/>
      <c r="BU95" s="19">
        <f t="shared" si="25"/>
        <v>17968</v>
      </c>
      <c r="BV95" s="20" t="s">
        <v>12</v>
      </c>
      <c r="BW95" s="19">
        <f t="shared" si="23"/>
        <v>204900</v>
      </c>
      <c r="BX95" s="20" t="s">
        <v>12</v>
      </c>
      <c r="BY95" s="19">
        <f t="shared" si="24"/>
        <v>0</v>
      </c>
      <c r="BZ95" s="20" t="s">
        <v>12</v>
      </c>
      <c r="CA95" s="29"/>
      <c r="CB95" s="20"/>
      <c r="CC95" s="19">
        <f t="shared" si="20"/>
        <v>0</v>
      </c>
      <c r="CD95" s="5"/>
      <c r="CE95" s="115"/>
      <c r="CF95" s="115"/>
      <c r="CG95" s="19">
        <f t="shared" si="21"/>
        <v>0</v>
      </c>
      <c r="CH95" s="351" t="s">
        <v>740</v>
      </c>
    </row>
    <row r="96" spans="1:92" x14ac:dyDescent="0.2">
      <c r="A96" s="6">
        <f t="shared" si="17"/>
        <v>1</v>
      </c>
      <c r="B96" s="30" t="s">
        <v>323</v>
      </c>
      <c r="C96" s="29"/>
      <c r="D96" s="20"/>
      <c r="E96" s="21"/>
      <c r="F96" s="21"/>
      <c r="G96" s="21"/>
      <c r="H96" s="21"/>
      <c r="I96" s="21"/>
      <c r="J96" s="21"/>
      <c r="K96" s="21"/>
      <c r="L96" s="21"/>
      <c r="M96" s="21"/>
      <c r="N96" s="19">
        <f t="shared" si="18"/>
        <v>0</v>
      </c>
      <c r="O96" s="20"/>
      <c r="P96" s="21">
        <v>12039.48</v>
      </c>
      <c r="Q96" s="21"/>
      <c r="R96" s="21"/>
      <c r="S96" s="21"/>
      <c r="T96" s="21"/>
      <c r="U96" s="60">
        <f t="shared" si="30"/>
        <v>12039.48</v>
      </c>
      <c r="V96" s="20"/>
      <c r="W96" s="21"/>
      <c r="X96" s="21"/>
      <c r="Y96" s="21"/>
      <c r="Z96" s="21"/>
      <c r="AA96" s="21"/>
      <c r="AB96" s="21"/>
      <c r="AC96" s="19">
        <f t="shared" si="19"/>
        <v>0</v>
      </c>
      <c r="AD96" s="20"/>
      <c r="AE96" s="19">
        <f t="shared" si="22"/>
        <v>12039.48</v>
      </c>
      <c r="AF96" s="20"/>
      <c r="AG96" s="21"/>
      <c r="AH96" s="21"/>
      <c r="AI96" s="21"/>
      <c r="AJ96" s="21"/>
      <c r="AK96" s="19">
        <f t="shared" si="26"/>
        <v>0</v>
      </c>
      <c r="AL96" s="20"/>
      <c r="AM96" s="21"/>
      <c r="AN96" s="21"/>
      <c r="AO96" s="21"/>
      <c r="AP96" s="21"/>
      <c r="AQ96" s="19">
        <f t="shared" si="27"/>
        <v>0</v>
      </c>
      <c r="AR96" s="20"/>
      <c r="AS96" s="21"/>
      <c r="AT96" s="21"/>
      <c r="AU96" s="21"/>
      <c r="AV96" s="21"/>
      <c r="AW96" s="21"/>
      <c r="AX96" s="21"/>
      <c r="AY96" s="19">
        <f t="shared" si="28"/>
        <v>0</v>
      </c>
      <c r="AZ96" s="20"/>
      <c r="BA96" s="21"/>
      <c r="BB96" s="21"/>
      <c r="BC96" s="21"/>
      <c r="BD96" s="21"/>
      <c r="BE96" s="19">
        <f t="shared" si="29"/>
        <v>0</v>
      </c>
      <c r="BF96" s="20"/>
      <c r="BG96" s="22"/>
      <c r="BH96" s="20"/>
      <c r="BI96" s="21"/>
      <c r="BJ96" s="21"/>
      <c r="BK96" s="21"/>
      <c r="BL96" s="21"/>
      <c r="BM96" s="21"/>
      <c r="BN96" s="21"/>
      <c r="BO96" s="21"/>
      <c r="BP96" s="21"/>
      <c r="BQ96" s="21"/>
      <c r="BR96" s="21">
        <v>12039.48</v>
      </c>
      <c r="BS96" s="21"/>
      <c r="BT96" s="21"/>
      <c r="BU96" s="19">
        <f t="shared" si="25"/>
        <v>12039.48</v>
      </c>
      <c r="BV96" s="20" t="s">
        <v>12</v>
      </c>
      <c r="BW96" s="19">
        <f t="shared" si="23"/>
        <v>12039.48</v>
      </c>
      <c r="BX96" s="20" t="s">
        <v>12</v>
      </c>
      <c r="BY96" s="19">
        <f t="shared" si="24"/>
        <v>0</v>
      </c>
      <c r="BZ96" s="20" t="s">
        <v>12</v>
      </c>
      <c r="CA96" s="29"/>
      <c r="CB96" s="20"/>
      <c r="CC96" s="19">
        <f t="shared" si="20"/>
        <v>0</v>
      </c>
      <c r="CD96" s="5"/>
      <c r="CE96" s="115"/>
      <c r="CF96" s="115"/>
      <c r="CG96" s="19">
        <f t="shared" si="21"/>
        <v>0</v>
      </c>
      <c r="CH96" s="351" t="s">
        <v>740</v>
      </c>
    </row>
    <row r="97" spans="1:86" x14ac:dyDescent="0.2">
      <c r="A97" s="6">
        <f t="shared" si="17"/>
        <v>1</v>
      </c>
      <c r="B97" s="30" t="s">
        <v>547</v>
      </c>
      <c r="C97" s="29">
        <v>53356</v>
      </c>
      <c r="D97" s="20"/>
      <c r="E97" s="21"/>
      <c r="F97" s="21"/>
      <c r="G97" s="21"/>
      <c r="H97" s="21"/>
      <c r="I97" s="21"/>
      <c r="J97" s="21"/>
      <c r="K97" s="21"/>
      <c r="L97" s="21"/>
      <c r="M97" s="21">
        <v>81049</v>
      </c>
      <c r="N97" s="19">
        <f t="shared" si="18"/>
        <v>81049</v>
      </c>
      <c r="O97" s="20"/>
      <c r="P97" s="21">
        <v>17878</v>
      </c>
      <c r="Q97" s="21"/>
      <c r="R97" s="21"/>
      <c r="S97" s="21"/>
      <c r="T97" s="21"/>
      <c r="U97" s="60">
        <f t="shared" si="30"/>
        <v>17878</v>
      </c>
      <c r="V97" s="20"/>
      <c r="W97" s="21"/>
      <c r="X97" s="21"/>
      <c r="Y97" s="21"/>
      <c r="Z97" s="21"/>
      <c r="AA97" s="21"/>
      <c r="AB97" s="21"/>
      <c r="AC97" s="19">
        <f t="shared" si="19"/>
        <v>0</v>
      </c>
      <c r="AD97" s="20"/>
      <c r="AE97" s="19">
        <f>(+AC97+U97+N97)</f>
        <v>98927</v>
      </c>
      <c r="AF97" s="20"/>
      <c r="AG97" s="21"/>
      <c r="AH97" s="21"/>
      <c r="AI97" s="21"/>
      <c r="AJ97" s="21"/>
      <c r="AK97" s="19">
        <f>(SUM(AG97:AJ97))</f>
        <v>0</v>
      </c>
      <c r="AL97" s="20"/>
      <c r="AM97" s="21"/>
      <c r="AN97" s="21"/>
      <c r="AO97" s="21"/>
      <c r="AP97" s="21"/>
      <c r="AQ97" s="19">
        <f>(SUM(AM97:AP97))</f>
        <v>0</v>
      </c>
      <c r="AR97" s="20"/>
      <c r="AS97" s="21"/>
      <c r="AT97" s="21"/>
      <c r="AU97" s="21"/>
      <c r="AV97" s="21"/>
      <c r="AW97" s="21"/>
      <c r="AX97" s="21"/>
      <c r="AY97" s="19">
        <f>(SUM(AS97:AX97))</f>
        <v>0</v>
      </c>
      <c r="AZ97" s="20"/>
      <c r="BA97" s="21"/>
      <c r="BB97" s="21"/>
      <c r="BC97" s="21"/>
      <c r="BD97" s="21"/>
      <c r="BE97" s="19">
        <f>(SUM(BA97:BD97))</f>
        <v>0</v>
      </c>
      <c r="BF97" s="20"/>
      <c r="BG97" s="22"/>
      <c r="BH97" s="20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>
        <v>90100</v>
      </c>
      <c r="BU97" s="19">
        <f>((SUM(BI97:BT97)))</f>
        <v>90100</v>
      </c>
      <c r="BV97" s="20" t="s">
        <v>12</v>
      </c>
      <c r="BW97" s="19">
        <f>(+BU97+BG97+BE97+AY97+AQ97+AK97)</f>
        <v>90100</v>
      </c>
      <c r="BX97" s="20" t="s">
        <v>12</v>
      </c>
      <c r="BY97" s="19">
        <f>((+AC97+U97+N97)-BW97)</f>
        <v>8827</v>
      </c>
      <c r="BZ97" s="20" t="s">
        <v>12</v>
      </c>
      <c r="CA97" s="29"/>
      <c r="CB97" s="20"/>
      <c r="CC97" s="19">
        <f t="shared" si="20"/>
        <v>62183</v>
      </c>
      <c r="CD97" s="5"/>
      <c r="CE97" s="115"/>
      <c r="CF97" s="115">
        <v>62183</v>
      </c>
      <c r="CG97" s="19">
        <f t="shared" si="21"/>
        <v>0</v>
      </c>
      <c r="CH97" s="351" t="s">
        <v>740</v>
      </c>
    </row>
    <row r="98" spans="1:86" x14ac:dyDescent="0.2">
      <c r="A98" s="6">
        <f t="shared" si="17"/>
        <v>1</v>
      </c>
      <c r="B98" s="30" t="s">
        <v>324</v>
      </c>
      <c r="C98" s="29">
        <v>1173372</v>
      </c>
      <c r="D98" s="20"/>
      <c r="E98" s="21">
        <v>1177013</v>
      </c>
      <c r="F98" s="21"/>
      <c r="G98" s="21">
        <v>-3912</v>
      </c>
      <c r="H98" s="21"/>
      <c r="I98" s="21"/>
      <c r="J98" s="21"/>
      <c r="K98" s="21"/>
      <c r="L98" s="21"/>
      <c r="M98" s="21">
        <v>262040</v>
      </c>
      <c r="N98" s="19">
        <f t="shared" si="18"/>
        <v>1435141</v>
      </c>
      <c r="O98" s="20"/>
      <c r="P98" s="21">
        <v>572816</v>
      </c>
      <c r="Q98" s="21"/>
      <c r="R98" s="21">
        <v>301147</v>
      </c>
      <c r="S98" s="21"/>
      <c r="T98" s="21"/>
      <c r="U98" s="60">
        <f t="shared" si="30"/>
        <v>873963</v>
      </c>
      <c r="V98" s="20"/>
      <c r="W98" s="21"/>
      <c r="X98" s="21"/>
      <c r="Y98" s="21"/>
      <c r="Z98" s="21"/>
      <c r="AA98" s="21"/>
      <c r="AB98" s="21"/>
      <c r="AC98" s="19">
        <f t="shared" si="19"/>
        <v>0</v>
      </c>
      <c r="AD98" s="20"/>
      <c r="AE98" s="19">
        <f t="shared" si="22"/>
        <v>2309104</v>
      </c>
      <c r="AF98" s="20"/>
      <c r="AG98" s="21"/>
      <c r="AH98" s="21"/>
      <c r="AI98" s="21"/>
      <c r="AJ98" s="21">
        <v>99132</v>
      </c>
      <c r="AK98" s="19">
        <f t="shared" si="26"/>
        <v>99132</v>
      </c>
      <c r="AL98" s="20"/>
      <c r="AM98" s="21"/>
      <c r="AN98" s="21"/>
      <c r="AO98" s="21"/>
      <c r="AP98" s="21"/>
      <c r="AQ98" s="19">
        <f t="shared" si="27"/>
        <v>0</v>
      </c>
      <c r="AR98" s="20"/>
      <c r="AS98" s="21">
        <v>393958</v>
      </c>
      <c r="AT98" s="21">
        <v>36337</v>
      </c>
      <c r="AU98" s="21">
        <v>49558</v>
      </c>
      <c r="AV98" s="21">
        <v>26147</v>
      </c>
      <c r="AW98" s="21"/>
      <c r="AX98" s="21">
        <v>116409</v>
      </c>
      <c r="AY98" s="19">
        <f t="shared" si="28"/>
        <v>622409</v>
      </c>
      <c r="AZ98" s="20"/>
      <c r="BA98" s="21">
        <v>86461</v>
      </c>
      <c r="BB98" s="21"/>
      <c r="BC98" s="21">
        <v>76868</v>
      </c>
      <c r="BD98" s="21"/>
      <c r="BE98" s="19">
        <f t="shared" si="29"/>
        <v>163329</v>
      </c>
      <c r="BF98" s="20"/>
      <c r="BG98" s="22">
        <v>557387</v>
      </c>
      <c r="BH98" s="20"/>
      <c r="BI98" s="21"/>
      <c r="BJ98" s="21"/>
      <c r="BK98" s="21">
        <v>82640</v>
      </c>
      <c r="BL98" s="21"/>
      <c r="BM98" s="21">
        <v>8205</v>
      </c>
      <c r="BN98" s="21"/>
      <c r="BO98" s="21"/>
      <c r="BP98" s="21"/>
      <c r="BQ98" s="21"/>
      <c r="BR98" s="21"/>
      <c r="BS98" s="21"/>
      <c r="BT98" s="21"/>
      <c r="BU98" s="19">
        <f t="shared" si="25"/>
        <v>90845</v>
      </c>
      <c r="BV98" s="20" t="s">
        <v>12</v>
      </c>
      <c r="BW98" s="19">
        <f t="shared" si="23"/>
        <v>1533102</v>
      </c>
      <c r="BX98" s="20" t="s">
        <v>12</v>
      </c>
      <c r="BY98" s="19">
        <f t="shared" si="24"/>
        <v>776002</v>
      </c>
      <c r="BZ98" s="20" t="s">
        <v>12</v>
      </c>
      <c r="CA98" s="29"/>
      <c r="CB98" s="20"/>
      <c r="CC98" s="19">
        <f t="shared" si="20"/>
        <v>1949374</v>
      </c>
      <c r="CD98" s="5"/>
      <c r="CE98" s="115">
        <v>649814</v>
      </c>
      <c r="CF98" s="115">
        <v>1299560</v>
      </c>
      <c r="CG98" s="19">
        <f t="shared" si="21"/>
        <v>0</v>
      </c>
      <c r="CH98" s="351" t="s">
        <v>740</v>
      </c>
    </row>
    <row r="99" spans="1:86" x14ac:dyDescent="0.2">
      <c r="A99" s="6">
        <f t="shared" si="17"/>
        <v>1</v>
      </c>
      <c r="B99" s="30" t="s">
        <v>325</v>
      </c>
      <c r="C99" s="29">
        <v>50833</v>
      </c>
      <c r="D99" s="20"/>
      <c r="E99" s="21">
        <v>16742</v>
      </c>
      <c r="F99" s="21"/>
      <c r="G99" s="21"/>
      <c r="H99" s="21"/>
      <c r="I99" s="21"/>
      <c r="J99" s="21"/>
      <c r="K99" s="21"/>
      <c r="L99" s="21"/>
      <c r="M99" s="21">
        <v>149360</v>
      </c>
      <c r="N99" s="19">
        <f t="shared" si="18"/>
        <v>166102</v>
      </c>
      <c r="O99" s="20"/>
      <c r="P99" s="21">
        <v>106830</v>
      </c>
      <c r="Q99" s="21">
        <v>3836</v>
      </c>
      <c r="R99" s="21"/>
      <c r="S99" s="21"/>
      <c r="T99" s="21"/>
      <c r="U99" s="60">
        <f t="shared" si="30"/>
        <v>110666</v>
      </c>
      <c r="V99" s="20"/>
      <c r="W99" s="21"/>
      <c r="X99" s="21"/>
      <c r="Y99" s="21"/>
      <c r="Z99" s="21">
        <v>100000</v>
      </c>
      <c r="AA99" s="21"/>
      <c r="AB99" s="21"/>
      <c r="AC99" s="19">
        <f t="shared" si="19"/>
        <v>100000</v>
      </c>
      <c r="AD99" s="20"/>
      <c r="AE99" s="19">
        <f t="shared" si="22"/>
        <v>376768</v>
      </c>
      <c r="AF99" s="20"/>
      <c r="AG99" s="21"/>
      <c r="AH99" s="21"/>
      <c r="AI99" s="21"/>
      <c r="AJ99" s="21"/>
      <c r="AK99" s="19">
        <f t="shared" si="26"/>
        <v>0</v>
      </c>
      <c r="AL99" s="20"/>
      <c r="AM99" s="21"/>
      <c r="AN99" s="21">
        <v>997</v>
      </c>
      <c r="AO99" s="21"/>
      <c r="AP99" s="21">
        <v>1854</v>
      </c>
      <c r="AQ99" s="19">
        <f t="shared" si="27"/>
        <v>2851</v>
      </c>
      <c r="AR99" s="20"/>
      <c r="AS99" s="21">
        <v>137790</v>
      </c>
      <c r="AT99" s="21">
        <v>288</v>
      </c>
      <c r="AU99" s="21">
        <v>2937</v>
      </c>
      <c r="AV99" s="21">
        <v>288</v>
      </c>
      <c r="AW99" s="21"/>
      <c r="AX99" s="21">
        <v>4439</v>
      </c>
      <c r="AY99" s="19">
        <f t="shared" si="28"/>
        <v>145742</v>
      </c>
      <c r="AZ99" s="20"/>
      <c r="BA99" s="21">
        <v>113421</v>
      </c>
      <c r="BB99" s="325"/>
      <c r="BC99" s="21">
        <v>2775</v>
      </c>
      <c r="BD99" s="21"/>
      <c r="BE99" s="19">
        <f t="shared" si="29"/>
        <v>116196</v>
      </c>
      <c r="BF99" s="20"/>
      <c r="BG99" s="22">
        <v>1616</v>
      </c>
      <c r="BH99" s="20"/>
      <c r="BI99" s="21"/>
      <c r="BJ99" s="21"/>
      <c r="BK99" s="21">
        <v>10586</v>
      </c>
      <c r="BL99" s="21">
        <v>26785</v>
      </c>
      <c r="BM99" s="21">
        <v>7500</v>
      </c>
      <c r="BN99" s="21"/>
      <c r="BO99" s="21"/>
      <c r="BP99" s="21"/>
      <c r="BQ99" s="21"/>
      <c r="BR99" s="21"/>
      <c r="BS99" s="21"/>
      <c r="BT99" s="21"/>
      <c r="BU99" s="19">
        <f t="shared" si="25"/>
        <v>44871</v>
      </c>
      <c r="BV99" s="20" t="s">
        <v>12</v>
      </c>
      <c r="BW99" s="19">
        <f t="shared" si="23"/>
        <v>311276</v>
      </c>
      <c r="BX99" s="20" t="s">
        <v>12</v>
      </c>
      <c r="BY99" s="19">
        <f t="shared" si="24"/>
        <v>65492</v>
      </c>
      <c r="BZ99" s="20" t="s">
        <v>12</v>
      </c>
      <c r="CA99" s="29"/>
      <c r="CB99" s="20"/>
      <c r="CC99" s="19">
        <f t="shared" si="20"/>
        <v>116325</v>
      </c>
      <c r="CD99" s="5"/>
      <c r="CE99" s="115">
        <v>50833</v>
      </c>
      <c r="CF99" s="115"/>
      <c r="CG99" s="19">
        <f t="shared" si="21"/>
        <v>65492</v>
      </c>
      <c r="CH99" s="351" t="s">
        <v>740</v>
      </c>
    </row>
    <row r="100" spans="1:86" x14ac:dyDescent="0.2">
      <c r="A100" s="6">
        <f t="shared" si="17"/>
        <v>1</v>
      </c>
      <c r="B100" s="30" t="s">
        <v>326</v>
      </c>
      <c r="C100" s="29">
        <v>70551</v>
      </c>
      <c r="D100" s="20"/>
      <c r="E100" s="21">
        <v>21839</v>
      </c>
      <c r="F100" s="21"/>
      <c r="G100" s="21"/>
      <c r="H100" s="21"/>
      <c r="I100" s="21"/>
      <c r="J100" s="21"/>
      <c r="K100" s="21"/>
      <c r="L100" s="21"/>
      <c r="M100" s="21"/>
      <c r="N100" s="19">
        <f t="shared" si="18"/>
        <v>21839</v>
      </c>
      <c r="O100" s="20"/>
      <c r="P100" s="21">
        <v>16252</v>
      </c>
      <c r="Q100" s="21"/>
      <c r="R100" s="21">
        <v>13207</v>
      </c>
      <c r="S100" s="21"/>
      <c r="T100" s="21"/>
      <c r="U100" s="60">
        <f t="shared" si="30"/>
        <v>29459</v>
      </c>
      <c r="V100" s="20"/>
      <c r="W100" s="21"/>
      <c r="X100" s="21"/>
      <c r="Y100" s="21"/>
      <c r="Z100" s="21"/>
      <c r="AA100" s="21"/>
      <c r="AB100" s="21"/>
      <c r="AC100" s="19">
        <f t="shared" si="19"/>
        <v>0</v>
      </c>
      <c r="AD100" s="20"/>
      <c r="AE100" s="19">
        <f t="shared" si="22"/>
        <v>51298</v>
      </c>
      <c r="AF100" s="20"/>
      <c r="AG100" s="21"/>
      <c r="AH100" s="21"/>
      <c r="AI100" s="21"/>
      <c r="AJ100" s="21"/>
      <c r="AK100" s="19">
        <f t="shared" si="26"/>
        <v>0</v>
      </c>
      <c r="AL100" s="20"/>
      <c r="AM100" s="21">
        <v>44981</v>
      </c>
      <c r="AN100" s="21"/>
      <c r="AO100" s="21">
        <v>3335</v>
      </c>
      <c r="AP100" s="21">
        <v>380</v>
      </c>
      <c r="AQ100" s="19">
        <f t="shared" si="27"/>
        <v>48696</v>
      </c>
      <c r="AR100" s="20"/>
      <c r="AS100" s="21">
        <v>17903</v>
      </c>
      <c r="AT100" s="21">
        <v>9330</v>
      </c>
      <c r="AU100" s="21">
        <v>970</v>
      </c>
      <c r="AV100" s="21">
        <v>5000</v>
      </c>
      <c r="AW100" s="21"/>
      <c r="AX100" s="21"/>
      <c r="AY100" s="19">
        <f t="shared" si="28"/>
        <v>33203</v>
      </c>
      <c r="AZ100" s="20"/>
      <c r="BA100" s="21"/>
      <c r="BB100" s="21">
        <v>4019</v>
      </c>
      <c r="BC100" s="21">
        <v>5748</v>
      </c>
      <c r="BD100" s="21"/>
      <c r="BE100" s="19">
        <f t="shared" si="29"/>
        <v>9767</v>
      </c>
      <c r="BF100" s="20"/>
      <c r="BG100" s="22">
        <v>44981</v>
      </c>
      <c r="BH100" s="20"/>
      <c r="BI100" s="21"/>
      <c r="BJ100" s="21">
        <v>12000</v>
      </c>
      <c r="BK100" s="21">
        <v>22568</v>
      </c>
      <c r="BL100" s="21">
        <v>500</v>
      </c>
      <c r="BM100" s="21"/>
      <c r="BN100" s="21"/>
      <c r="BO100" s="21"/>
      <c r="BP100" s="21"/>
      <c r="BQ100" s="21"/>
      <c r="BR100" s="21"/>
      <c r="BS100" s="21"/>
      <c r="BT100" s="21"/>
      <c r="BU100" s="19">
        <f t="shared" si="25"/>
        <v>35068</v>
      </c>
      <c r="BV100" s="20" t="s">
        <v>12</v>
      </c>
      <c r="BW100" s="19">
        <f t="shared" si="23"/>
        <v>171715</v>
      </c>
      <c r="BX100" s="20" t="s">
        <v>12</v>
      </c>
      <c r="BY100" s="19">
        <f t="shared" si="24"/>
        <v>-120417</v>
      </c>
      <c r="BZ100" s="20" t="s">
        <v>12</v>
      </c>
      <c r="CA100" s="29"/>
      <c r="CB100" s="20"/>
      <c r="CC100" s="19">
        <f t="shared" si="20"/>
        <v>-49866</v>
      </c>
      <c r="CD100" s="5"/>
      <c r="CE100" s="115">
        <v>75000</v>
      </c>
      <c r="CF100" s="115"/>
      <c r="CG100" s="19">
        <f t="shared" si="21"/>
        <v>-124866</v>
      </c>
      <c r="CH100" s="351" t="s">
        <v>740</v>
      </c>
    </row>
    <row r="101" spans="1:86" x14ac:dyDescent="0.2">
      <c r="A101" s="6">
        <f t="shared" si="17"/>
        <v>1</v>
      </c>
      <c r="B101" s="30" t="s">
        <v>327</v>
      </c>
      <c r="C101" s="29">
        <v>148050</v>
      </c>
      <c r="D101" s="20"/>
      <c r="E101" s="21">
        <v>506911.08</v>
      </c>
      <c r="F101" s="21"/>
      <c r="G101" s="21">
        <v>2085.23</v>
      </c>
      <c r="H101" s="21">
        <v>140815</v>
      </c>
      <c r="I101" s="21"/>
      <c r="J101" s="21"/>
      <c r="K101" s="21"/>
      <c r="L101" s="21"/>
      <c r="M101" s="21">
        <v>18328.45</v>
      </c>
      <c r="N101" s="19">
        <f t="shared" si="18"/>
        <v>668139.76</v>
      </c>
      <c r="O101" s="20"/>
      <c r="P101" s="21">
        <v>156048.06</v>
      </c>
      <c r="Q101" s="21"/>
      <c r="R101" s="21"/>
      <c r="S101" s="21"/>
      <c r="T101" s="21">
        <v>12947.48</v>
      </c>
      <c r="U101" s="55">
        <f>(SUM(P101:T101))</f>
        <v>168995.54</v>
      </c>
      <c r="V101" s="20"/>
      <c r="W101" s="21"/>
      <c r="X101" s="21"/>
      <c r="Y101" s="21"/>
      <c r="Z101" s="21"/>
      <c r="AA101" s="21"/>
      <c r="AB101" s="21"/>
      <c r="AC101" s="19">
        <f t="shared" si="19"/>
        <v>0</v>
      </c>
      <c r="AD101" s="20"/>
      <c r="AE101" s="19">
        <f t="shared" si="22"/>
        <v>837135.3</v>
      </c>
      <c r="AF101" s="20"/>
      <c r="AG101" s="21"/>
      <c r="AH101" s="21"/>
      <c r="AI101" s="21"/>
      <c r="AJ101" s="21"/>
      <c r="AK101" s="19">
        <f t="shared" si="26"/>
        <v>0</v>
      </c>
      <c r="AL101" s="20"/>
      <c r="AM101" s="21"/>
      <c r="AN101" s="21"/>
      <c r="AO101" s="21"/>
      <c r="AP101" s="21"/>
      <c r="AQ101" s="19">
        <f t="shared" si="27"/>
        <v>0</v>
      </c>
      <c r="AR101" s="20"/>
      <c r="AS101" s="21"/>
      <c r="AT101" s="21">
        <v>10592.34</v>
      </c>
      <c r="AU101" s="21">
        <v>209472.27</v>
      </c>
      <c r="AV101" s="21">
        <v>15110.9</v>
      </c>
      <c r="AW101" s="21">
        <v>10592.32</v>
      </c>
      <c r="AX101" s="21">
        <v>42502.89</v>
      </c>
      <c r="AY101" s="19">
        <f t="shared" si="28"/>
        <v>288270.71999999997</v>
      </c>
      <c r="AZ101" s="20"/>
      <c r="BA101" s="21">
        <v>31252.18</v>
      </c>
      <c r="BB101" s="21"/>
      <c r="BC101" s="21">
        <v>91647.62</v>
      </c>
      <c r="BD101" s="21"/>
      <c r="BE101" s="19">
        <f t="shared" si="29"/>
        <v>122899.79999999999</v>
      </c>
      <c r="BF101" s="20"/>
      <c r="BG101" s="22">
        <v>98211.09</v>
      </c>
      <c r="BH101" s="20"/>
      <c r="BI101" s="21"/>
      <c r="BJ101" s="21"/>
      <c r="BK101" s="21">
        <v>54618.5</v>
      </c>
      <c r="BL101" s="21">
        <v>3325.38</v>
      </c>
      <c r="BM101" s="21">
        <v>105117.14</v>
      </c>
      <c r="BN101" s="21"/>
      <c r="BO101" s="21"/>
      <c r="BP101" s="21"/>
      <c r="BQ101" s="21"/>
      <c r="BR101" s="21"/>
      <c r="BS101" s="21"/>
      <c r="BT101" s="21"/>
      <c r="BU101" s="19">
        <f t="shared" si="25"/>
        <v>163061.01999999999</v>
      </c>
      <c r="BV101" s="20" t="s">
        <v>12</v>
      </c>
      <c r="BW101" s="19">
        <f t="shared" si="23"/>
        <v>672442.62999999989</v>
      </c>
      <c r="BX101" s="20" t="s">
        <v>12</v>
      </c>
      <c r="BY101" s="19">
        <f>((+AC101+U101+N101)-BW101)</f>
        <v>164692.67000000016</v>
      </c>
      <c r="BZ101" s="20" t="s">
        <v>12</v>
      </c>
      <c r="CA101" s="29"/>
      <c r="CB101" s="20"/>
      <c r="CC101" s="19">
        <f t="shared" si="20"/>
        <v>312742.67000000016</v>
      </c>
      <c r="CD101" s="5"/>
      <c r="CE101" s="115"/>
      <c r="CF101" s="115"/>
      <c r="CG101" s="19">
        <f t="shared" si="21"/>
        <v>312742.67000000016</v>
      </c>
      <c r="CH101" s="351" t="s">
        <v>740</v>
      </c>
    </row>
    <row r="102" spans="1:86" x14ac:dyDescent="0.2">
      <c r="A102" s="6">
        <f t="shared" si="17"/>
        <v>1</v>
      </c>
      <c r="B102" s="30" t="s">
        <v>328</v>
      </c>
      <c r="C102" s="29">
        <v>122799</v>
      </c>
      <c r="D102" s="20"/>
      <c r="E102" s="21">
        <v>106570</v>
      </c>
      <c r="F102" s="21"/>
      <c r="G102" s="21"/>
      <c r="H102" s="21"/>
      <c r="I102" s="21"/>
      <c r="J102" s="21"/>
      <c r="K102" s="21"/>
      <c r="L102" s="21"/>
      <c r="M102" s="21"/>
      <c r="N102" s="19">
        <f t="shared" si="18"/>
        <v>106570</v>
      </c>
      <c r="O102" s="20"/>
      <c r="P102" s="21">
        <v>14877</v>
      </c>
      <c r="Q102" s="21"/>
      <c r="R102" s="21">
        <v>7687</v>
      </c>
      <c r="S102" s="21"/>
      <c r="T102" s="21">
        <v>1416</v>
      </c>
      <c r="U102" s="60">
        <f t="shared" si="30"/>
        <v>23980</v>
      </c>
      <c r="V102" s="20"/>
      <c r="W102" s="21"/>
      <c r="X102" s="21"/>
      <c r="Y102" s="21"/>
      <c r="Z102" s="21"/>
      <c r="AA102" s="21"/>
      <c r="AB102" s="21"/>
      <c r="AC102" s="19">
        <f t="shared" si="19"/>
        <v>0</v>
      </c>
      <c r="AD102" s="20"/>
      <c r="AE102" s="19">
        <f t="shared" si="22"/>
        <v>130550</v>
      </c>
      <c r="AF102" s="20"/>
      <c r="AG102" s="21"/>
      <c r="AH102" s="21"/>
      <c r="AI102" s="21"/>
      <c r="AJ102" s="21"/>
      <c r="AK102" s="19">
        <f t="shared" si="26"/>
        <v>0</v>
      </c>
      <c r="AL102" s="20"/>
      <c r="AM102" s="21"/>
      <c r="AN102" s="21"/>
      <c r="AO102" s="21"/>
      <c r="AP102" s="21"/>
      <c r="AQ102" s="19">
        <f t="shared" si="27"/>
        <v>0</v>
      </c>
      <c r="AR102" s="20"/>
      <c r="AS102" s="21">
        <v>8610</v>
      </c>
      <c r="AT102" s="21">
        <v>4920</v>
      </c>
      <c r="AU102" s="21">
        <v>9840</v>
      </c>
      <c r="AV102" s="21">
        <v>1230</v>
      </c>
      <c r="AW102" s="21"/>
      <c r="AX102" s="21"/>
      <c r="AY102" s="19">
        <f t="shared" si="28"/>
        <v>24600</v>
      </c>
      <c r="AZ102" s="20"/>
      <c r="BA102" s="21">
        <v>8661</v>
      </c>
      <c r="BB102" s="21">
        <v>8599</v>
      </c>
      <c r="BC102" s="21"/>
      <c r="BD102" s="21"/>
      <c r="BE102" s="19">
        <f t="shared" si="29"/>
        <v>17260</v>
      </c>
      <c r="BF102" s="20"/>
      <c r="BG102" s="22">
        <v>5202</v>
      </c>
      <c r="BH102" s="20"/>
      <c r="BI102" s="21"/>
      <c r="BJ102" s="21"/>
      <c r="BK102" s="21">
        <v>12010</v>
      </c>
      <c r="BL102" s="21">
        <v>585</v>
      </c>
      <c r="BM102" s="21">
        <v>500</v>
      </c>
      <c r="BN102" s="21"/>
      <c r="BO102" s="21"/>
      <c r="BP102" s="21"/>
      <c r="BQ102" s="21"/>
      <c r="BR102" s="21"/>
      <c r="BS102" s="21"/>
      <c r="BT102" s="21">
        <v>2400</v>
      </c>
      <c r="BU102" s="19">
        <f t="shared" si="25"/>
        <v>15495</v>
      </c>
      <c r="BV102" s="20" t="s">
        <v>12</v>
      </c>
      <c r="BW102" s="19">
        <f t="shared" si="23"/>
        <v>62557</v>
      </c>
      <c r="BX102" s="20" t="s">
        <v>12</v>
      </c>
      <c r="BY102" s="19">
        <f t="shared" si="24"/>
        <v>67993</v>
      </c>
      <c r="BZ102" s="20" t="s">
        <v>12</v>
      </c>
      <c r="CA102" s="29"/>
      <c r="CB102" s="20"/>
      <c r="CC102" s="19">
        <f t="shared" si="20"/>
        <v>190792</v>
      </c>
      <c r="CD102" s="5"/>
      <c r="CE102" s="115">
        <v>77238</v>
      </c>
      <c r="CF102" s="115">
        <v>113554</v>
      </c>
      <c r="CG102" s="19">
        <f t="shared" si="21"/>
        <v>0</v>
      </c>
      <c r="CH102" s="351" t="s">
        <v>742</v>
      </c>
    </row>
    <row r="103" spans="1:86" x14ac:dyDescent="0.2">
      <c r="A103" s="6">
        <f t="shared" si="17"/>
        <v>1</v>
      </c>
      <c r="B103" s="30" t="s">
        <v>329</v>
      </c>
      <c r="C103" s="29"/>
      <c r="D103" s="20"/>
      <c r="E103" s="21"/>
      <c r="F103" s="21"/>
      <c r="G103" s="21">
        <v>1207</v>
      </c>
      <c r="H103" s="21">
        <v>3049256</v>
      </c>
      <c r="I103" s="21"/>
      <c r="J103" s="21"/>
      <c r="K103" s="21">
        <v>346888</v>
      </c>
      <c r="L103" s="21"/>
      <c r="M103" s="21">
        <v>504343</v>
      </c>
      <c r="N103" s="19">
        <f t="shared" si="18"/>
        <v>3901694</v>
      </c>
      <c r="O103" s="20"/>
      <c r="P103" s="21">
        <v>212266</v>
      </c>
      <c r="Q103" s="21"/>
      <c r="R103" s="21"/>
      <c r="S103" s="21"/>
      <c r="T103" s="21"/>
      <c r="U103" s="60">
        <f t="shared" si="30"/>
        <v>212266</v>
      </c>
      <c r="V103" s="20"/>
      <c r="W103" s="21"/>
      <c r="X103" s="21"/>
      <c r="Y103" s="21"/>
      <c r="Z103" s="21"/>
      <c r="AA103" s="21"/>
      <c r="AB103" s="21"/>
      <c r="AC103" s="19">
        <f t="shared" si="19"/>
        <v>0</v>
      </c>
      <c r="AD103" s="20"/>
      <c r="AE103" s="19">
        <f t="shared" si="22"/>
        <v>4113960</v>
      </c>
      <c r="AF103" s="20"/>
      <c r="AG103" s="21"/>
      <c r="AH103" s="21"/>
      <c r="AI103" s="21"/>
      <c r="AJ103" s="21">
        <v>230405</v>
      </c>
      <c r="AK103" s="19">
        <f t="shared" si="26"/>
        <v>230405</v>
      </c>
      <c r="AL103" s="20"/>
      <c r="AM103" s="21">
        <v>1904659</v>
      </c>
      <c r="AN103" s="21">
        <v>19228</v>
      </c>
      <c r="AO103" s="21"/>
      <c r="AP103" s="21">
        <v>20881</v>
      </c>
      <c r="AQ103" s="19">
        <f t="shared" si="27"/>
        <v>1944768</v>
      </c>
      <c r="AR103" s="20"/>
      <c r="AS103" s="21">
        <v>266332</v>
      </c>
      <c r="AT103" s="21">
        <v>67895</v>
      </c>
      <c r="AU103" s="21">
        <v>457856</v>
      </c>
      <c r="AV103" s="21"/>
      <c r="AW103" s="21"/>
      <c r="AX103" s="21">
        <v>161772</v>
      </c>
      <c r="AY103" s="19">
        <f t="shared" si="28"/>
        <v>953855</v>
      </c>
      <c r="AZ103" s="20"/>
      <c r="BA103" s="21">
        <v>206274</v>
      </c>
      <c r="BB103" s="21"/>
      <c r="BC103" s="21">
        <v>420249</v>
      </c>
      <c r="BD103" s="21"/>
      <c r="BE103" s="19">
        <f t="shared" si="29"/>
        <v>626523</v>
      </c>
      <c r="BF103" s="20"/>
      <c r="BG103" s="22">
        <v>344253</v>
      </c>
      <c r="BH103" s="20"/>
      <c r="BI103" s="21"/>
      <c r="BJ103" s="21"/>
      <c r="BK103" s="21">
        <v>14156</v>
      </c>
      <c r="BL103" s="21"/>
      <c r="BM103" s="21"/>
      <c r="BN103" s="21"/>
      <c r="BO103" s="21"/>
      <c r="BP103" s="21"/>
      <c r="BQ103" s="21"/>
      <c r="BR103" s="21"/>
      <c r="BS103" s="21"/>
      <c r="BT103" s="21"/>
      <c r="BU103" s="19">
        <f t="shared" si="25"/>
        <v>14156</v>
      </c>
      <c r="BV103" s="20" t="s">
        <v>12</v>
      </c>
      <c r="BW103" s="19">
        <f t="shared" si="23"/>
        <v>4113960</v>
      </c>
      <c r="BX103" s="20" t="s">
        <v>12</v>
      </c>
      <c r="BY103" s="19">
        <f t="shared" si="24"/>
        <v>0</v>
      </c>
      <c r="BZ103" s="20" t="s">
        <v>12</v>
      </c>
      <c r="CA103" s="29"/>
      <c r="CB103" s="20"/>
      <c r="CC103" s="19">
        <f t="shared" si="20"/>
        <v>0</v>
      </c>
      <c r="CD103" s="5"/>
      <c r="CE103" s="115"/>
      <c r="CF103" s="115"/>
      <c r="CG103" s="19">
        <f t="shared" si="21"/>
        <v>0</v>
      </c>
      <c r="CH103" s="352" t="s">
        <v>740</v>
      </c>
    </row>
    <row r="104" spans="1:86" x14ac:dyDescent="0.2">
      <c r="A104" s="6">
        <f t="shared" si="17"/>
        <v>1</v>
      </c>
      <c r="B104" s="30" t="s">
        <v>330</v>
      </c>
      <c r="C104" s="29"/>
      <c r="D104" s="20"/>
      <c r="E104" s="21"/>
      <c r="F104" s="21"/>
      <c r="G104" s="21"/>
      <c r="H104" s="21"/>
      <c r="I104" s="21"/>
      <c r="J104" s="21"/>
      <c r="K104" s="21"/>
      <c r="L104" s="21"/>
      <c r="M104" s="21">
        <v>78527</v>
      </c>
      <c r="N104" s="19">
        <f t="shared" si="18"/>
        <v>78527</v>
      </c>
      <c r="O104" s="20"/>
      <c r="P104" s="21">
        <v>306312</v>
      </c>
      <c r="Q104" s="21"/>
      <c r="R104" s="21"/>
      <c r="S104" s="21"/>
      <c r="T104" s="21"/>
      <c r="U104" s="60">
        <f t="shared" si="30"/>
        <v>306312</v>
      </c>
      <c r="V104" s="20"/>
      <c r="W104" s="21"/>
      <c r="X104" s="21"/>
      <c r="Y104" s="21"/>
      <c r="Z104" s="21"/>
      <c r="AA104" s="21"/>
      <c r="AB104" s="21"/>
      <c r="AC104" s="19">
        <f t="shared" si="19"/>
        <v>0</v>
      </c>
      <c r="AD104" s="20"/>
      <c r="AE104" s="19">
        <f t="shared" si="22"/>
        <v>384839</v>
      </c>
      <c r="AF104" s="20"/>
      <c r="AG104" s="21"/>
      <c r="AH104" s="21"/>
      <c r="AI104" s="21"/>
      <c r="AJ104" s="21"/>
      <c r="AK104" s="19">
        <f t="shared" si="26"/>
        <v>0</v>
      </c>
      <c r="AL104" s="20"/>
      <c r="AM104" s="21"/>
      <c r="AN104" s="21"/>
      <c r="AO104" s="21"/>
      <c r="AP104" s="21"/>
      <c r="AQ104" s="19">
        <f t="shared" si="27"/>
        <v>0</v>
      </c>
      <c r="AR104" s="20"/>
      <c r="AS104" s="21">
        <v>251797</v>
      </c>
      <c r="AT104" s="21">
        <v>39937</v>
      </c>
      <c r="AU104" s="21"/>
      <c r="AV104" s="21"/>
      <c r="AW104" s="21"/>
      <c r="AX104" s="21">
        <v>5310</v>
      </c>
      <c r="AY104" s="19">
        <f t="shared" si="28"/>
        <v>297044</v>
      </c>
      <c r="AZ104" s="20"/>
      <c r="BA104" s="21"/>
      <c r="BB104" s="21">
        <v>4480</v>
      </c>
      <c r="BC104" s="21">
        <v>12079</v>
      </c>
      <c r="BD104" s="21">
        <v>5965</v>
      </c>
      <c r="BE104" s="19">
        <f>(SUM(BA104:BD104))</f>
        <v>22524</v>
      </c>
      <c r="BF104" s="20"/>
      <c r="BG104" s="22">
        <v>12698</v>
      </c>
      <c r="BH104" s="20"/>
      <c r="BI104" s="21"/>
      <c r="BJ104" s="21"/>
      <c r="BK104" s="21">
        <v>32988</v>
      </c>
      <c r="BL104" s="21"/>
      <c r="BM104" s="21"/>
      <c r="BN104" s="21"/>
      <c r="BO104" s="21"/>
      <c r="BP104" s="21"/>
      <c r="BQ104" s="21"/>
      <c r="BR104" s="21"/>
      <c r="BS104" s="21"/>
      <c r="BT104" s="21"/>
      <c r="BU104" s="19">
        <f t="shared" si="25"/>
        <v>32988</v>
      </c>
      <c r="BV104" s="20" t="s">
        <v>12</v>
      </c>
      <c r="BW104" s="19">
        <f t="shared" si="23"/>
        <v>365254</v>
      </c>
      <c r="BX104" s="20" t="s">
        <v>12</v>
      </c>
      <c r="BY104" s="19">
        <f t="shared" si="24"/>
        <v>19585</v>
      </c>
      <c r="BZ104" s="20" t="s">
        <v>12</v>
      </c>
      <c r="CA104" s="29"/>
      <c r="CB104" s="20"/>
      <c r="CC104" s="19">
        <f t="shared" si="20"/>
        <v>19585</v>
      </c>
      <c r="CD104" s="5"/>
      <c r="CE104" s="115"/>
      <c r="CF104" s="115"/>
      <c r="CG104" s="19">
        <f t="shared" si="21"/>
        <v>19585</v>
      </c>
      <c r="CH104" s="351" t="s">
        <v>742</v>
      </c>
    </row>
    <row r="105" spans="1:86" x14ac:dyDescent="0.2">
      <c r="A105" s="6">
        <f t="shared" si="17"/>
        <v>1</v>
      </c>
      <c r="B105" s="30" t="s">
        <v>331</v>
      </c>
      <c r="C105" s="29">
        <v>33482</v>
      </c>
      <c r="D105" s="20"/>
      <c r="E105" s="21">
        <v>70140</v>
      </c>
      <c r="F105" s="21">
        <v>160</v>
      </c>
      <c r="G105" s="21"/>
      <c r="H105" s="21"/>
      <c r="I105" s="21"/>
      <c r="J105" s="21"/>
      <c r="K105" s="21"/>
      <c r="L105" s="21"/>
      <c r="M105" s="21">
        <v>15238</v>
      </c>
      <c r="N105" s="19">
        <f t="shared" si="18"/>
        <v>85538</v>
      </c>
      <c r="O105" s="20"/>
      <c r="P105" s="21">
        <v>45102</v>
      </c>
      <c r="Q105" s="21"/>
      <c r="R105" s="21"/>
      <c r="S105" s="21"/>
      <c r="T105" s="21">
        <v>44586</v>
      </c>
      <c r="U105" s="60">
        <f t="shared" si="30"/>
        <v>89688</v>
      </c>
      <c r="V105" s="20"/>
      <c r="W105" s="21"/>
      <c r="X105" s="21"/>
      <c r="Y105" s="21"/>
      <c r="Z105" s="21"/>
      <c r="AA105" s="21"/>
      <c r="AB105" s="21"/>
      <c r="AC105" s="19">
        <f t="shared" si="19"/>
        <v>0</v>
      </c>
      <c r="AD105" s="20"/>
      <c r="AE105" s="19">
        <f t="shared" si="22"/>
        <v>175226</v>
      </c>
      <c r="AF105" s="20"/>
      <c r="AG105" s="21"/>
      <c r="AH105" s="21"/>
      <c r="AI105" s="21"/>
      <c r="AJ105" s="21"/>
      <c r="AK105" s="19">
        <f t="shared" si="26"/>
        <v>0</v>
      </c>
      <c r="AL105" s="20"/>
      <c r="AM105" s="21"/>
      <c r="AN105" s="21"/>
      <c r="AO105" s="21"/>
      <c r="AP105" s="21">
        <v>14571</v>
      </c>
      <c r="AQ105" s="19">
        <f t="shared" si="27"/>
        <v>14571</v>
      </c>
      <c r="AR105" s="20"/>
      <c r="AS105" s="21">
        <v>11462</v>
      </c>
      <c r="AT105" s="21">
        <v>2154</v>
      </c>
      <c r="AU105" s="21">
        <v>3213</v>
      </c>
      <c r="AV105" s="21">
        <v>4706</v>
      </c>
      <c r="AW105" s="21"/>
      <c r="AX105" s="21">
        <v>9766</v>
      </c>
      <c r="AY105" s="19">
        <f t="shared" si="28"/>
        <v>31301</v>
      </c>
      <c r="AZ105" s="20"/>
      <c r="BA105" s="21">
        <v>10570</v>
      </c>
      <c r="BB105" s="21">
        <v>3800</v>
      </c>
      <c r="BC105" s="21"/>
      <c r="BD105" s="21"/>
      <c r="BE105" s="19">
        <f t="shared" si="29"/>
        <v>14370</v>
      </c>
      <c r="BF105" s="20"/>
      <c r="BG105" s="22">
        <v>29133</v>
      </c>
      <c r="BH105" s="20"/>
      <c r="BI105" s="21"/>
      <c r="BJ105" s="21"/>
      <c r="BK105" s="21">
        <v>26907</v>
      </c>
      <c r="BL105" s="21">
        <v>793</v>
      </c>
      <c r="BM105" s="21"/>
      <c r="BN105" s="21"/>
      <c r="BO105" s="21"/>
      <c r="BP105" s="21"/>
      <c r="BQ105" s="21"/>
      <c r="BR105" s="21"/>
      <c r="BS105" s="21"/>
      <c r="BT105" s="21">
        <v>3225</v>
      </c>
      <c r="BU105" s="19">
        <f t="shared" si="25"/>
        <v>30925</v>
      </c>
      <c r="BV105" s="20" t="s">
        <v>12</v>
      </c>
      <c r="BW105" s="19">
        <f t="shared" si="23"/>
        <v>120300</v>
      </c>
      <c r="BX105" s="20" t="s">
        <v>12</v>
      </c>
      <c r="BY105" s="19">
        <f t="shared" si="24"/>
        <v>54926</v>
      </c>
      <c r="BZ105" s="20" t="s">
        <v>12</v>
      </c>
      <c r="CA105" s="29"/>
      <c r="CB105" s="20"/>
      <c r="CC105" s="19">
        <f t="shared" si="20"/>
        <v>88408</v>
      </c>
      <c r="CD105" s="5"/>
      <c r="CE105" s="115">
        <v>56000</v>
      </c>
      <c r="CF105" s="115"/>
      <c r="CG105" s="19">
        <f t="shared" si="21"/>
        <v>32408</v>
      </c>
      <c r="CH105" s="351" t="s">
        <v>740</v>
      </c>
    </row>
    <row r="106" spans="1:86" x14ac:dyDescent="0.2">
      <c r="A106" s="6">
        <f t="shared" si="17"/>
        <v>1</v>
      </c>
      <c r="B106" s="30" t="s">
        <v>332</v>
      </c>
      <c r="C106" s="29"/>
      <c r="D106" s="20"/>
      <c r="E106" s="21">
        <v>46861</v>
      </c>
      <c r="F106" s="21"/>
      <c r="G106" s="21">
        <v>189</v>
      </c>
      <c r="H106" s="21"/>
      <c r="I106" s="21"/>
      <c r="J106" s="21"/>
      <c r="K106" s="21"/>
      <c r="L106" s="21"/>
      <c r="M106" s="21"/>
      <c r="N106" s="19">
        <f t="shared" si="18"/>
        <v>47050</v>
      </c>
      <c r="O106" s="20"/>
      <c r="P106" s="21">
        <v>48873</v>
      </c>
      <c r="Q106" s="21"/>
      <c r="R106" s="21">
        <v>95632</v>
      </c>
      <c r="S106" s="21"/>
      <c r="T106" s="21">
        <v>250000</v>
      </c>
      <c r="U106" s="60">
        <f t="shared" si="30"/>
        <v>394505</v>
      </c>
      <c r="V106" s="20"/>
      <c r="W106" s="21"/>
      <c r="X106" s="21"/>
      <c r="Y106" s="21"/>
      <c r="Z106" s="21"/>
      <c r="AA106" s="21"/>
      <c r="AB106" s="21"/>
      <c r="AC106" s="19">
        <f t="shared" si="19"/>
        <v>0</v>
      </c>
      <c r="AD106" s="20"/>
      <c r="AE106" s="19">
        <f t="shared" si="22"/>
        <v>441555</v>
      </c>
      <c r="AF106" s="20"/>
      <c r="AG106" s="21"/>
      <c r="AH106" s="21"/>
      <c r="AI106" s="21"/>
      <c r="AJ106" s="21"/>
      <c r="AK106" s="19">
        <f t="shared" si="26"/>
        <v>0</v>
      </c>
      <c r="AL106" s="20"/>
      <c r="AM106" s="21"/>
      <c r="AN106" s="21"/>
      <c r="AO106" s="21"/>
      <c r="AP106" s="21"/>
      <c r="AQ106" s="19">
        <f t="shared" si="27"/>
        <v>0</v>
      </c>
      <c r="AR106" s="20"/>
      <c r="AS106" s="21"/>
      <c r="AT106" s="21"/>
      <c r="AU106" s="21"/>
      <c r="AV106" s="21"/>
      <c r="AW106" s="21"/>
      <c r="AX106" s="21">
        <v>115</v>
      </c>
      <c r="AY106" s="19">
        <f t="shared" si="28"/>
        <v>115</v>
      </c>
      <c r="AZ106" s="20"/>
      <c r="BA106" s="21"/>
      <c r="BB106" s="21"/>
      <c r="BC106" s="21"/>
      <c r="BD106" s="21"/>
      <c r="BE106" s="19">
        <f t="shared" si="29"/>
        <v>0</v>
      </c>
      <c r="BF106" s="20"/>
      <c r="BG106" s="22">
        <v>5000</v>
      </c>
      <c r="BH106" s="20"/>
      <c r="BI106" s="21"/>
      <c r="BJ106" s="21"/>
      <c r="BK106" s="21">
        <v>10723</v>
      </c>
      <c r="BL106" s="21">
        <v>5000</v>
      </c>
      <c r="BM106" s="21">
        <v>33534</v>
      </c>
      <c r="BN106" s="21"/>
      <c r="BO106" s="21"/>
      <c r="BP106" s="21"/>
      <c r="BQ106" s="21"/>
      <c r="BR106" s="21"/>
      <c r="BS106" s="21"/>
      <c r="BT106" s="21">
        <v>16930</v>
      </c>
      <c r="BU106" s="19">
        <f t="shared" si="25"/>
        <v>66187</v>
      </c>
      <c r="BV106" s="20" t="s">
        <v>12</v>
      </c>
      <c r="BW106" s="19">
        <f t="shared" si="23"/>
        <v>71302</v>
      </c>
      <c r="BX106" s="20" t="s">
        <v>12</v>
      </c>
      <c r="BY106" s="19">
        <f t="shared" si="24"/>
        <v>370253</v>
      </c>
      <c r="BZ106" s="20" t="s">
        <v>12</v>
      </c>
      <c r="CA106" s="29"/>
      <c r="CB106" s="20"/>
      <c r="CC106" s="19">
        <f t="shared" si="20"/>
        <v>370253</v>
      </c>
      <c r="CD106" s="5"/>
      <c r="CE106" s="115">
        <v>300253</v>
      </c>
      <c r="CF106" s="115">
        <v>70000</v>
      </c>
      <c r="CG106" s="19">
        <f t="shared" si="21"/>
        <v>0</v>
      </c>
      <c r="CH106" s="351" t="s">
        <v>740</v>
      </c>
    </row>
    <row r="107" spans="1:86" x14ac:dyDescent="0.2">
      <c r="A107" s="6">
        <f t="shared" si="17"/>
        <v>1</v>
      </c>
      <c r="B107" s="30" t="s">
        <v>333</v>
      </c>
      <c r="C107" s="29"/>
      <c r="D107" s="20"/>
      <c r="E107" s="21">
        <v>22853</v>
      </c>
      <c r="F107" s="21"/>
      <c r="G107" s="21">
        <v>1733</v>
      </c>
      <c r="H107" s="21">
        <v>25889</v>
      </c>
      <c r="I107" s="21"/>
      <c r="J107" s="21"/>
      <c r="K107" s="21"/>
      <c r="L107" s="21"/>
      <c r="M107" s="21">
        <v>3899</v>
      </c>
      <c r="N107" s="19">
        <f t="shared" si="18"/>
        <v>54374</v>
      </c>
      <c r="O107" s="20"/>
      <c r="P107" s="21">
        <v>55463</v>
      </c>
      <c r="Q107" s="21"/>
      <c r="R107" s="21"/>
      <c r="S107" s="21"/>
      <c r="T107" s="21">
        <v>28657</v>
      </c>
      <c r="U107" s="60">
        <f t="shared" si="30"/>
        <v>84120</v>
      </c>
      <c r="V107" s="20"/>
      <c r="W107" s="21"/>
      <c r="X107" s="21"/>
      <c r="Y107" s="21"/>
      <c r="Z107" s="21"/>
      <c r="AA107" s="21"/>
      <c r="AB107" s="21">
        <v>373115</v>
      </c>
      <c r="AC107" s="19">
        <f t="shared" si="19"/>
        <v>373115</v>
      </c>
      <c r="AD107" s="20"/>
      <c r="AE107" s="19">
        <f t="shared" si="22"/>
        <v>511609</v>
      </c>
      <c r="AF107" s="20"/>
      <c r="AG107" s="21"/>
      <c r="AH107" s="21"/>
      <c r="AI107" s="21"/>
      <c r="AJ107" s="21"/>
      <c r="AK107" s="19">
        <f t="shared" si="26"/>
        <v>0</v>
      </c>
      <c r="AL107" s="20"/>
      <c r="AM107" s="21">
        <v>44344</v>
      </c>
      <c r="AN107" s="21"/>
      <c r="AO107" s="21"/>
      <c r="AP107" s="21">
        <v>356792</v>
      </c>
      <c r="AQ107" s="19">
        <f t="shared" si="27"/>
        <v>401136</v>
      </c>
      <c r="AR107" s="20"/>
      <c r="AS107" s="21"/>
      <c r="AT107" s="21">
        <v>3037</v>
      </c>
      <c r="AU107" s="21">
        <v>2492</v>
      </c>
      <c r="AV107" s="21"/>
      <c r="AW107" s="21"/>
      <c r="AX107" s="21">
        <v>6428</v>
      </c>
      <c r="AY107" s="19">
        <f t="shared" si="28"/>
        <v>11957</v>
      </c>
      <c r="AZ107" s="20"/>
      <c r="BA107" s="21"/>
      <c r="BB107" s="21">
        <v>1264</v>
      </c>
      <c r="BC107" s="21">
        <v>2154</v>
      </c>
      <c r="BD107" s="21">
        <v>1168</v>
      </c>
      <c r="BE107" s="19">
        <f t="shared" si="29"/>
        <v>4586</v>
      </c>
      <c r="BF107" s="20"/>
      <c r="BG107" s="22">
        <v>26330</v>
      </c>
      <c r="BH107" s="20"/>
      <c r="BI107" s="21"/>
      <c r="BJ107" s="21"/>
      <c r="BK107" s="21">
        <v>10765</v>
      </c>
      <c r="BL107" s="21">
        <v>3170</v>
      </c>
      <c r="BM107" s="21">
        <v>50701</v>
      </c>
      <c r="BN107" s="21"/>
      <c r="BO107" s="21"/>
      <c r="BP107" s="21"/>
      <c r="BQ107" s="21"/>
      <c r="BR107" s="21"/>
      <c r="BS107" s="21"/>
      <c r="BT107" s="21">
        <v>2964</v>
      </c>
      <c r="BU107" s="19">
        <f t="shared" si="25"/>
        <v>67600</v>
      </c>
      <c r="BV107" s="20" t="s">
        <v>12</v>
      </c>
      <c r="BW107" s="19">
        <f t="shared" si="23"/>
        <v>511609</v>
      </c>
      <c r="BX107" s="20" t="s">
        <v>12</v>
      </c>
      <c r="BY107" s="19">
        <f t="shared" si="24"/>
        <v>0</v>
      </c>
      <c r="BZ107" s="20" t="s">
        <v>12</v>
      </c>
      <c r="CA107" s="29"/>
      <c r="CB107" s="20"/>
      <c r="CC107" s="19">
        <f t="shared" si="20"/>
        <v>0</v>
      </c>
      <c r="CD107" s="5"/>
      <c r="CE107" s="115"/>
      <c r="CF107" s="115"/>
      <c r="CG107" s="19">
        <f t="shared" si="21"/>
        <v>0</v>
      </c>
      <c r="CH107" s="351" t="s">
        <v>740</v>
      </c>
    </row>
    <row r="108" spans="1:86" x14ac:dyDescent="0.2">
      <c r="A108" s="6">
        <f t="shared" si="17"/>
        <v>1</v>
      </c>
      <c r="B108" s="30" t="s">
        <v>334</v>
      </c>
      <c r="C108" s="29">
        <v>223434</v>
      </c>
      <c r="D108" s="20"/>
      <c r="E108" s="21">
        <v>49472</v>
      </c>
      <c r="F108" s="21"/>
      <c r="G108" s="21"/>
      <c r="H108" s="21"/>
      <c r="I108" s="21"/>
      <c r="J108" s="21"/>
      <c r="K108" s="21">
        <v>8026</v>
      </c>
      <c r="L108" s="21"/>
      <c r="M108" s="21">
        <v>1300</v>
      </c>
      <c r="N108" s="19">
        <f t="shared" si="18"/>
        <v>58798</v>
      </c>
      <c r="O108" s="20"/>
      <c r="P108" s="21">
        <v>16678</v>
      </c>
      <c r="Q108" s="21"/>
      <c r="R108" s="21"/>
      <c r="S108" s="21"/>
      <c r="T108" s="21"/>
      <c r="U108" s="60">
        <f t="shared" si="30"/>
        <v>16678</v>
      </c>
      <c r="V108" s="20"/>
      <c r="W108" s="21"/>
      <c r="X108" s="21"/>
      <c r="Y108" s="21"/>
      <c r="Z108" s="21"/>
      <c r="AA108" s="21"/>
      <c r="AB108" s="21"/>
      <c r="AC108" s="19">
        <f t="shared" si="19"/>
        <v>0</v>
      </c>
      <c r="AD108" s="20"/>
      <c r="AE108" s="19">
        <f t="shared" si="22"/>
        <v>75476</v>
      </c>
      <c r="AF108" s="20"/>
      <c r="AG108" s="21"/>
      <c r="AH108" s="21"/>
      <c r="AI108" s="21"/>
      <c r="AJ108" s="21"/>
      <c r="AK108" s="19">
        <f t="shared" si="26"/>
        <v>0</v>
      </c>
      <c r="AL108" s="20"/>
      <c r="AM108" s="21"/>
      <c r="AN108" s="21"/>
      <c r="AO108" s="21"/>
      <c r="AP108" s="21"/>
      <c r="AQ108" s="19">
        <f t="shared" si="27"/>
        <v>0</v>
      </c>
      <c r="AR108" s="20"/>
      <c r="AS108" s="21"/>
      <c r="AT108" s="21">
        <v>4516</v>
      </c>
      <c r="AU108" s="21">
        <v>4658</v>
      </c>
      <c r="AV108" s="21">
        <v>4200</v>
      </c>
      <c r="AW108" s="21"/>
      <c r="AX108" s="21">
        <v>3470</v>
      </c>
      <c r="AY108" s="19">
        <f t="shared" si="28"/>
        <v>16844</v>
      </c>
      <c r="AZ108" s="20"/>
      <c r="BA108" s="21"/>
      <c r="BB108" s="21"/>
      <c r="BC108" s="21">
        <v>24127</v>
      </c>
      <c r="BD108" s="21"/>
      <c r="BE108" s="19">
        <f t="shared" si="29"/>
        <v>24127</v>
      </c>
      <c r="BF108" s="20"/>
      <c r="BG108" s="22">
        <v>4147</v>
      </c>
      <c r="BH108" s="20"/>
      <c r="BI108" s="21"/>
      <c r="BJ108" s="21"/>
      <c r="BK108" s="21">
        <v>5133</v>
      </c>
      <c r="BL108" s="21">
        <v>6360</v>
      </c>
      <c r="BM108" s="21">
        <v>902</v>
      </c>
      <c r="BN108" s="21"/>
      <c r="BO108" s="21"/>
      <c r="BP108" s="21"/>
      <c r="BQ108" s="21"/>
      <c r="BR108" s="21"/>
      <c r="BS108" s="21"/>
      <c r="BT108" s="21">
        <v>13875</v>
      </c>
      <c r="BU108" s="19">
        <f t="shared" si="25"/>
        <v>26270</v>
      </c>
      <c r="BV108" s="20" t="s">
        <v>12</v>
      </c>
      <c r="BW108" s="19">
        <f t="shared" si="23"/>
        <v>71388</v>
      </c>
      <c r="BX108" s="20" t="s">
        <v>12</v>
      </c>
      <c r="BY108" s="19">
        <f t="shared" si="24"/>
        <v>4088</v>
      </c>
      <c r="BZ108" s="20" t="s">
        <v>12</v>
      </c>
      <c r="CA108" s="29"/>
      <c r="CB108" s="20"/>
      <c r="CC108" s="19">
        <f t="shared" si="20"/>
        <v>227522</v>
      </c>
      <c r="CD108" s="5"/>
      <c r="CE108" s="115">
        <v>100000</v>
      </c>
      <c r="CF108" s="115">
        <v>127522</v>
      </c>
      <c r="CG108" s="19">
        <f t="shared" si="21"/>
        <v>0</v>
      </c>
      <c r="CH108" s="352" t="s">
        <v>740</v>
      </c>
    </row>
    <row r="109" spans="1:86" x14ac:dyDescent="0.2">
      <c r="A109" s="6">
        <f t="shared" si="17"/>
        <v>1</v>
      </c>
      <c r="B109" s="30" t="s">
        <v>335</v>
      </c>
      <c r="C109" s="29">
        <v>10735</v>
      </c>
      <c r="D109" s="20"/>
      <c r="E109" s="21"/>
      <c r="F109" s="21"/>
      <c r="G109" s="21"/>
      <c r="H109" s="21"/>
      <c r="I109" s="21"/>
      <c r="J109" s="21"/>
      <c r="K109" s="21"/>
      <c r="L109" s="21"/>
      <c r="M109" s="21"/>
      <c r="N109" s="19">
        <f t="shared" si="18"/>
        <v>0</v>
      </c>
      <c r="O109" s="20"/>
      <c r="P109" s="21">
        <v>5157</v>
      </c>
      <c r="Q109" s="21"/>
      <c r="R109" s="21">
        <v>676</v>
      </c>
      <c r="S109" s="21"/>
      <c r="T109" s="21">
        <v>1986</v>
      </c>
      <c r="U109" s="60">
        <f t="shared" si="30"/>
        <v>7819</v>
      </c>
      <c r="V109" s="20"/>
      <c r="W109" s="21"/>
      <c r="X109" s="21"/>
      <c r="Y109" s="21"/>
      <c r="Z109" s="21"/>
      <c r="AA109" s="21"/>
      <c r="AB109" s="21"/>
      <c r="AC109" s="19">
        <f t="shared" si="19"/>
        <v>0</v>
      </c>
      <c r="AD109" s="20"/>
      <c r="AE109" s="19">
        <f t="shared" si="22"/>
        <v>7819</v>
      </c>
      <c r="AF109" s="20"/>
      <c r="AG109" s="21"/>
      <c r="AH109" s="21"/>
      <c r="AI109" s="21"/>
      <c r="AJ109" s="21"/>
      <c r="AK109" s="19">
        <f t="shared" si="26"/>
        <v>0</v>
      </c>
      <c r="AL109" s="20"/>
      <c r="AM109" s="21"/>
      <c r="AN109" s="21"/>
      <c r="AO109" s="21"/>
      <c r="AP109" s="21"/>
      <c r="AQ109" s="19">
        <f t="shared" si="27"/>
        <v>0</v>
      </c>
      <c r="AR109" s="20"/>
      <c r="AS109" s="21"/>
      <c r="AT109" s="21"/>
      <c r="AU109" s="21"/>
      <c r="AV109" s="21"/>
      <c r="AW109" s="21"/>
      <c r="AX109" s="21">
        <v>76</v>
      </c>
      <c r="AY109" s="19">
        <f t="shared" si="28"/>
        <v>76</v>
      </c>
      <c r="AZ109" s="20"/>
      <c r="BA109" s="21"/>
      <c r="BB109" s="21"/>
      <c r="BC109" s="21"/>
      <c r="BD109" s="21"/>
      <c r="BE109" s="19">
        <f t="shared" si="29"/>
        <v>0</v>
      </c>
      <c r="BF109" s="20"/>
      <c r="BG109" s="22"/>
      <c r="BH109" s="20"/>
      <c r="BI109" s="21"/>
      <c r="BJ109" s="21"/>
      <c r="BK109" s="21">
        <v>169</v>
      </c>
      <c r="BL109" s="21"/>
      <c r="BM109" s="21"/>
      <c r="BN109" s="21"/>
      <c r="BO109" s="21"/>
      <c r="BP109" s="21"/>
      <c r="BQ109" s="21"/>
      <c r="BR109" s="21"/>
      <c r="BS109" s="21"/>
      <c r="BT109" s="21">
        <v>625</v>
      </c>
      <c r="BU109" s="19">
        <f t="shared" si="25"/>
        <v>794</v>
      </c>
      <c r="BV109" s="20" t="s">
        <v>12</v>
      </c>
      <c r="BW109" s="19">
        <f t="shared" si="23"/>
        <v>870</v>
      </c>
      <c r="BX109" s="20" t="s">
        <v>12</v>
      </c>
      <c r="BY109" s="19">
        <f t="shared" si="24"/>
        <v>6949</v>
      </c>
      <c r="BZ109" s="20" t="s">
        <v>12</v>
      </c>
      <c r="CA109" s="29"/>
      <c r="CB109" s="20"/>
      <c r="CC109" s="19">
        <f t="shared" si="20"/>
        <v>17684</v>
      </c>
      <c r="CD109" s="5" t="s">
        <v>697</v>
      </c>
      <c r="CE109" s="115">
        <v>17684</v>
      </c>
      <c r="CF109" s="115">
        <v>10000</v>
      </c>
      <c r="CG109" s="19">
        <f t="shared" si="21"/>
        <v>-10000</v>
      </c>
      <c r="CH109" s="351" t="s">
        <v>740</v>
      </c>
    </row>
    <row r="110" spans="1:86" x14ac:dyDescent="0.2">
      <c r="A110" s="6">
        <f t="shared" si="17"/>
        <v>1</v>
      </c>
      <c r="B110" s="30" t="s">
        <v>336</v>
      </c>
      <c r="C110" s="29">
        <v>3222593</v>
      </c>
      <c r="D110" s="20"/>
      <c r="E110" s="21">
        <v>3546641</v>
      </c>
      <c r="F110" s="21"/>
      <c r="G110" s="21">
        <v>20360</v>
      </c>
      <c r="I110" s="21"/>
      <c r="J110" s="21"/>
      <c r="K110" s="21"/>
      <c r="L110" s="21"/>
      <c r="M110" s="21">
        <v>2423758</v>
      </c>
      <c r="N110" s="19">
        <f t="shared" si="18"/>
        <v>5990759</v>
      </c>
      <c r="O110" s="20"/>
      <c r="P110" s="6">
        <v>1774199</v>
      </c>
      <c r="U110" s="60">
        <f t="shared" si="30"/>
        <v>1774199</v>
      </c>
      <c r="V110" s="20"/>
      <c r="W110" s="21"/>
      <c r="X110" s="21"/>
      <c r="Y110" s="21"/>
      <c r="Z110" s="21"/>
      <c r="AA110" s="21">
        <v>335898</v>
      </c>
      <c r="AB110" s="21">
        <v>339894</v>
      </c>
      <c r="AC110" s="19">
        <f t="shared" si="19"/>
        <v>675792</v>
      </c>
      <c r="AD110" s="20"/>
      <c r="AE110" s="19">
        <f t="shared" si="22"/>
        <v>8440750</v>
      </c>
      <c r="AF110" s="20"/>
      <c r="AG110" s="21"/>
      <c r="AH110" s="21"/>
      <c r="AI110" s="21"/>
      <c r="AJ110" s="21"/>
      <c r="AK110" s="19">
        <f t="shared" si="26"/>
        <v>0</v>
      </c>
      <c r="AL110" s="20"/>
      <c r="AM110" s="6">
        <v>109197</v>
      </c>
      <c r="AN110" s="21">
        <v>53527</v>
      </c>
      <c r="AO110" s="21"/>
      <c r="AP110" s="21"/>
      <c r="AQ110" s="19">
        <f t="shared" si="27"/>
        <v>162724</v>
      </c>
      <c r="AR110" s="20"/>
      <c r="AS110" s="21">
        <v>1157238</v>
      </c>
      <c r="AT110" s="6">
        <v>148723</v>
      </c>
      <c r="AU110" s="6">
        <v>317746</v>
      </c>
      <c r="AV110" s="21">
        <v>4948</v>
      </c>
      <c r="AW110" s="21">
        <v>123</v>
      </c>
      <c r="AX110" s="6">
        <v>1329457</v>
      </c>
      <c r="AY110" s="19">
        <f t="shared" si="28"/>
        <v>2958235</v>
      </c>
      <c r="AZ110" s="20"/>
      <c r="BA110" s="21"/>
      <c r="BB110" s="21"/>
      <c r="BC110" s="6">
        <v>96902</v>
      </c>
      <c r="BD110" s="6">
        <v>10517</v>
      </c>
      <c r="BE110" s="19">
        <f t="shared" si="29"/>
        <v>107419</v>
      </c>
      <c r="BF110" s="20"/>
      <c r="BG110" s="6">
        <v>1447836</v>
      </c>
      <c r="BH110" s="20"/>
      <c r="BK110" s="6">
        <v>448683</v>
      </c>
      <c r="BM110" s="21">
        <v>1072188</v>
      </c>
      <c r="BN110" s="21"/>
      <c r="BO110" s="21"/>
      <c r="BP110" s="21"/>
      <c r="BQ110" s="21"/>
      <c r="BR110" s="21"/>
      <c r="BS110" s="21"/>
      <c r="BT110" s="21">
        <v>78112</v>
      </c>
      <c r="BU110" s="19">
        <f t="shared" si="25"/>
        <v>1598983</v>
      </c>
      <c r="BV110" s="20" t="s">
        <v>12</v>
      </c>
      <c r="BW110" s="19">
        <f t="shared" si="23"/>
        <v>6275197</v>
      </c>
      <c r="BX110" s="20" t="s">
        <v>12</v>
      </c>
      <c r="BY110" s="19">
        <f t="shared" ref="BY110:BY141" si="31">((+AC110+U110+N110)-BW110)</f>
        <v>2165553</v>
      </c>
      <c r="BZ110" s="20" t="s">
        <v>12</v>
      </c>
      <c r="CA110" s="29"/>
      <c r="CB110" s="20"/>
      <c r="CC110" s="19">
        <f t="shared" si="20"/>
        <v>5388146</v>
      </c>
      <c r="CD110" s="5"/>
      <c r="CE110" s="115">
        <v>4911519</v>
      </c>
      <c r="CF110" s="115">
        <v>476627</v>
      </c>
      <c r="CG110" s="19">
        <f t="shared" si="21"/>
        <v>0</v>
      </c>
      <c r="CH110" s="351" t="s">
        <v>740</v>
      </c>
    </row>
    <row r="111" spans="1:86" x14ac:dyDescent="0.2">
      <c r="A111" s="6">
        <f t="shared" si="17"/>
        <v>1</v>
      </c>
      <c r="B111" s="30" t="s">
        <v>337</v>
      </c>
      <c r="C111" s="29"/>
      <c r="D111" s="20"/>
      <c r="E111" s="21"/>
      <c r="F111" s="21"/>
      <c r="G111" s="21"/>
      <c r="H111" s="21">
        <v>10244</v>
      </c>
      <c r="I111" s="21"/>
      <c r="J111" s="21"/>
      <c r="K111" s="21"/>
      <c r="L111" s="21"/>
      <c r="M111" s="21"/>
      <c r="N111" s="19">
        <f t="shared" si="18"/>
        <v>10244</v>
      </c>
      <c r="O111" s="20"/>
      <c r="P111" s="21">
        <v>25053</v>
      </c>
      <c r="Q111" s="21"/>
      <c r="R111" s="21">
        <v>9612.3700000000008</v>
      </c>
      <c r="S111" s="21"/>
      <c r="T111" s="21"/>
      <c r="U111" s="60">
        <f t="shared" si="30"/>
        <v>34665.370000000003</v>
      </c>
      <c r="V111" s="20"/>
      <c r="W111" s="21"/>
      <c r="X111" s="21"/>
      <c r="Y111" s="21"/>
      <c r="Z111" s="21"/>
      <c r="AA111" s="21"/>
      <c r="AB111" s="21"/>
      <c r="AC111" s="19">
        <f t="shared" si="19"/>
        <v>0</v>
      </c>
      <c r="AD111" s="20"/>
      <c r="AE111" s="19">
        <f t="shared" ref="AE111:AE141" si="32">(+AC111+U111+N111)</f>
        <v>44909.37</v>
      </c>
      <c r="AF111" s="20"/>
      <c r="AG111" s="21"/>
      <c r="AH111" s="21"/>
      <c r="AI111" s="21"/>
      <c r="AJ111" s="21"/>
      <c r="AK111" s="19">
        <f t="shared" si="26"/>
        <v>0</v>
      </c>
      <c r="AL111" s="20"/>
      <c r="AM111" s="21"/>
      <c r="AN111" s="21"/>
      <c r="AO111" s="21"/>
      <c r="AP111" s="21">
        <v>4592.75</v>
      </c>
      <c r="AQ111" s="19">
        <f>(SUM(AM111:AP111))</f>
        <v>4592.75</v>
      </c>
      <c r="AR111" s="20"/>
      <c r="AS111" s="21"/>
      <c r="AT111" s="21">
        <v>1376.41</v>
      </c>
      <c r="AU111" s="21">
        <v>1161.04</v>
      </c>
      <c r="AV111" s="21"/>
      <c r="AW111" s="21"/>
      <c r="AX111" s="21"/>
      <c r="AY111" s="19">
        <f>(SUM(AS111:AX111))</f>
        <v>2537.4499999999998</v>
      </c>
      <c r="AZ111" s="20"/>
      <c r="BA111" s="21"/>
      <c r="BB111" s="21"/>
      <c r="BC111" s="21">
        <v>7189.9</v>
      </c>
      <c r="BD111" s="21">
        <v>8223.17</v>
      </c>
      <c r="BE111" s="19">
        <f>(SUM(BA111:BD111))</f>
        <v>15413.07</v>
      </c>
      <c r="BF111" s="20"/>
      <c r="BG111" s="22">
        <v>3292.32</v>
      </c>
      <c r="BH111" s="20"/>
      <c r="BI111" s="21">
        <v>1000</v>
      </c>
      <c r="BJ111" s="21"/>
      <c r="BK111" s="21">
        <v>1165.8599999999999</v>
      </c>
      <c r="BL111" s="21">
        <v>9609.16</v>
      </c>
      <c r="BM111" s="21">
        <v>7183.5</v>
      </c>
      <c r="BN111" s="21"/>
      <c r="BO111" s="21"/>
      <c r="BP111" s="21"/>
      <c r="BQ111" s="21"/>
      <c r="BR111" s="21"/>
      <c r="BS111" s="21"/>
      <c r="BT111" s="21">
        <v>115.26</v>
      </c>
      <c r="BU111" s="19">
        <f>((SUM(BI111:BT111)))</f>
        <v>19073.78</v>
      </c>
      <c r="BV111" s="20" t="s">
        <v>12</v>
      </c>
      <c r="BW111" s="19">
        <f t="shared" si="23"/>
        <v>44909.369999999995</v>
      </c>
      <c r="BX111" s="20" t="s">
        <v>12</v>
      </c>
      <c r="BY111" s="19">
        <f t="shared" si="31"/>
        <v>7.2759576141834259E-12</v>
      </c>
      <c r="BZ111" s="20" t="s">
        <v>12</v>
      </c>
      <c r="CA111" s="29"/>
      <c r="CB111" s="20"/>
      <c r="CC111" s="19">
        <f t="shared" si="20"/>
        <v>7.2759576141834259E-12</v>
      </c>
      <c r="CD111" s="5"/>
      <c r="CE111" s="115"/>
      <c r="CF111" s="115"/>
      <c r="CG111" s="19">
        <f t="shared" si="21"/>
        <v>7.2759576141834259E-12</v>
      </c>
      <c r="CH111" s="351" t="s">
        <v>740</v>
      </c>
    </row>
    <row r="112" spans="1:86" x14ac:dyDescent="0.2">
      <c r="A112" s="6">
        <f t="shared" si="17"/>
        <v>1</v>
      </c>
      <c r="B112" s="30" t="s">
        <v>338</v>
      </c>
      <c r="C112" s="29">
        <v>95076</v>
      </c>
      <c r="D112" s="20"/>
      <c r="E112" s="21"/>
      <c r="F112" s="21"/>
      <c r="G112" s="21"/>
      <c r="H112" s="21"/>
      <c r="I112" s="21"/>
      <c r="J112" s="21"/>
      <c r="K112" s="21"/>
      <c r="L112" s="21"/>
      <c r="M112" s="21"/>
      <c r="N112" s="19">
        <f t="shared" si="18"/>
        <v>0</v>
      </c>
      <c r="O112" s="20"/>
      <c r="P112" s="21">
        <v>49532.07</v>
      </c>
      <c r="Q112" s="21"/>
      <c r="R112" s="21"/>
      <c r="S112" s="21"/>
      <c r="T112" s="21"/>
      <c r="U112" s="60">
        <f t="shared" si="30"/>
        <v>49532.07</v>
      </c>
      <c r="V112" s="20"/>
      <c r="W112" s="21"/>
      <c r="X112" s="21"/>
      <c r="Y112" s="21"/>
      <c r="Z112" s="21"/>
      <c r="AA112" s="21"/>
      <c r="AB112" s="21"/>
      <c r="AC112" s="19">
        <f t="shared" si="19"/>
        <v>0</v>
      </c>
      <c r="AD112" s="20"/>
      <c r="AE112" s="19">
        <f t="shared" si="32"/>
        <v>49532.07</v>
      </c>
      <c r="AF112" s="20"/>
      <c r="AG112" s="21"/>
      <c r="AH112" s="21"/>
      <c r="AI112" s="21"/>
      <c r="AJ112" s="21"/>
      <c r="AK112" s="19">
        <f t="shared" si="26"/>
        <v>0</v>
      </c>
      <c r="AL112" s="20"/>
      <c r="AM112" s="21"/>
      <c r="AN112" s="21"/>
      <c r="AO112" s="21"/>
      <c r="AP112" s="21"/>
      <c r="AQ112" s="19">
        <f t="shared" si="27"/>
        <v>0</v>
      </c>
      <c r="AR112" s="20"/>
      <c r="AS112" s="21">
        <v>16368.75</v>
      </c>
      <c r="AT112" s="21">
        <v>571.79999999999995</v>
      </c>
      <c r="AU112" s="21">
        <v>1578.94</v>
      </c>
      <c r="AV112" s="21"/>
      <c r="AW112" s="21"/>
      <c r="AX112" s="21"/>
      <c r="AY112" s="19">
        <f t="shared" si="28"/>
        <v>18519.489999999998</v>
      </c>
      <c r="AZ112" s="20"/>
      <c r="BA112" s="21">
        <v>11500</v>
      </c>
      <c r="BB112" s="21">
        <v>7407.6</v>
      </c>
      <c r="BC112" s="21">
        <v>7410.98</v>
      </c>
      <c r="BD112" s="21"/>
      <c r="BE112" s="19">
        <f t="shared" si="29"/>
        <v>26318.579999999998</v>
      </c>
      <c r="BF112" s="20"/>
      <c r="BG112" s="22">
        <v>44838.07</v>
      </c>
      <c r="BH112" s="20"/>
      <c r="BI112" s="21"/>
      <c r="BJ112" s="21"/>
      <c r="BK112" s="21">
        <v>7240.2</v>
      </c>
      <c r="BL112" s="21"/>
      <c r="BM112" s="21"/>
      <c r="BN112" s="21"/>
      <c r="BO112" s="21"/>
      <c r="BP112" s="21"/>
      <c r="BQ112" s="21"/>
      <c r="BR112" s="21"/>
      <c r="BS112" s="21"/>
      <c r="BT112" s="21"/>
      <c r="BU112" s="19">
        <f t="shared" si="25"/>
        <v>7240.2</v>
      </c>
      <c r="BV112" s="20" t="s">
        <v>12</v>
      </c>
      <c r="BW112" s="19">
        <f t="shared" ref="BW112:BW141" si="33">(+BU112+BG112+BE112+AY112+AQ112+AK112)</f>
        <v>96916.34</v>
      </c>
      <c r="BX112" s="20" t="s">
        <v>12</v>
      </c>
      <c r="BY112" s="19">
        <f t="shared" si="31"/>
        <v>-47384.27</v>
      </c>
      <c r="BZ112" s="20" t="s">
        <v>12</v>
      </c>
      <c r="CA112" s="29"/>
      <c r="CB112" s="20"/>
      <c r="CC112" s="19">
        <f t="shared" si="20"/>
        <v>47691.73</v>
      </c>
      <c r="CD112" s="5"/>
      <c r="CE112" s="115">
        <v>53166.69</v>
      </c>
      <c r="CF112" s="115"/>
      <c r="CG112" s="19">
        <f t="shared" si="21"/>
        <v>-5474.9599999999991</v>
      </c>
      <c r="CH112" s="351" t="s">
        <v>740</v>
      </c>
    </row>
    <row r="113" spans="1:88" x14ac:dyDescent="0.2">
      <c r="A113" s="6">
        <f t="shared" si="17"/>
        <v>1</v>
      </c>
      <c r="B113" s="30" t="s">
        <v>339</v>
      </c>
      <c r="C113" s="29"/>
      <c r="D113" s="20"/>
      <c r="E113" s="21"/>
      <c r="F113" s="21"/>
      <c r="G113" s="21"/>
      <c r="H113" s="21">
        <v>5000</v>
      </c>
      <c r="I113" s="21"/>
      <c r="J113" s="21"/>
      <c r="K113" s="21"/>
      <c r="L113" s="21"/>
      <c r="M113" s="21"/>
      <c r="N113" s="19">
        <f t="shared" si="18"/>
        <v>5000</v>
      </c>
      <c r="O113" s="20"/>
      <c r="P113" s="21">
        <v>102543</v>
      </c>
      <c r="Q113" s="21"/>
      <c r="R113" s="21">
        <v>239906</v>
      </c>
      <c r="S113" s="21"/>
      <c r="T113" s="21"/>
      <c r="U113" s="60">
        <f t="shared" si="30"/>
        <v>342449</v>
      </c>
      <c r="V113" s="20"/>
      <c r="W113" s="21"/>
      <c r="X113" s="21"/>
      <c r="Y113" s="21"/>
      <c r="Z113" s="21">
        <v>19475</v>
      </c>
      <c r="AA113" s="21"/>
      <c r="AB113" s="21"/>
      <c r="AC113" s="19">
        <f t="shared" si="19"/>
        <v>19475</v>
      </c>
      <c r="AD113" s="20"/>
      <c r="AE113" s="19">
        <f t="shared" si="32"/>
        <v>366924</v>
      </c>
      <c r="AF113" s="20"/>
      <c r="AG113" s="21"/>
      <c r="AH113" s="21"/>
      <c r="AI113" s="21"/>
      <c r="AJ113" s="21"/>
      <c r="AK113" s="19">
        <f t="shared" si="26"/>
        <v>0</v>
      </c>
      <c r="AL113" s="20"/>
      <c r="AM113" s="21"/>
      <c r="AN113" s="21"/>
      <c r="AO113" s="21"/>
      <c r="AP113" s="21"/>
      <c r="AQ113" s="19">
        <f t="shared" si="27"/>
        <v>0</v>
      </c>
      <c r="AR113" s="20"/>
      <c r="AS113" s="21">
        <v>65302</v>
      </c>
      <c r="AT113" s="21">
        <v>9995</v>
      </c>
      <c r="AU113" s="21">
        <v>60206</v>
      </c>
      <c r="AV113" s="21"/>
      <c r="AW113" s="21"/>
      <c r="AX113" s="21">
        <v>17884</v>
      </c>
      <c r="AY113" s="19">
        <f t="shared" si="28"/>
        <v>153387</v>
      </c>
      <c r="AZ113" s="20"/>
      <c r="BA113" s="21"/>
      <c r="BB113" s="21">
        <v>52344</v>
      </c>
      <c r="BC113" s="21">
        <v>22402</v>
      </c>
      <c r="BD113" s="21"/>
      <c r="BE113" s="19">
        <f t="shared" si="29"/>
        <v>74746</v>
      </c>
      <c r="BF113" s="20"/>
      <c r="BG113" s="22">
        <v>1432</v>
      </c>
      <c r="BH113" s="20"/>
      <c r="BI113" s="21"/>
      <c r="BJ113" s="21"/>
      <c r="BK113" s="21">
        <v>33689</v>
      </c>
      <c r="BL113" s="21">
        <v>15757</v>
      </c>
      <c r="BM113" s="21">
        <v>58913</v>
      </c>
      <c r="BN113" s="21"/>
      <c r="BO113" s="21"/>
      <c r="BP113" s="21"/>
      <c r="BQ113" s="21"/>
      <c r="BR113" s="21"/>
      <c r="BS113" s="21"/>
      <c r="BT113" s="21"/>
      <c r="BU113" s="19">
        <f t="shared" si="25"/>
        <v>108359</v>
      </c>
      <c r="BV113" s="20" t="s">
        <v>12</v>
      </c>
      <c r="BW113" s="19">
        <f t="shared" si="33"/>
        <v>337924</v>
      </c>
      <c r="BX113" s="20" t="s">
        <v>12</v>
      </c>
      <c r="BY113" s="19">
        <f t="shared" si="31"/>
        <v>29000</v>
      </c>
      <c r="BZ113" s="20" t="s">
        <v>12</v>
      </c>
      <c r="CA113" s="29"/>
      <c r="CB113" s="20"/>
      <c r="CC113" s="19">
        <f t="shared" si="20"/>
        <v>29000</v>
      </c>
      <c r="CD113" s="5"/>
      <c r="CE113" s="115">
        <v>29000</v>
      </c>
      <c r="CF113" s="115"/>
      <c r="CG113" s="19">
        <f t="shared" si="21"/>
        <v>0</v>
      </c>
      <c r="CH113" s="351" t="s">
        <v>740</v>
      </c>
      <c r="CJ113" s="6">
        <v>78930.58</v>
      </c>
    </row>
    <row r="114" spans="1:88" x14ac:dyDescent="0.2">
      <c r="A114" s="6">
        <f t="shared" si="17"/>
        <v>1</v>
      </c>
      <c r="B114" s="30" t="s">
        <v>340</v>
      </c>
      <c r="C114" s="29">
        <v>267339</v>
      </c>
      <c r="D114" s="20"/>
      <c r="E114" s="21"/>
      <c r="F114" s="21"/>
      <c r="G114" s="21">
        <v>385</v>
      </c>
      <c r="H114" s="21"/>
      <c r="I114" s="21"/>
      <c r="J114" s="21"/>
      <c r="K114" s="21"/>
      <c r="L114" s="21"/>
      <c r="M114" s="21">
        <v>5680</v>
      </c>
      <c r="N114" s="19">
        <f>+(SUM(E114:M114))</f>
        <v>6065</v>
      </c>
      <c r="O114" s="20"/>
      <c r="P114" s="21">
        <v>10010</v>
      </c>
      <c r="Q114" s="21"/>
      <c r="R114" s="21">
        <v>15688</v>
      </c>
      <c r="S114" s="21"/>
      <c r="T114" s="21">
        <v>19554</v>
      </c>
      <c r="U114" s="60">
        <f t="shared" si="30"/>
        <v>45252</v>
      </c>
      <c r="V114" s="20"/>
      <c r="W114" s="21"/>
      <c r="X114" s="21"/>
      <c r="Y114" s="21"/>
      <c r="Z114" s="21"/>
      <c r="AA114" s="21"/>
      <c r="AB114" s="21"/>
      <c r="AC114" s="19">
        <f t="shared" si="19"/>
        <v>0</v>
      </c>
      <c r="AD114" s="20"/>
      <c r="AE114" s="19">
        <f t="shared" si="32"/>
        <v>51317</v>
      </c>
      <c r="AF114" s="20" t="s">
        <v>83</v>
      </c>
      <c r="AG114" s="21"/>
      <c r="AH114" s="21"/>
      <c r="AI114" s="21"/>
      <c r="AJ114" s="21"/>
      <c r="AK114" s="19">
        <f t="shared" si="26"/>
        <v>0</v>
      </c>
      <c r="AL114" s="20"/>
      <c r="AM114" s="21"/>
      <c r="AN114" s="21"/>
      <c r="AO114" s="21"/>
      <c r="AP114" s="21"/>
      <c r="AQ114" s="19">
        <f t="shared" si="27"/>
        <v>0</v>
      </c>
      <c r="AR114" s="20"/>
      <c r="AS114" s="21">
        <v>48229</v>
      </c>
      <c r="AT114" s="21"/>
      <c r="AU114" s="21">
        <v>2000</v>
      </c>
      <c r="AV114" s="21"/>
      <c r="AW114" s="21"/>
      <c r="AX114" s="21">
        <v>2038</v>
      </c>
      <c r="AY114" s="19">
        <f t="shared" si="28"/>
        <v>52267</v>
      </c>
      <c r="AZ114" s="20"/>
      <c r="BA114" s="21"/>
      <c r="BB114" s="21"/>
      <c r="BC114" s="21"/>
      <c r="BD114" s="21"/>
      <c r="BE114" s="19">
        <f t="shared" si="29"/>
        <v>0</v>
      </c>
      <c r="BF114" s="20"/>
      <c r="BG114" s="22">
        <v>2138</v>
      </c>
      <c r="BH114" s="20"/>
      <c r="BI114" s="21"/>
      <c r="BJ114" s="21"/>
      <c r="BK114" s="21">
        <v>715</v>
      </c>
      <c r="BL114" s="21">
        <v>700</v>
      </c>
      <c r="BM114" s="21">
        <v>3570</v>
      </c>
      <c r="BN114" s="21"/>
      <c r="BO114" s="21"/>
      <c r="BP114" s="21"/>
      <c r="BQ114" s="21"/>
      <c r="BR114" s="21"/>
      <c r="BS114" s="21"/>
      <c r="BT114" s="21"/>
      <c r="BU114" s="19">
        <f t="shared" si="25"/>
        <v>4985</v>
      </c>
      <c r="BV114" s="20" t="s">
        <v>12</v>
      </c>
      <c r="BW114" s="19">
        <f t="shared" si="33"/>
        <v>59390</v>
      </c>
      <c r="BX114" s="20" t="s">
        <v>12</v>
      </c>
      <c r="BY114" s="19">
        <f t="shared" si="31"/>
        <v>-8073</v>
      </c>
      <c r="BZ114" s="20" t="s">
        <v>12</v>
      </c>
      <c r="CA114" s="29"/>
      <c r="CB114" s="20"/>
      <c r="CC114" s="19">
        <f t="shared" si="20"/>
        <v>259266</v>
      </c>
      <c r="CD114" s="5"/>
      <c r="CE114" s="115">
        <v>194450</v>
      </c>
      <c r="CF114" s="115">
        <v>64816</v>
      </c>
      <c r="CG114" s="19">
        <f t="shared" si="21"/>
        <v>0</v>
      </c>
      <c r="CH114" s="351" t="s">
        <v>740</v>
      </c>
      <c r="CJ114" s="6">
        <v>72921.48</v>
      </c>
    </row>
    <row r="115" spans="1:88" x14ac:dyDescent="0.2">
      <c r="A115" s="6">
        <f t="shared" si="17"/>
        <v>1</v>
      </c>
      <c r="B115" s="30" t="s">
        <v>341</v>
      </c>
      <c r="C115" s="29"/>
      <c r="D115" s="20"/>
      <c r="E115" s="21">
        <v>72070</v>
      </c>
      <c r="F115" s="21"/>
      <c r="G115" s="21">
        <v>1777</v>
      </c>
      <c r="H115" s="21"/>
      <c r="I115" s="21"/>
      <c r="J115" s="21"/>
      <c r="K115" s="21"/>
      <c r="L115" s="21"/>
      <c r="M115" s="21">
        <v>9581</v>
      </c>
      <c r="N115" s="19">
        <f t="shared" si="18"/>
        <v>83428</v>
      </c>
      <c r="O115" s="20"/>
      <c r="P115" s="21">
        <v>90128</v>
      </c>
      <c r="Q115" s="21">
        <v>8562</v>
      </c>
      <c r="R115" s="21">
        <v>34023</v>
      </c>
      <c r="S115" s="21"/>
      <c r="T115" s="21"/>
      <c r="U115" s="60">
        <f t="shared" si="30"/>
        <v>132713</v>
      </c>
      <c r="V115" s="20"/>
      <c r="W115" s="21"/>
      <c r="X115" s="21"/>
      <c r="Y115" s="21"/>
      <c r="Z115" s="21"/>
      <c r="AA115" s="21"/>
      <c r="AB115" s="21"/>
      <c r="AC115" s="19">
        <f t="shared" si="19"/>
        <v>0</v>
      </c>
      <c r="AD115" s="20"/>
      <c r="AE115" s="19">
        <f t="shared" si="32"/>
        <v>216141</v>
      </c>
      <c r="AF115" s="20"/>
      <c r="AG115" s="21"/>
      <c r="AH115" s="21"/>
      <c r="AI115" s="21"/>
      <c r="AJ115" s="21"/>
      <c r="AK115" s="19">
        <f t="shared" si="26"/>
        <v>0</v>
      </c>
      <c r="AL115" s="20"/>
      <c r="AM115" s="21"/>
      <c r="AN115" s="21"/>
      <c r="AO115" s="21"/>
      <c r="AP115" s="21"/>
      <c r="AQ115" s="19">
        <f t="shared" si="27"/>
        <v>0</v>
      </c>
      <c r="AR115" s="20"/>
      <c r="AS115" s="21">
        <v>34810</v>
      </c>
      <c r="AT115" s="21">
        <v>6962</v>
      </c>
      <c r="AU115" s="21">
        <v>13924</v>
      </c>
      <c r="AV115" s="21">
        <v>6962</v>
      </c>
      <c r="AW115" s="21"/>
      <c r="AX115" s="21"/>
      <c r="AY115" s="19">
        <f t="shared" si="28"/>
        <v>62658</v>
      </c>
      <c r="AZ115" s="20"/>
      <c r="BA115" s="21">
        <v>26356</v>
      </c>
      <c r="BB115" s="21">
        <v>1006</v>
      </c>
      <c r="BC115" s="21">
        <v>1423</v>
      </c>
      <c r="BD115" s="21">
        <v>1755</v>
      </c>
      <c r="BE115" s="19">
        <f t="shared" si="29"/>
        <v>30540</v>
      </c>
      <c r="BF115" s="20"/>
      <c r="BG115" s="22">
        <v>6962</v>
      </c>
      <c r="BH115" s="20"/>
      <c r="BI115" s="21"/>
      <c r="BJ115" s="21"/>
      <c r="BK115" s="21">
        <v>13327</v>
      </c>
      <c r="BL115" s="21">
        <v>1658</v>
      </c>
      <c r="BM115" s="21">
        <v>18567</v>
      </c>
      <c r="BN115" s="21"/>
      <c r="BO115" s="21"/>
      <c r="BP115" s="21"/>
      <c r="BQ115" s="21"/>
      <c r="BR115" s="21"/>
      <c r="BS115" s="21"/>
      <c r="BT115" s="21"/>
      <c r="BU115" s="19">
        <f t="shared" si="25"/>
        <v>33552</v>
      </c>
      <c r="BV115" s="20" t="s">
        <v>12</v>
      </c>
      <c r="BW115" s="19">
        <f t="shared" si="33"/>
        <v>133712</v>
      </c>
      <c r="BX115" s="20" t="s">
        <v>12</v>
      </c>
      <c r="BY115" s="19">
        <f t="shared" si="31"/>
        <v>82429</v>
      </c>
      <c r="BZ115" s="20" t="s">
        <v>12</v>
      </c>
      <c r="CA115" s="29"/>
      <c r="CB115" s="20"/>
      <c r="CC115" s="19">
        <f t="shared" si="20"/>
        <v>82429</v>
      </c>
      <c r="CD115" s="5"/>
      <c r="CE115" s="115">
        <v>82429</v>
      </c>
      <c r="CF115" s="115"/>
      <c r="CG115" s="19">
        <f t="shared" si="21"/>
        <v>0</v>
      </c>
      <c r="CH115" s="351" t="s">
        <v>740</v>
      </c>
      <c r="CJ115" s="336"/>
    </row>
    <row r="116" spans="1:88" x14ac:dyDescent="0.2">
      <c r="A116" s="6">
        <f t="shared" si="17"/>
        <v>1</v>
      </c>
      <c r="B116" s="30" t="s">
        <v>342</v>
      </c>
      <c r="C116" s="29">
        <v>2036618</v>
      </c>
      <c r="D116" s="20"/>
      <c r="E116" s="21"/>
      <c r="F116" s="21"/>
      <c r="G116" s="21">
        <v>41049</v>
      </c>
      <c r="H116" s="21">
        <v>1963848</v>
      </c>
      <c r="I116" s="21"/>
      <c r="J116" s="21"/>
      <c r="K116" s="21"/>
      <c r="L116" s="21"/>
      <c r="M116" s="21">
        <v>3210814</v>
      </c>
      <c r="N116" s="19">
        <f t="shared" si="18"/>
        <v>5215711</v>
      </c>
      <c r="O116" s="20"/>
      <c r="P116" s="21">
        <v>177089</v>
      </c>
      <c r="Q116" s="21"/>
      <c r="R116" s="21">
        <v>23728</v>
      </c>
      <c r="S116" s="21"/>
      <c r="T116" s="21">
        <v>418469</v>
      </c>
      <c r="U116" s="60">
        <f t="shared" si="30"/>
        <v>619286</v>
      </c>
      <c r="V116" s="20"/>
      <c r="W116" s="21"/>
      <c r="X116" s="21"/>
      <c r="Y116" s="21"/>
      <c r="Z116" s="21"/>
      <c r="AA116" s="21">
        <v>97420</v>
      </c>
      <c r="AB116" s="21"/>
      <c r="AC116" s="19">
        <f t="shared" si="19"/>
        <v>97420</v>
      </c>
      <c r="AD116" s="20"/>
      <c r="AE116" s="19">
        <f t="shared" si="32"/>
        <v>5932417</v>
      </c>
      <c r="AF116" s="20"/>
      <c r="AG116" s="21"/>
      <c r="AH116" s="21">
        <v>31713</v>
      </c>
      <c r="AI116" s="21">
        <v>871</v>
      </c>
      <c r="AJ116" s="21"/>
      <c r="AK116" s="19">
        <f t="shared" si="26"/>
        <v>32584</v>
      </c>
      <c r="AL116" s="20"/>
      <c r="AM116" s="21">
        <v>901424</v>
      </c>
      <c r="AN116" s="21">
        <v>46241</v>
      </c>
      <c r="AO116" s="21"/>
      <c r="AP116" s="21">
        <v>871</v>
      </c>
      <c r="AQ116" s="19">
        <f t="shared" si="27"/>
        <v>948536</v>
      </c>
      <c r="AR116" s="20"/>
      <c r="AS116" s="21"/>
      <c r="AT116" s="21">
        <v>194126</v>
      </c>
      <c r="AU116" s="21">
        <v>412485</v>
      </c>
      <c r="AV116" s="21">
        <v>143723</v>
      </c>
      <c r="AW116" s="21"/>
      <c r="AX116" s="21">
        <v>165785</v>
      </c>
      <c r="AY116" s="19">
        <f t="shared" si="28"/>
        <v>916119</v>
      </c>
      <c r="AZ116" s="20"/>
      <c r="BA116" s="21"/>
      <c r="BB116" s="21">
        <v>157448</v>
      </c>
      <c r="BC116" s="21">
        <v>112535</v>
      </c>
      <c r="BD116" s="21">
        <v>41684</v>
      </c>
      <c r="BE116" s="19">
        <f t="shared" si="29"/>
        <v>311667</v>
      </c>
      <c r="BF116" s="20"/>
      <c r="BG116" s="22">
        <v>617398</v>
      </c>
      <c r="BH116" s="20"/>
      <c r="BI116" s="21"/>
      <c r="BJ116" s="21"/>
      <c r="BK116" s="21">
        <v>22302</v>
      </c>
      <c r="BL116" s="21">
        <v>104517</v>
      </c>
      <c r="BM116" s="21">
        <v>707364</v>
      </c>
      <c r="BN116" s="21"/>
      <c r="BO116" s="21"/>
      <c r="BP116" s="21"/>
      <c r="BQ116" s="21"/>
      <c r="BR116" s="21"/>
      <c r="BS116" s="21"/>
      <c r="BT116" s="21"/>
      <c r="BU116" s="19">
        <f t="shared" si="25"/>
        <v>834183</v>
      </c>
      <c r="BV116" s="20" t="s">
        <v>12</v>
      </c>
      <c r="BW116" s="19">
        <f t="shared" si="33"/>
        <v>3660487</v>
      </c>
      <c r="BX116" s="20" t="s">
        <v>12</v>
      </c>
      <c r="BY116" s="19">
        <f t="shared" si="31"/>
        <v>2271930</v>
      </c>
      <c r="BZ116" s="20" t="s">
        <v>12</v>
      </c>
      <c r="CA116" s="29"/>
      <c r="CB116" s="20"/>
      <c r="CC116" s="19">
        <f t="shared" si="20"/>
        <v>4308548</v>
      </c>
      <c r="CD116" s="5"/>
      <c r="CE116" s="115">
        <v>4308548</v>
      </c>
      <c r="CF116" s="115"/>
      <c r="CG116" s="19">
        <f t="shared" si="21"/>
        <v>0</v>
      </c>
      <c r="CH116" s="351" t="s">
        <v>740</v>
      </c>
      <c r="CJ116" s="336"/>
    </row>
    <row r="117" spans="1:88" ht="12" customHeight="1" x14ac:dyDescent="0.2">
      <c r="A117" s="6">
        <f t="shared" si="17"/>
        <v>1</v>
      </c>
      <c r="B117" s="30" t="s">
        <v>343</v>
      </c>
      <c r="C117" s="29">
        <v>41918</v>
      </c>
      <c r="D117" s="20"/>
      <c r="E117" s="21">
        <v>66910</v>
      </c>
      <c r="F117" s="21"/>
      <c r="G117" s="21"/>
      <c r="H117" s="21"/>
      <c r="I117" s="21"/>
      <c r="J117" s="21"/>
      <c r="K117" s="21"/>
      <c r="L117" s="21"/>
      <c r="M117" s="21"/>
      <c r="N117" s="19">
        <f t="shared" si="18"/>
        <v>66910</v>
      </c>
      <c r="O117" s="20"/>
      <c r="P117" s="21">
        <v>59672</v>
      </c>
      <c r="Q117" s="21"/>
      <c r="R117" s="21">
        <v>10000</v>
      </c>
      <c r="S117" s="21"/>
      <c r="T117" s="21"/>
      <c r="U117" s="60">
        <f>(SUM(P117:T117))</f>
        <v>69672</v>
      </c>
      <c r="V117" s="20"/>
      <c r="W117" s="21"/>
      <c r="X117" s="21"/>
      <c r="Y117" s="21"/>
      <c r="Z117" s="21"/>
      <c r="AA117" s="21"/>
      <c r="AB117" s="21"/>
      <c r="AC117" s="19">
        <f t="shared" si="19"/>
        <v>0</v>
      </c>
      <c r="AD117" s="20"/>
      <c r="AE117" s="19">
        <f t="shared" si="32"/>
        <v>136582</v>
      </c>
      <c r="AF117" s="20"/>
      <c r="AG117" s="21"/>
      <c r="AH117" s="21"/>
      <c r="AI117" s="21"/>
      <c r="AJ117" s="21"/>
      <c r="AK117" s="19">
        <f t="shared" si="26"/>
        <v>0</v>
      </c>
      <c r="AL117" s="20"/>
      <c r="AM117" s="21">
        <v>63504</v>
      </c>
      <c r="AN117" s="21"/>
      <c r="AO117" s="21"/>
      <c r="AP117" s="21"/>
      <c r="AQ117" s="19">
        <f t="shared" si="27"/>
        <v>63504</v>
      </c>
      <c r="AR117" s="20"/>
      <c r="AS117" s="21">
        <v>9637</v>
      </c>
      <c r="AT117" s="21"/>
      <c r="AU117" s="21"/>
      <c r="AV117" s="21"/>
      <c r="AW117" s="21">
        <v>5000</v>
      </c>
      <c r="AX117" s="21"/>
      <c r="AY117" s="19">
        <f t="shared" si="28"/>
        <v>14637</v>
      </c>
      <c r="AZ117" s="20"/>
      <c r="BA117" s="21"/>
      <c r="BB117" s="21">
        <v>20398</v>
      </c>
      <c r="BC117" s="21">
        <v>208</v>
      </c>
      <c r="BD117" s="21"/>
      <c r="BE117" s="19">
        <f t="shared" si="29"/>
        <v>20606</v>
      </c>
      <c r="BF117" s="20"/>
      <c r="BG117" s="22">
        <v>69831</v>
      </c>
      <c r="BH117" s="20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19">
        <f t="shared" si="25"/>
        <v>0</v>
      </c>
      <c r="BV117" s="20" t="s">
        <v>12</v>
      </c>
      <c r="BW117" s="19">
        <f t="shared" si="33"/>
        <v>168578</v>
      </c>
      <c r="BX117" s="20" t="s">
        <v>12</v>
      </c>
      <c r="BY117" s="19">
        <f t="shared" si="31"/>
        <v>-31996</v>
      </c>
      <c r="BZ117" s="20" t="s">
        <v>12</v>
      </c>
      <c r="CA117" s="29"/>
      <c r="CB117" s="20"/>
      <c r="CC117" s="19">
        <f t="shared" si="20"/>
        <v>9922</v>
      </c>
      <c r="CD117" s="5"/>
      <c r="CE117" s="115"/>
      <c r="CF117" s="115"/>
      <c r="CG117" s="19">
        <f t="shared" si="21"/>
        <v>9922</v>
      </c>
      <c r="CH117" s="351" t="s">
        <v>740</v>
      </c>
    </row>
    <row r="118" spans="1:88" x14ac:dyDescent="0.2">
      <c r="A118" s="6">
        <f t="shared" si="17"/>
        <v>1</v>
      </c>
      <c r="B118" s="30" t="s">
        <v>344</v>
      </c>
      <c r="C118" s="29"/>
      <c r="D118" s="20"/>
      <c r="E118" s="21"/>
      <c r="F118" s="21"/>
      <c r="G118" s="21">
        <v>13296</v>
      </c>
      <c r="H118" s="21"/>
      <c r="I118" s="21"/>
      <c r="J118" s="21"/>
      <c r="K118" s="21"/>
      <c r="L118" s="21"/>
      <c r="M118" s="21"/>
      <c r="N118" s="19">
        <f t="shared" si="18"/>
        <v>13296</v>
      </c>
      <c r="O118" s="20"/>
      <c r="P118" s="21">
        <v>43805</v>
      </c>
      <c r="Q118" s="21">
        <v>8066</v>
      </c>
      <c r="R118" s="21">
        <v>19511</v>
      </c>
      <c r="S118" s="21"/>
      <c r="T118" s="21"/>
      <c r="U118" s="60">
        <f t="shared" si="30"/>
        <v>71382</v>
      </c>
      <c r="V118" s="20"/>
      <c r="W118" s="21"/>
      <c r="X118" s="21"/>
      <c r="Y118" s="21"/>
      <c r="Z118" s="21"/>
      <c r="AA118" s="21"/>
      <c r="AB118" s="21"/>
      <c r="AC118" s="19">
        <f t="shared" si="19"/>
        <v>0</v>
      </c>
      <c r="AD118" s="20"/>
      <c r="AE118" s="19">
        <f t="shared" si="32"/>
        <v>84678</v>
      </c>
      <c r="AF118" s="20"/>
      <c r="AG118" s="21"/>
      <c r="AH118" s="21"/>
      <c r="AI118" s="21"/>
      <c r="AJ118" s="21"/>
      <c r="AK118" s="19">
        <f t="shared" si="26"/>
        <v>0</v>
      </c>
      <c r="AL118" s="20"/>
      <c r="AM118" s="21"/>
      <c r="AN118" s="21"/>
      <c r="AO118" s="21"/>
      <c r="AP118" s="21"/>
      <c r="AQ118" s="19">
        <f t="shared" si="27"/>
        <v>0</v>
      </c>
      <c r="AR118" s="20"/>
      <c r="AS118" s="21"/>
      <c r="AT118" s="21"/>
      <c r="AU118" s="21"/>
      <c r="AV118" s="21"/>
      <c r="AW118" s="21"/>
      <c r="AX118" s="21"/>
      <c r="AY118" s="19">
        <f t="shared" si="28"/>
        <v>0</v>
      </c>
      <c r="AZ118" s="20"/>
      <c r="BA118" s="21">
        <v>97</v>
      </c>
      <c r="BB118" s="21"/>
      <c r="BC118" s="21">
        <v>224</v>
      </c>
      <c r="BD118" s="21">
        <v>1170</v>
      </c>
      <c r="BE118" s="19">
        <f t="shared" si="29"/>
        <v>1491</v>
      </c>
      <c r="BF118" s="20"/>
      <c r="BG118" s="22">
        <v>12300</v>
      </c>
      <c r="BH118" s="20"/>
      <c r="BI118" s="21"/>
      <c r="BJ118" s="21"/>
      <c r="BK118" s="21">
        <v>3904</v>
      </c>
      <c r="BL118" s="21">
        <v>2850</v>
      </c>
      <c r="BM118" s="21">
        <v>1313</v>
      </c>
      <c r="BN118" s="21"/>
      <c r="BO118" s="21"/>
      <c r="BP118" s="21"/>
      <c r="BQ118" s="21"/>
      <c r="BR118" s="21"/>
      <c r="BS118" s="21"/>
      <c r="BT118" s="21">
        <v>3688</v>
      </c>
      <c r="BU118" s="19">
        <f t="shared" si="25"/>
        <v>11755</v>
      </c>
      <c r="BV118" s="20" t="s">
        <v>12</v>
      </c>
      <c r="BW118" s="19">
        <f t="shared" si="33"/>
        <v>25546</v>
      </c>
      <c r="BX118" s="20" t="s">
        <v>12</v>
      </c>
      <c r="BY118" s="19">
        <f t="shared" si="31"/>
        <v>59132</v>
      </c>
      <c r="BZ118" s="20" t="s">
        <v>12</v>
      </c>
      <c r="CA118" s="29"/>
      <c r="CB118" s="20"/>
      <c r="CC118" s="19">
        <f t="shared" si="20"/>
        <v>59132</v>
      </c>
      <c r="CD118" s="5"/>
      <c r="CE118" s="115">
        <v>50000</v>
      </c>
      <c r="CF118" s="115">
        <v>9132</v>
      </c>
      <c r="CG118" s="19">
        <f t="shared" si="21"/>
        <v>0</v>
      </c>
      <c r="CH118" s="351" t="s">
        <v>740</v>
      </c>
    </row>
    <row r="119" spans="1:88" x14ac:dyDescent="0.2">
      <c r="A119" s="6">
        <f t="shared" si="17"/>
        <v>1</v>
      </c>
      <c r="B119" s="30" t="s">
        <v>345</v>
      </c>
      <c r="C119" s="29"/>
      <c r="D119" s="20"/>
      <c r="E119" s="21">
        <v>40000</v>
      </c>
      <c r="F119" s="21"/>
      <c r="G119" s="21">
        <v>350</v>
      </c>
      <c r="H119" s="21">
        <v>6844</v>
      </c>
      <c r="I119" s="21"/>
      <c r="J119" s="21"/>
      <c r="K119" s="21"/>
      <c r="L119" s="21"/>
      <c r="M119" s="21"/>
      <c r="N119" s="19">
        <f t="shared" si="18"/>
        <v>47194</v>
      </c>
      <c r="O119" s="20"/>
      <c r="P119" s="325">
        <v>56933</v>
      </c>
      <c r="Q119" s="21"/>
      <c r="R119" s="21">
        <v>60065</v>
      </c>
      <c r="S119" s="21"/>
      <c r="T119" s="21"/>
      <c r="U119" s="60">
        <f t="shared" si="30"/>
        <v>116998</v>
      </c>
      <c r="V119" s="20"/>
      <c r="W119" s="21"/>
      <c r="X119" s="21"/>
      <c r="Y119" s="21"/>
      <c r="Z119" s="21"/>
      <c r="AA119" s="21"/>
      <c r="AB119" s="21"/>
      <c r="AC119" s="19">
        <f t="shared" si="19"/>
        <v>0</v>
      </c>
      <c r="AD119" s="20"/>
      <c r="AE119" s="19">
        <f t="shared" si="32"/>
        <v>164192</v>
      </c>
      <c r="AF119" s="20"/>
      <c r="AG119" s="21"/>
      <c r="AH119" s="21"/>
      <c r="AI119" s="21"/>
      <c r="AJ119" s="21"/>
      <c r="AK119" s="19">
        <f t="shared" si="26"/>
        <v>0</v>
      </c>
      <c r="AL119" s="20"/>
      <c r="AM119" s="21">
        <v>99534</v>
      </c>
      <c r="AN119" s="21"/>
      <c r="AO119" s="21"/>
      <c r="AP119" s="21">
        <v>2852</v>
      </c>
      <c r="AQ119" s="19">
        <f t="shared" si="27"/>
        <v>102386</v>
      </c>
      <c r="AR119" s="20"/>
      <c r="AS119" s="21"/>
      <c r="AT119" s="21">
        <v>445</v>
      </c>
      <c r="AU119" s="21">
        <v>5596</v>
      </c>
      <c r="AV119" s="21">
        <v>10179</v>
      </c>
      <c r="AW119" s="21"/>
      <c r="AX119" s="21">
        <v>5092</v>
      </c>
      <c r="AY119" s="19">
        <f t="shared" si="28"/>
        <v>21312</v>
      </c>
      <c r="AZ119" s="20"/>
      <c r="BA119" s="21">
        <v>16811</v>
      </c>
      <c r="BB119" s="21"/>
      <c r="BC119" s="21">
        <v>9185</v>
      </c>
      <c r="BD119" s="21"/>
      <c r="BE119" s="19">
        <f t="shared" si="29"/>
        <v>25996</v>
      </c>
      <c r="BF119" s="20"/>
      <c r="BG119" s="22">
        <v>7500</v>
      </c>
      <c r="BH119" s="20"/>
      <c r="BI119" s="21"/>
      <c r="BJ119" s="21">
        <v>1</v>
      </c>
      <c r="BK119" s="21">
        <v>1897</v>
      </c>
      <c r="BL119" s="21">
        <v>2700</v>
      </c>
      <c r="BM119" s="21">
        <v>2400</v>
      </c>
      <c r="BN119" s="21"/>
      <c r="BO119" s="21"/>
      <c r="BP119" s="21"/>
      <c r="BQ119" s="21"/>
      <c r="BT119" s="21"/>
      <c r="BU119" s="19">
        <f t="shared" si="25"/>
        <v>6998</v>
      </c>
      <c r="BV119" s="20" t="s">
        <v>12</v>
      </c>
      <c r="BW119" s="19">
        <f t="shared" si="33"/>
        <v>164192</v>
      </c>
      <c r="BX119" s="20" t="s">
        <v>12</v>
      </c>
      <c r="BY119" s="19">
        <f t="shared" si="31"/>
        <v>0</v>
      </c>
      <c r="BZ119" s="20" t="s">
        <v>12</v>
      </c>
      <c r="CA119" s="29"/>
      <c r="CB119" s="20"/>
      <c r="CC119" s="19">
        <f t="shared" si="20"/>
        <v>0</v>
      </c>
      <c r="CD119" s="5"/>
      <c r="CE119" s="115"/>
      <c r="CF119" s="115"/>
      <c r="CG119" s="19">
        <f t="shared" si="21"/>
        <v>0</v>
      </c>
      <c r="CH119" s="352" t="s">
        <v>740</v>
      </c>
    </row>
    <row r="120" spans="1:88" x14ac:dyDescent="0.2">
      <c r="A120" s="6">
        <f t="shared" si="17"/>
        <v>1</v>
      </c>
      <c r="B120" s="30" t="s">
        <v>346</v>
      </c>
      <c r="C120" s="29"/>
      <c r="D120" s="20"/>
      <c r="E120" s="21">
        <v>1369318.68</v>
      </c>
      <c r="F120" s="21">
        <v>15790</v>
      </c>
      <c r="G120" s="21">
        <v>9372.15</v>
      </c>
      <c r="H120" s="21">
        <v>8960</v>
      </c>
      <c r="I120" s="21"/>
      <c r="J120" s="21"/>
      <c r="K120" s="21">
        <v>885247.99</v>
      </c>
      <c r="L120" s="21"/>
      <c r="M120" s="21">
        <v>654290.55000000005</v>
      </c>
      <c r="N120" s="19">
        <f t="shared" si="18"/>
        <v>2942979.37</v>
      </c>
      <c r="O120" s="20"/>
      <c r="P120" s="21">
        <v>425071.25</v>
      </c>
      <c r="Q120" s="21"/>
      <c r="R120" s="21">
        <v>685312.81</v>
      </c>
      <c r="S120" s="21"/>
      <c r="T120" s="21"/>
      <c r="U120" s="60">
        <f t="shared" si="30"/>
        <v>1110384.06</v>
      </c>
      <c r="V120" s="20"/>
      <c r="W120" s="21"/>
      <c r="X120" s="21"/>
      <c r="Y120" s="21"/>
      <c r="Z120" s="21"/>
      <c r="AA120" s="21"/>
      <c r="AB120" s="21"/>
      <c r="AC120" s="19">
        <f t="shared" si="19"/>
        <v>0</v>
      </c>
      <c r="AD120" s="20"/>
      <c r="AE120" s="19">
        <f t="shared" si="32"/>
        <v>4053363.43</v>
      </c>
      <c r="AF120" s="20"/>
      <c r="AG120" s="21">
        <v>204631.39</v>
      </c>
      <c r="AH120" s="21">
        <v>1541.65</v>
      </c>
      <c r="AI120" s="21"/>
      <c r="AJ120" s="21"/>
      <c r="AK120" s="19">
        <f t="shared" si="26"/>
        <v>206173.04</v>
      </c>
      <c r="AL120" s="20"/>
      <c r="AM120" s="21">
        <v>13414.08</v>
      </c>
      <c r="AN120" s="21">
        <v>38987.910000000003</v>
      </c>
      <c r="AO120" s="21"/>
      <c r="AP120" s="21">
        <v>3105</v>
      </c>
      <c r="AQ120" s="19">
        <f t="shared" si="27"/>
        <v>55506.990000000005</v>
      </c>
      <c r="AR120" s="20"/>
      <c r="AS120" s="21">
        <v>62281.599999999999</v>
      </c>
      <c r="AT120" s="21">
        <v>12746.72</v>
      </c>
      <c r="AU120" s="21">
        <v>7523.66</v>
      </c>
      <c r="AV120" s="21">
        <v>4856.7299999999996</v>
      </c>
      <c r="AW120" s="21">
        <v>23318.91</v>
      </c>
      <c r="AX120" s="21">
        <v>91680.81</v>
      </c>
      <c r="AY120" s="19">
        <f t="shared" si="28"/>
        <v>202408.43</v>
      </c>
      <c r="AZ120" s="20"/>
      <c r="BA120" s="21"/>
      <c r="BB120" s="21">
        <v>2337.6999999999998</v>
      </c>
      <c r="BC120" s="21">
        <v>60255.13</v>
      </c>
      <c r="BD120" s="21"/>
      <c r="BE120" s="19">
        <f t="shared" si="29"/>
        <v>62592.829999999994</v>
      </c>
      <c r="BF120" s="20"/>
      <c r="BG120" s="22">
        <v>258748.67</v>
      </c>
      <c r="BH120" s="20"/>
      <c r="BI120" s="21">
        <v>730690.37</v>
      </c>
      <c r="BJ120" s="21"/>
      <c r="BK120" s="21">
        <v>23062.21</v>
      </c>
      <c r="BL120" s="21">
        <v>12894.25</v>
      </c>
      <c r="BM120" s="21">
        <v>125093.11</v>
      </c>
      <c r="BN120" s="21"/>
      <c r="BO120" s="21"/>
      <c r="BP120" s="21"/>
      <c r="BQ120" s="21"/>
      <c r="BR120" s="21">
        <v>221</v>
      </c>
      <c r="BS120" s="21">
        <v>99195.65</v>
      </c>
      <c r="BT120" s="21"/>
      <c r="BU120" s="19">
        <f t="shared" si="25"/>
        <v>991156.59</v>
      </c>
      <c r="BV120" s="20" t="s">
        <v>12</v>
      </c>
      <c r="BW120" s="19">
        <f t="shared" si="33"/>
        <v>1776586.55</v>
      </c>
      <c r="BX120" s="20" t="s">
        <v>12</v>
      </c>
      <c r="BY120" s="19">
        <f t="shared" si="31"/>
        <v>2276776.88</v>
      </c>
      <c r="BZ120" s="20" t="s">
        <v>12</v>
      </c>
      <c r="CA120" s="29"/>
      <c r="CB120" s="20"/>
      <c r="CC120" s="19">
        <f t="shared" si="20"/>
        <v>2276776.88</v>
      </c>
      <c r="CD120" s="5"/>
      <c r="CE120" s="115">
        <v>1779370.61</v>
      </c>
      <c r="CF120" s="115">
        <v>497406.27</v>
      </c>
      <c r="CG120" s="19">
        <f t="shared" si="21"/>
        <v>0</v>
      </c>
      <c r="CH120" s="351" t="s">
        <v>740</v>
      </c>
    </row>
    <row r="121" spans="1:88" x14ac:dyDescent="0.2">
      <c r="A121" s="6">
        <f t="shared" si="17"/>
        <v>1</v>
      </c>
      <c r="B121" s="30" t="s">
        <v>347</v>
      </c>
      <c r="C121" s="29">
        <v>2593</v>
      </c>
      <c r="D121" s="20"/>
      <c r="E121" s="21">
        <v>28419.7</v>
      </c>
      <c r="F121" s="21"/>
      <c r="G121" s="21"/>
      <c r="H121" s="21"/>
      <c r="I121" s="21"/>
      <c r="J121" s="21"/>
      <c r="K121" s="21"/>
      <c r="L121" s="21"/>
      <c r="M121" s="21"/>
      <c r="N121" s="19">
        <f t="shared" si="18"/>
        <v>28419.7</v>
      </c>
      <c r="O121" s="20"/>
      <c r="P121" s="21">
        <v>21610.54</v>
      </c>
      <c r="Q121" s="21"/>
      <c r="R121" s="21">
        <v>22225.08</v>
      </c>
      <c r="S121" s="21"/>
      <c r="T121" s="21"/>
      <c r="U121" s="60">
        <f t="shared" si="30"/>
        <v>43835.62</v>
      </c>
      <c r="V121" s="20"/>
      <c r="W121" s="21"/>
      <c r="X121" s="21"/>
      <c r="Y121" s="21"/>
      <c r="Z121" s="21"/>
      <c r="AA121" s="21"/>
      <c r="AB121" s="21"/>
      <c r="AC121" s="19">
        <f t="shared" si="19"/>
        <v>0</v>
      </c>
      <c r="AD121" s="20"/>
      <c r="AE121" s="19">
        <f t="shared" si="32"/>
        <v>72255.320000000007</v>
      </c>
      <c r="AF121" s="20"/>
      <c r="AG121" s="21"/>
      <c r="AH121" s="21"/>
      <c r="AI121" s="21"/>
      <c r="AJ121" s="21"/>
      <c r="AK121" s="19">
        <f t="shared" si="26"/>
        <v>0</v>
      </c>
      <c r="AL121" s="20"/>
      <c r="AM121" s="21"/>
      <c r="AN121" s="21"/>
      <c r="AO121" s="21"/>
      <c r="AP121" s="21">
        <v>8751.31</v>
      </c>
      <c r="AQ121" s="19">
        <f t="shared" si="27"/>
        <v>8751.31</v>
      </c>
      <c r="AR121" s="20"/>
      <c r="AS121" s="21"/>
      <c r="AT121" s="21"/>
      <c r="AU121" s="21">
        <v>4450</v>
      </c>
      <c r="AV121" s="21">
        <v>345</v>
      </c>
      <c r="AW121" s="21"/>
      <c r="AX121" s="21">
        <v>7390.23</v>
      </c>
      <c r="AY121" s="19">
        <f t="shared" si="28"/>
        <v>12185.23</v>
      </c>
      <c r="AZ121" s="20"/>
      <c r="BA121" s="21"/>
      <c r="BB121" s="21"/>
      <c r="BC121" s="21"/>
      <c r="BD121" s="21"/>
      <c r="BE121" s="19">
        <f t="shared" si="29"/>
        <v>0</v>
      </c>
      <c r="BF121" s="20"/>
      <c r="BG121" s="22"/>
      <c r="BH121" s="20"/>
      <c r="BI121" s="21"/>
      <c r="BJ121" s="21"/>
      <c r="BK121" s="21">
        <v>4076.92</v>
      </c>
      <c r="BL121" s="21"/>
      <c r="BM121" s="21"/>
      <c r="BN121" s="21"/>
      <c r="BO121" s="21"/>
      <c r="BP121" s="21"/>
      <c r="BQ121" s="21"/>
      <c r="BR121" s="21"/>
      <c r="BS121" s="21"/>
      <c r="BT121" s="21"/>
      <c r="BU121" s="19">
        <f t="shared" si="25"/>
        <v>4076.92</v>
      </c>
      <c r="BV121" s="20" t="s">
        <v>12</v>
      </c>
      <c r="BW121" s="19">
        <f t="shared" si="33"/>
        <v>25013.46</v>
      </c>
      <c r="BX121" s="20" t="s">
        <v>12</v>
      </c>
      <c r="BY121" s="19">
        <f t="shared" si="31"/>
        <v>47241.860000000008</v>
      </c>
      <c r="BZ121" s="20" t="s">
        <v>12</v>
      </c>
      <c r="CA121" s="29"/>
      <c r="CB121" s="20"/>
      <c r="CC121" s="19">
        <f t="shared" si="20"/>
        <v>49834.860000000008</v>
      </c>
      <c r="CD121" s="5"/>
      <c r="CE121" s="115">
        <v>49834.86</v>
      </c>
      <c r="CF121" s="115"/>
      <c r="CG121" s="19">
        <f t="shared" si="21"/>
        <v>7.2759576141834259E-12</v>
      </c>
      <c r="CH121" s="351" t="s">
        <v>740</v>
      </c>
    </row>
    <row r="122" spans="1:88" x14ac:dyDescent="0.2">
      <c r="A122" s="6">
        <f t="shared" si="17"/>
        <v>1</v>
      </c>
      <c r="B122" s="30" t="s">
        <v>348</v>
      </c>
      <c r="C122" s="29">
        <v>10452</v>
      </c>
      <c r="D122" s="20"/>
      <c r="E122" s="21"/>
      <c r="F122" s="21"/>
      <c r="G122" s="21"/>
      <c r="H122" s="21"/>
      <c r="I122" s="21"/>
      <c r="J122" s="21"/>
      <c r="K122" s="21"/>
      <c r="L122" s="21"/>
      <c r="M122" s="21">
        <v>140</v>
      </c>
      <c r="N122" s="19">
        <f t="shared" si="18"/>
        <v>140</v>
      </c>
      <c r="O122" s="20"/>
      <c r="P122" s="21">
        <v>140</v>
      </c>
      <c r="Q122" s="21"/>
      <c r="R122" s="21">
        <v>1476</v>
      </c>
      <c r="S122" s="21"/>
      <c r="T122" s="21"/>
      <c r="U122" s="60">
        <f t="shared" si="30"/>
        <v>1616</v>
      </c>
      <c r="V122" s="20"/>
      <c r="W122" s="21"/>
      <c r="X122" s="21"/>
      <c r="Y122" s="21"/>
      <c r="Z122" s="21"/>
      <c r="AA122" s="21"/>
      <c r="AB122" s="21"/>
      <c r="AC122" s="19">
        <f t="shared" si="19"/>
        <v>0</v>
      </c>
      <c r="AD122" s="20"/>
      <c r="AE122" s="19">
        <f t="shared" si="32"/>
        <v>1756</v>
      </c>
      <c r="AF122" s="20"/>
      <c r="AG122" s="21"/>
      <c r="AH122" s="21"/>
      <c r="AI122" s="21"/>
      <c r="AJ122" s="21">
        <v>254</v>
      </c>
      <c r="AK122" s="19">
        <f t="shared" si="26"/>
        <v>254</v>
      </c>
      <c r="AL122" s="20"/>
      <c r="AM122" s="21"/>
      <c r="AN122" s="21"/>
      <c r="AO122" s="21"/>
      <c r="AP122" s="21"/>
      <c r="AQ122" s="19">
        <f t="shared" si="27"/>
        <v>0</v>
      </c>
      <c r="AR122" s="20"/>
      <c r="AS122" s="21"/>
      <c r="AT122" s="21">
        <v>2760</v>
      </c>
      <c r="AU122" s="21">
        <v>160</v>
      </c>
      <c r="AV122" s="21">
        <v>685</v>
      </c>
      <c r="AW122" s="21"/>
      <c r="AX122" s="21"/>
      <c r="AY122" s="19">
        <f t="shared" si="28"/>
        <v>3605</v>
      </c>
      <c r="AZ122" s="20"/>
      <c r="BA122" s="21"/>
      <c r="BB122" s="21"/>
      <c r="BC122" s="21"/>
      <c r="BD122" s="21"/>
      <c r="BE122" s="19">
        <f t="shared" si="29"/>
        <v>0</v>
      </c>
      <c r="BF122" s="20"/>
      <c r="BG122" s="22"/>
      <c r="BH122" s="20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19">
        <f t="shared" si="25"/>
        <v>0</v>
      </c>
      <c r="BV122" s="20" t="s">
        <v>12</v>
      </c>
      <c r="BW122" s="19">
        <f t="shared" si="33"/>
        <v>3859</v>
      </c>
      <c r="BX122" s="20" t="s">
        <v>12</v>
      </c>
      <c r="BY122" s="19">
        <f t="shared" si="31"/>
        <v>-2103</v>
      </c>
      <c r="BZ122" s="20" t="s">
        <v>12</v>
      </c>
      <c r="CA122" s="29"/>
      <c r="CB122" s="20"/>
      <c r="CC122" s="19">
        <f t="shared" si="20"/>
        <v>8349</v>
      </c>
      <c r="CD122" s="5"/>
      <c r="CE122" s="115">
        <v>8349</v>
      </c>
      <c r="CF122" s="115"/>
      <c r="CG122" s="19">
        <f t="shared" si="21"/>
        <v>0</v>
      </c>
      <c r="CH122" s="351" t="s">
        <v>740</v>
      </c>
    </row>
    <row r="123" spans="1:88" x14ac:dyDescent="0.2">
      <c r="A123" s="6">
        <f t="shared" si="17"/>
        <v>1</v>
      </c>
      <c r="B123" s="30" t="s">
        <v>349</v>
      </c>
      <c r="C123" s="29">
        <v>39228</v>
      </c>
      <c r="D123" s="20"/>
      <c r="E123" s="21">
        <v>142312</v>
      </c>
      <c r="F123" s="21"/>
      <c r="G123" s="21">
        <v>400</v>
      </c>
      <c r="H123" s="21"/>
      <c r="I123" s="21"/>
      <c r="J123" s="21"/>
      <c r="K123" s="21"/>
      <c r="L123" s="21"/>
      <c r="M123" s="21"/>
      <c r="N123" s="19">
        <f t="shared" si="18"/>
        <v>142712</v>
      </c>
      <c r="O123" s="20"/>
      <c r="P123" s="21">
        <v>120202</v>
      </c>
      <c r="Q123" s="21"/>
      <c r="R123" s="21">
        <v>36000</v>
      </c>
      <c r="S123" s="21"/>
      <c r="T123" s="21">
        <v>22613</v>
      </c>
      <c r="U123" s="55">
        <f>(SUM(P123:T123))</f>
        <v>178815</v>
      </c>
      <c r="V123" s="20"/>
      <c r="W123" s="21"/>
      <c r="X123" s="21"/>
      <c r="Y123" s="21"/>
      <c r="Z123" s="21"/>
      <c r="AA123" s="21"/>
      <c r="AB123" s="21"/>
      <c r="AC123" s="19">
        <f t="shared" si="19"/>
        <v>0</v>
      </c>
      <c r="AD123" s="20"/>
      <c r="AE123" s="19">
        <f t="shared" si="32"/>
        <v>321527</v>
      </c>
      <c r="AF123" s="20"/>
      <c r="AG123" s="21"/>
      <c r="AH123" s="21"/>
      <c r="AI123" s="21"/>
      <c r="AJ123" s="21"/>
      <c r="AK123" s="19">
        <f t="shared" si="26"/>
        <v>0</v>
      </c>
      <c r="AL123" s="20"/>
      <c r="AM123" s="21"/>
      <c r="AN123" s="21"/>
      <c r="AO123" s="21"/>
      <c r="AP123" s="21"/>
      <c r="AQ123" s="19">
        <f t="shared" si="27"/>
        <v>0</v>
      </c>
      <c r="AR123" s="20"/>
      <c r="AS123" s="21">
        <v>146568</v>
      </c>
      <c r="AT123" s="21">
        <v>8791</v>
      </c>
      <c r="AU123" s="21">
        <v>35164</v>
      </c>
      <c r="AV123" s="21"/>
      <c r="AW123" s="21"/>
      <c r="AX123" s="21"/>
      <c r="AY123" s="19">
        <f t="shared" si="28"/>
        <v>190523</v>
      </c>
      <c r="AZ123" s="20"/>
      <c r="BA123" s="21">
        <v>90000</v>
      </c>
      <c r="BB123" s="21"/>
      <c r="BC123" s="21">
        <v>11879</v>
      </c>
      <c r="BD123" s="21"/>
      <c r="BE123" s="19">
        <f t="shared" si="29"/>
        <v>101879</v>
      </c>
      <c r="BF123" s="20"/>
      <c r="BG123" s="22">
        <v>8791</v>
      </c>
      <c r="BH123" s="20"/>
      <c r="BI123" s="21"/>
      <c r="BJ123" s="21"/>
      <c r="BK123" s="21">
        <v>23302</v>
      </c>
      <c r="BL123" s="21"/>
      <c r="BM123" s="21"/>
      <c r="BN123" s="21"/>
      <c r="BO123" s="21"/>
      <c r="BP123" s="21"/>
      <c r="BQ123" s="21"/>
      <c r="BR123" s="21"/>
      <c r="BS123" s="21"/>
      <c r="BT123" s="21"/>
      <c r="BU123" s="19">
        <f t="shared" si="25"/>
        <v>23302</v>
      </c>
      <c r="BV123" s="20" t="s">
        <v>12</v>
      </c>
      <c r="BW123" s="19">
        <f t="shared" si="33"/>
        <v>324495</v>
      </c>
      <c r="BX123" s="20" t="s">
        <v>12</v>
      </c>
      <c r="BY123" s="19">
        <f t="shared" si="31"/>
        <v>-2968</v>
      </c>
      <c r="BZ123" s="20" t="s">
        <v>12</v>
      </c>
      <c r="CA123" s="29"/>
      <c r="CB123" s="20"/>
      <c r="CC123" s="19">
        <f t="shared" si="20"/>
        <v>36260</v>
      </c>
      <c r="CD123" s="5"/>
      <c r="CE123" s="115"/>
      <c r="CF123" s="115"/>
      <c r="CG123" s="19">
        <f t="shared" si="21"/>
        <v>36260</v>
      </c>
      <c r="CH123" s="352" t="s">
        <v>740</v>
      </c>
    </row>
    <row r="124" spans="1:88" x14ac:dyDescent="0.2">
      <c r="A124" s="6">
        <f t="shared" si="17"/>
        <v>1</v>
      </c>
      <c r="B124" s="30" t="s">
        <v>350</v>
      </c>
      <c r="C124" s="29"/>
      <c r="D124" s="20"/>
      <c r="E124" s="21"/>
      <c r="F124" s="21"/>
      <c r="G124" s="21"/>
      <c r="H124" s="21"/>
      <c r="I124" s="21"/>
      <c r="J124" s="21"/>
      <c r="K124" s="21"/>
      <c r="L124" s="21"/>
      <c r="M124" s="21"/>
      <c r="N124" s="19">
        <f t="shared" si="18"/>
        <v>0</v>
      </c>
      <c r="O124" s="20"/>
      <c r="P124" s="21">
        <v>24154</v>
      </c>
      <c r="Q124" s="21"/>
      <c r="R124" s="21"/>
      <c r="S124" s="21"/>
      <c r="T124" s="21"/>
      <c r="U124" s="60">
        <f t="shared" si="30"/>
        <v>24154</v>
      </c>
      <c r="V124" s="20"/>
      <c r="W124" s="21"/>
      <c r="X124" s="21"/>
      <c r="Y124" s="21"/>
      <c r="Z124" s="21"/>
      <c r="AA124" s="21"/>
      <c r="AB124" s="21"/>
      <c r="AC124" s="19">
        <f t="shared" si="19"/>
        <v>0</v>
      </c>
      <c r="AD124" s="20"/>
      <c r="AE124" s="19">
        <f t="shared" si="32"/>
        <v>24154</v>
      </c>
      <c r="AF124" s="20"/>
      <c r="AG124" s="21"/>
      <c r="AH124" s="21"/>
      <c r="AI124" s="21"/>
      <c r="AJ124" s="21"/>
      <c r="AK124" s="19">
        <f t="shared" si="26"/>
        <v>0</v>
      </c>
      <c r="AL124" s="20"/>
      <c r="AM124" s="21"/>
      <c r="AN124" s="21"/>
      <c r="AO124" s="21"/>
      <c r="AP124" s="21"/>
      <c r="AQ124" s="19">
        <f t="shared" si="27"/>
        <v>0</v>
      </c>
      <c r="AR124" s="20"/>
      <c r="AS124" s="21"/>
      <c r="AT124" s="21">
        <v>60</v>
      </c>
      <c r="AU124" s="21">
        <v>461.75</v>
      </c>
      <c r="AV124" s="21">
        <v>4773</v>
      </c>
      <c r="AW124" s="21"/>
      <c r="AX124" s="21"/>
      <c r="AY124" s="19">
        <f t="shared" si="28"/>
        <v>5294.75</v>
      </c>
      <c r="AZ124" s="20"/>
      <c r="BA124" s="21">
        <v>4000</v>
      </c>
      <c r="BB124" s="21"/>
      <c r="BC124" s="21">
        <v>747.85</v>
      </c>
      <c r="BD124" s="21"/>
      <c r="BE124" s="19">
        <f t="shared" si="29"/>
        <v>4747.8500000000004</v>
      </c>
      <c r="BF124" s="20"/>
      <c r="BG124" s="22">
        <v>3878.64</v>
      </c>
      <c r="BH124" s="20"/>
      <c r="BI124" s="21"/>
      <c r="BJ124" s="21"/>
      <c r="BK124" s="21">
        <v>2492.9899999999998</v>
      </c>
      <c r="BL124" s="21"/>
      <c r="BM124" s="21"/>
      <c r="BN124" s="21"/>
      <c r="BO124" s="21"/>
      <c r="BP124" s="21"/>
      <c r="BQ124" s="21"/>
      <c r="BR124" s="21"/>
      <c r="BS124" s="21"/>
      <c r="BT124" s="21"/>
      <c r="BU124" s="19">
        <f t="shared" si="25"/>
        <v>2492.9899999999998</v>
      </c>
      <c r="BV124" s="20" t="s">
        <v>12</v>
      </c>
      <c r="BW124" s="19">
        <f t="shared" si="33"/>
        <v>16414.23</v>
      </c>
      <c r="BX124" s="20" t="s">
        <v>12</v>
      </c>
      <c r="BY124" s="19">
        <f t="shared" si="31"/>
        <v>7739.77</v>
      </c>
      <c r="BZ124" s="20" t="s">
        <v>12</v>
      </c>
      <c r="CA124" s="29"/>
      <c r="CB124" s="20"/>
      <c r="CC124" s="19">
        <f t="shared" si="20"/>
        <v>7739.77</v>
      </c>
      <c r="CD124" s="5"/>
      <c r="CE124" s="115"/>
      <c r="CF124" s="115"/>
      <c r="CG124" s="19">
        <f t="shared" si="21"/>
        <v>7739.77</v>
      </c>
      <c r="CH124" s="351" t="s">
        <v>742</v>
      </c>
    </row>
    <row r="125" spans="1:88" x14ac:dyDescent="0.2">
      <c r="A125" s="6">
        <f t="shared" si="17"/>
        <v>1</v>
      </c>
      <c r="B125" s="30" t="s">
        <v>351</v>
      </c>
      <c r="C125" s="29">
        <v>1678380</v>
      </c>
      <c r="D125" s="20"/>
      <c r="E125" s="21">
        <v>1786012</v>
      </c>
      <c r="F125" s="21"/>
      <c r="G125" s="21">
        <v>28009</v>
      </c>
      <c r="H125" s="21">
        <v>1292016</v>
      </c>
      <c r="I125" s="21"/>
      <c r="J125" s="21"/>
      <c r="K125" s="21"/>
      <c r="L125" s="21"/>
      <c r="M125" s="21">
        <v>305443</v>
      </c>
      <c r="N125" s="19">
        <f t="shared" si="18"/>
        <v>3411480</v>
      </c>
      <c r="O125" s="20"/>
      <c r="P125" s="21">
        <v>936823</v>
      </c>
      <c r="Q125" s="21"/>
      <c r="R125" s="21"/>
      <c r="S125" s="21"/>
      <c r="T125" s="21">
        <v>57171</v>
      </c>
      <c r="U125" s="60">
        <f t="shared" si="30"/>
        <v>993994</v>
      </c>
      <c r="V125" s="20"/>
      <c r="W125" s="21"/>
      <c r="X125" s="21"/>
      <c r="Y125" s="21"/>
      <c r="Z125" s="21"/>
      <c r="AA125" s="21"/>
      <c r="AB125" s="21">
        <v>2801706</v>
      </c>
      <c r="AC125" s="19">
        <f t="shared" si="19"/>
        <v>2801706</v>
      </c>
      <c r="AD125" s="20"/>
      <c r="AE125" s="19">
        <f t="shared" si="32"/>
        <v>7207180</v>
      </c>
      <c r="AF125" s="20"/>
      <c r="AG125" s="21"/>
      <c r="AH125" s="21"/>
      <c r="AI125" s="21"/>
      <c r="AJ125" s="21"/>
      <c r="AK125" s="19">
        <f t="shared" si="26"/>
        <v>0</v>
      </c>
      <c r="AL125" s="20"/>
      <c r="AM125" s="21">
        <v>4269992</v>
      </c>
      <c r="AN125" s="21">
        <v>281918</v>
      </c>
      <c r="AO125" s="21"/>
      <c r="AP125" s="21"/>
      <c r="AQ125" s="19">
        <f t="shared" si="27"/>
        <v>4551910</v>
      </c>
      <c r="AR125" s="20"/>
      <c r="AS125" s="21">
        <v>305340</v>
      </c>
      <c r="AT125" s="21">
        <v>229980</v>
      </c>
      <c r="AU125" s="21">
        <v>98545</v>
      </c>
      <c r="AV125" s="21">
        <v>18646</v>
      </c>
      <c r="AW125" s="21"/>
      <c r="AX125" s="21">
        <v>603805</v>
      </c>
      <c r="AY125" s="19">
        <f t="shared" si="28"/>
        <v>1256316</v>
      </c>
      <c r="AZ125" s="20"/>
      <c r="BA125" s="21">
        <v>155053</v>
      </c>
      <c r="BB125" s="21"/>
      <c r="BC125" s="21">
        <v>350013</v>
      </c>
      <c r="BD125" s="21"/>
      <c r="BE125" s="19">
        <f>(SUM(BA125:BD125))</f>
        <v>505066</v>
      </c>
      <c r="BF125" s="20"/>
      <c r="BG125" s="22">
        <v>162960</v>
      </c>
      <c r="BH125" s="20"/>
      <c r="BI125" s="21">
        <v>11188</v>
      </c>
      <c r="BJ125" s="21"/>
      <c r="BK125" s="21">
        <v>281797</v>
      </c>
      <c r="BL125" s="21">
        <v>116667</v>
      </c>
      <c r="BM125" s="21">
        <v>119623</v>
      </c>
      <c r="BN125" s="21"/>
      <c r="BO125" s="21"/>
      <c r="BP125" s="21"/>
      <c r="BQ125" s="21"/>
      <c r="BR125" s="21"/>
      <c r="BS125" s="21"/>
      <c r="BT125" s="21"/>
      <c r="BU125" s="19">
        <f t="shared" si="25"/>
        <v>529275</v>
      </c>
      <c r="BV125" s="20" t="s">
        <v>12</v>
      </c>
      <c r="BW125" s="19">
        <f t="shared" si="33"/>
        <v>7005527</v>
      </c>
      <c r="BX125" s="20" t="s">
        <v>12</v>
      </c>
      <c r="BY125" s="19">
        <f t="shared" si="31"/>
        <v>201653</v>
      </c>
      <c r="BZ125" s="20" t="s">
        <v>12</v>
      </c>
      <c r="CA125" s="29"/>
      <c r="CB125" s="20"/>
      <c r="CC125" s="19">
        <f t="shared" si="20"/>
        <v>1880033</v>
      </c>
      <c r="CD125" s="5"/>
      <c r="CE125" s="115">
        <v>1880033</v>
      </c>
      <c r="CF125" s="115"/>
      <c r="CG125" s="19">
        <f t="shared" si="21"/>
        <v>0</v>
      </c>
      <c r="CH125" s="351" t="s">
        <v>740</v>
      </c>
    </row>
    <row r="126" spans="1:88" x14ac:dyDescent="0.2">
      <c r="A126" s="6">
        <f t="shared" si="17"/>
        <v>1</v>
      </c>
      <c r="B126" s="30" t="s">
        <v>352</v>
      </c>
      <c r="C126" s="29">
        <v>1134042</v>
      </c>
      <c r="D126" s="20"/>
      <c r="E126" s="21">
        <v>1036503</v>
      </c>
      <c r="F126" s="21"/>
      <c r="G126" s="21">
        <v>15664</v>
      </c>
      <c r="H126" s="21"/>
      <c r="I126" s="21"/>
      <c r="J126" s="21"/>
      <c r="K126" s="21">
        <v>117410</v>
      </c>
      <c r="L126" s="21"/>
      <c r="M126" s="21">
        <v>395818</v>
      </c>
      <c r="N126" s="19">
        <f t="shared" si="18"/>
        <v>1565395</v>
      </c>
      <c r="O126" s="20"/>
      <c r="P126" s="21">
        <v>609147</v>
      </c>
      <c r="Q126" s="21"/>
      <c r="R126" s="21">
        <v>91791</v>
      </c>
      <c r="S126" s="21"/>
      <c r="T126" s="21">
        <v>386346</v>
      </c>
      <c r="U126" s="60">
        <f t="shared" si="30"/>
        <v>1087284</v>
      </c>
      <c r="V126" s="20"/>
      <c r="W126" s="21"/>
      <c r="X126" s="21"/>
      <c r="Y126" s="21"/>
      <c r="Z126" s="21"/>
      <c r="AA126" s="21"/>
      <c r="AB126" s="21"/>
      <c r="AC126" s="19">
        <f t="shared" si="19"/>
        <v>0</v>
      </c>
      <c r="AD126" s="20"/>
      <c r="AE126" s="19">
        <f t="shared" si="32"/>
        <v>2652679</v>
      </c>
      <c r="AF126" s="20"/>
      <c r="AG126" s="21"/>
      <c r="AH126" s="21"/>
      <c r="AI126" s="21"/>
      <c r="AJ126" s="21"/>
      <c r="AK126" s="19">
        <f t="shared" si="26"/>
        <v>0</v>
      </c>
      <c r="AL126" s="20"/>
      <c r="AM126" s="21">
        <v>444928</v>
      </c>
      <c r="AN126" s="21"/>
      <c r="AO126" s="21"/>
      <c r="AP126" s="21">
        <v>61640</v>
      </c>
      <c r="AQ126" s="19">
        <f t="shared" si="27"/>
        <v>506568</v>
      </c>
      <c r="AR126" s="20"/>
      <c r="AS126" s="21">
        <v>172558</v>
      </c>
      <c r="AT126" s="21">
        <v>171583</v>
      </c>
      <c r="AU126" s="21">
        <v>68614</v>
      </c>
      <c r="AV126" s="21">
        <v>61340</v>
      </c>
      <c r="AW126" s="21"/>
      <c r="AX126" s="21">
        <v>89805</v>
      </c>
      <c r="AY126" s="19">
        <f t="shared" si="28"/>
        <v>563900</v>
      </c>
      <c r="AZ126" s="20"/>
      <c r="BA126" s="21"/>
      <c r="BB126" s="21">
        <v>76522</v>
      </c>
      <c r="BC126" s="21">
        <v>111949</v>
      </c>
      <c r="BD126" s="21">
        <v>17193</v>
      </c>
      <c r="BE126" s="19">
        <f>(SUM(BA126:BD126))</f>
        <v>205664</v>
      </c>
      <c r="BF126" s="20"/>
      <c r="BG126" s="22">
        <v>21955</v>
      </c>
      <c r="BH126" s="20"/>
      <c r="BI126" s="21"/>
      <c r="BJ126" s="21"/>
      <c r="BK126" s="21">
        <v>121404</v>
      </c>
      <c r="BL126" s="21"/>
      <c r="BM126" s="21">
        <v>15246</v>
      </c>
      <c r="BN126" s="21"/>
      <c r="BO126" s="21"/>
      <c r="BP126" s="21"/>
      <c r="BQ126" s="21"/>
      <c r="BR126" s="21"/>
      <c r="BS126" s="21"/>
      <c r="BT126" s="21">
        <v>85384</v>
      </c>
      <c r="BU126" s="19">
        <f t="shared" si="25"/>
        <v>222034</v>
      </c>
      <c r="BV126" s="20" t="s">
        <v>12</v>
      </c>
      <c r="BW126" s="19">
        <f t="shared" si="33"/>
        <v>1520121</v>
      </c>
      <c r="BX126" s="20" t="s">
        <v>12</v>
      </c>
      <c r="BY126" s="19">
        <f t="shared" si="31"/>
        <v>1132558</v>
      </c>
      <c r="BZ126" s="20" t="s">
        <v>12</v>
      </c>
      <c r="CA126" s="29"/>
      <c r="CB126" s="20"/>
      <c r="CC126" s="19">
        <f t="shared" si="20"/>
        <v>2266600</v>
      </c>
      <c r="CD126" s="5"/>
      <c r="CE126" s="115">
        <v>700000</v>
      </c>
      <c r="CF126" s="115">
        <v>1566599</v>
      </c>
      <c r="CG126" s="19">
        <f t="shared" si="21"/>
        <v>1</v>
      </c>
      <c r="CH126" s="351" t="s">
        <v>740</v>
      </c>
    </row>
    <row r="127" spans="1:88" x14ac:dyDescent="0.2">
      <c r="A127" s="6">
        <f t="shared" si="17"/>
        <v>1</v>
      </c>
      <c r="B127" s="30" t="s">
        <v>353</v>
      </c>
      <c r="C127" s="29">
        <v>83216.33</v>
      </c>
      <c r="D127" s="20"/>
      <c r="E127" s="21"/>
      <c r="F127" s="21"/>
      <c r="G127" s="21">
        <v>17.7</v>
      </c>
      <c r="H127" s="21"/>
      <c r="I127" s="21"/>
      <c r="J127" s="21"/>
      <c r="K127" s="21"/>
      <c r="L127" s="21"/>
      <c r="M127" s="21">
        <v>190.3</v>
      </c>
      <c r="N127" s="19">
        <f t="shared" si="18"/>
        <v>208</v>
      </c>
      <c r="O127" s="20"/>
      <c r="P127" s="21">
        <v>37966.01</v>
      </c>
      <c r="Q127" s="21"/>
      <c r="R127" s="21"/>
      <c r="S127" s="21"/>
      <c r="T127" s="21">
        <v>19776.28</v>
      </c>
      <c r="U127" s="60">
        <f t="shared" si="30"/>
        <v>57742.29</v>
      </c>
      <c r="V127" s="20"/>
      <c r="W127" s="21"/>
      <c r="X127" s="21"/>
      <c r="Y127" s="21"/>
      <c r="Z127" s="21"/>
      <c r="AA127" s="21"/>
      <c r="AB127" s="21"/>
      <c r="AC127" s="19">
        <f t="shared" si="19"/>
        <v>0</v>
      </c>
      <c r="AD127" s="20"/>
      <c r="AE127" s="19">
        <f t="shared" si="32"/>
        <v>57950.29</v>
      </c>
      <c r="AF127" s="20"/>
      <c r="AG127" s="21"/>
      <c r="AH127" s="21"/>
      <c r="AI127" s="21"/>
      <c r="AJ127" s="21"/>
      <c r="AK127" s="19">
        <f t="shared" si="26"/>
        <v>0</v>
      </c>
      <c r="AL127" s="20"/>
      <c r="AM127" s="21">
        <v>17607.5</v>
      </c>
      <c r="AN127" s="21"/>
      <c r="AO127" s="21"/>
      <c r="AP127" s="21"/>
      <c r="AQ127" s="19">
        <f t="shared" si="27"/>
        <v>17607.5</v>
      </c>
      <c r="AR127" s="20"/>
      <c r="AS127" s="21"/>
      <c r="AT127" s="21">
        <v>171</v>
      </c>
      <c r="AU127" s="21">
        <v>600.29999999999995</v>
      </c>
      <c r="AV127" s="21">
        <v>2890</v>
      </c>
      <c r="AW127" s="21"/>
      <c r="AX127" s="21">
        <v>9533.0499999999993</v>
      </c>
      <c r="AY127" s="19">
        <f t="shared" si="28"/>
        <v>13194.349999999999</v>
      </c>
      <c r="AZ127" s="20"/>
      <c r="BA127" s="21">
        <v>30810.01</v>
      </c>
      <c r="BB127" s="21"/>
      <c r="BC127" s="21">
        <v>6877.09</v>
      </c>
      <c r="BD127" s="21"/>
      <c r="BE127" s="19">
        <f>(SUM(BA127:BD127))</f>
        <v>37687.1</v>
      </c>
      <c r="BF127" s="20"/>
      <c r="BG127" s="22">
        <v>2082</v>
      </c>
      <c r="BH127" s="20"/>
      <c r="BI127" s="21"/>
      <c r="BJ127" s="21"/>
      <c r="BK127" s="21">
        <v>2936.56</v>
      </c>
      <c r="BL127" s="21">
        <v>787.5</v>
      </c>
      <c r="BM127" s="21">
        <v>1377.5</v>
      </c>
      <c r="BN127" s="21"/>
      <c r="BO127" s="21"/>
      <c r="BP127" s="21"/>
      <c r="BQ127" s="21"/>
      <c r="BR127" s="21"/>
      <c r="BS127" s="21"/>
      <c r="BT127" s="21"/>
      <c r="BU127" s="19">
        <f t="shared" si="25"/>
        <v>5101.5599999999995</v>
      </c>
      <c r="BV127" s="20" t="s">
        <v>12</v>
      </c>
      <c r="BW127" s="19">
        <f t="shared" si="33"/>
        <v>75672.509999999995</v>
      </c>
      <c r="BX127" s="20" t="s">
        <v>12</v>
      </c>
      <c r="BY127" s="19">
        <f t="shared" si="31"/>
        <v>-17722.219999999994</v>
      </c>
      <c r="BZ127" s="20" t="s">
        <v>12</v>
      </c>
      <c r="CA127" s="29">
        <v>1860.89</v>
      </c>
      <c r="CB127" s="20"/>
      <c r="CC127" s="19">
        <f t="shared" si="20"/>
        <v>67355</v>
      </c>
      <c r="CD127" s="5"/>
      <c r="CE127" s="115">
        <v>45510</v>
      </c>
      <c r="CF127" s="115">
        <v>21845</v>
      </c>
      <c r="CG127" s="19">
        <f t="shared" si="21"/>
        <v>0</v>
      </c>
      <c r="CH127" s="352" t="s">
        <v>740</v>
      </c>
    </row>
    <row r="128" spans="1:88" x14ac:dyDescent="0.2">
      <c r="A128" s="6">
        <f t="shared" si="17"/>
        <v>1</v>
      </c>
      <c r="B128" s="30" t="s">
        <v>354</v>
      </c>
      <c r="C128" s="29">
        <v>190863</v>
      </c>
      <c r="D128" s="20"/>
      <c r="E128" s="21"/>
      <c r="F128" s="21"/>
      <c r="G128" s="21">
        <v>295</v>
      </c>
      <c r="H128" s="21"/>
      <c r="I128" s="21"/>
      <c r="J128" s="21"/>
      <c r="K128" s="21"/>
      <c r="L128" s="21"/>
      <c r="M128" s="21"/>
      <c r="N128" s="19">
        <f t="shared" si="18"/>
        <v>295</v>
      </c>
      <c r="O128" s="20"/>
      <c r="P128" s="21">
        <v>19032</v>
      </c>
      <c r="Q128" s="21"/>
      <c r="R128" s="21">
        <v>2724</v>
      </c>
      <c r="S128" s="21"/>
      <c r="T128" s="21">
        <v>7998</v>
      </c>
      <c r="U128" s="60">
        <f t="shared" si="30"/>
        <v>29754</v>
      </c>
      <c r="V128" s="20"/>
      <c r="W128" s="21"/>
      <c r="X128" s="21"/>
      <c r="Y128" s="21"/>
      <c r="Z128" s="21"/>
      <c r="AA128" s="21"/>
      <c r="AB128" s="21"/>
      <c r="AC128" s="19">
        <f t="shared" si="19"/>
        <v>0</v>
      </c>
      <c r="AD128" s="20"/>
      <c r="AE128" s="19">
        <f t="shared" si="32"/>
        <v>30049</v>
      </c>
      <c r="AF128" s="20"/>
      <c r="AG128" s="21"/>
      <c r="AH128" s="21"/>
      <c r="AI128" s="21"/>
      <c r="AJ128" s="21"/>
      <c r="AK128" s="19">
        <f t="shared" si="26"/>
        <v>0</v>
      </c>
      <c r="AL128" s="20"/>
      <c r="AM128" s="21"/>
      <c r="AN128" s="21"/>
      <c r="AO128" s="21"/>
      <c r="AP128" s="21"/>
      <c r="AQ128" s="19">
        <f t="shared" si="27"/>
        <v>0</v>
      </c>
      <c r="AR128" s="20"/>
      <c r="AS128" s="21"/>
      <c r="AT128" s="21"/>
      <c r="AU128" s="21">
        <v>1656</v>
      </c>
      <c r="AV128" s="21"/>
      <c r="AW128" s="21"/>
      <c r="AX128" s="21"/>
      <c r="AY128" s="19">
        <f t="shared" si="28"/>
        <v>1656</v>
      </c>
      <c r="AZ128" s="20"/>
      <c r="BA128" s="21"/>
      <c r="BB128" s="21"/>
      <c r="BC128" s="21"/>
      <c r="BD128" s="21"/>
      <c r="BE128" s="19">
        <f t="shared" si="29"/>
        <v>0</v>
      </c>
      <c r="BF128" s="20"/>
      <c r="BG128" s="22"/>
      <c r="BH128" s="20"/>
      <c r="BI128" s="21"/>
      <c r="BJ128" s="21"/>
      <c r="BK128" s="21"/>
      <c r="BL128" s="21">
        <v>1936</v>
      </c>
      <c r="BM128" s="21"/>
      <c r="BN128" s="21"/>
      <c r="BO128" s="21"/>
      <c r="BP128" s="21"/>
      <c r="BQ128" s="21"/>
      <c r="BR128" s="21"/>
      <c r="BS128" s="21"/>
      <c r="BT128" s="21"/>
      <c r="BU128" s="19">
        <f t="shared" si="25"/>
        <v>1936</v>
      </c>
      <c r="BV128" s="20" t="s">
        <v>12</v>
      </c>
      <c r="BW128" s="19">
        <f t="shared" si="33"/>
        <v>3592</v>
      </c>
      <c r="BX128" s="20" t="s">
        <v>12</v>
      </c>
      <c r="BY128" s="19">
        <f t="shared" si="31"/>
        <v>26457</v>
      </c>
      <c r="BZ128" s="20" t="s">
        <v>12</v>
      </c>
      <c r="CA128" s="29"/>
      <c r="CB128" s="20"/>
      <c r="CC128" s="19">
        <f t="shared" si="20"/>
        <v>217320</v>
      </c>
      <c r="CD128" s="5"/>
      <c r="CE128" s="115"/>
      <c r="CF128" s="115">
        <v>217320</v>
      </c>
      <c r="CG128" s="19">
        <f t="shared" si="21"/>
        <v>0</v>
      </c>
      <c r="CH128" s="351" t="s">
        <v>740</v>
      </c>
    </row>
    <row r="129" spans="1:86" x14ac:dyDescent="0.2">
      <c r="A129" s="6">
        <f t="shared" si="17"/>
        <v>1</v>
      </c>
      <c r="B129" s="30" t="s">
        <v>355</v>
      </c>
      <c r="C129" s="29"/>
      <c r="D129" s="20"/>
      <c r="E129" s="21"/>
      <c r="F129" s="21"/>
      <c r="G129" s="21"/>
      <c r="H129" s="21">
        <v>58205</v>
      </c>
      <c r="I129" s="21"/>
      <c r="J129" s="21"/>
      <c r="K129" s="21"/>
      <c r="L129" s="21"/>
      <c r="M129" s="21">
        <v>91139</v>
      </c>
      <c r="N129" s="19">
        <f t="shared" si="18"/>
        <v>149344</v>
      </c>
      <c r="O129" s="20"/>
      <c r="P129" s="21">
        <v>44929</v>
      </c>
      <c r="Q129" s="21"/>
      <c r="R129" s="21"/>
      <c r="S129" s="21"/>
      <c r="T129" s="21"/>
      <c r="U129" s="60">
        <f t="shared" si="30"/>
        <v>44929</v>
      </c>
      <c r="V129" s="20"/>
      <c r="W129" s="21"/>
      <c r="X129" s="21"/>
      <c r="Y129" s="21"/>
      <c r="Z129" s="21"/>
      <c r="AA129" s="21"/>
      <c r="AB129" s="21"/>
      <c r="AC129" s="19">
        <f t="shared" si="19"/>
        <v>0</v>
      </c>
      <c r="AD129" s="20"/>
      <c r="AE129" s="19">
        <f t="shared" si="32"/>
        <v>194273</v>
      </c>
      <c r="AF129" s="20"/>
      <c r="AG129" s="21"/>
      <c r="AH129" s="21"/>
      <c r="AI129" s="21"/>
      <c r="AJ129" s="21"/>
      <c r="AK129" s="19">
        <f t="shared" si="26"/>
        <v>0</v>
      </c>
      <c r="AL129" s="20"/>
      <c r="AM129" s="21"/>
      <c r="AN129" s="21"/>
      <c r="AO129" s="21"/>
      <c r="AP129" s="21">
        <v>747</v>
      </c>
      <c r="AQ129" s="19">
        <f t="shared" si="27"/>
        <v>747</v>
      </c>
      <c r="AR129" s="20"/>
      <c r="AS129" s="21"/>
      <c r="AT129" s="21">
        <v>523</v>
      </c>
      <c r="AU129" s="21">
        <v>25153</v>
      </c>
      <c r="AV129" s="21"/>
      <c r="AW129" s="21"/>
      <c r="AX129" s="21"/>
      <c r="AY129" s="19">
        <f t="shared" si="28"/>
        <v>25676</v>
      </c>
      <c r="AZ129" s="20"/>
      <c r="BA129" s="21"/>
      <c r="BB129" s="21">
        <v>29204</v>
      </c>
      <c r="BC129" s="21">
        <v>16756</v>
      </c>
      <c r="BD129" s="21"/>
      <c r="BE129" s="19">
        <f t="shared" si="29"/>
        <v>45960</v>
      </c>
      <c r="BF129" s="20"/>
      <c r="BG129" s="22">
        <v>18692</v>
      </c>
      <c r="BH129" s="20"/>
      <c r="BI129" s="21"/>
      <c r="BJ129" s="21"/>
      <c r="BK129" s="21">
        <v>24872</v>
      </c>
      <c r="BL129" s="21"/>
      <c r="BM129" s="21">
        <v>599</v>
      </c>
      <c r="BN129" s="21"/>
      <c r="BO129" s="21"/>
      <c r="BP129" s="21"/>
      <c r="BQ129" s="21"/>
      <c r="BR129" s="21"/>
      <c r="BS129" s="21"/>
      <c r="BT129" s="21">
        <v>77727</v>
      </c>
      <c r="BU129" s="19">
        <f t="shared" si="25"/>
        <v>103198</v>
      </c>
      <c r="BV129" s="20" t="s">
        <v>12</v>
      </c>
      <c r="BW129" s="19">
        <f t="shared" si="33"/>
        <v>194273</v>
      </c>
      <c r="BX129" s="20" t="s">
        <v>12</v>
      </c>
      <c r="BY129" s="19">
        <f t="shared" si="31"/>
        <v>0</v>
      </c>
      <c r="BZ129" s="20" t="s">
        <v>12</v>
      </c>
      <c r="CA129" s="29"/>
      <c r="CB129" s="20"/>
      <c r="CC129" s="19">
        <f t="shared" si="20"/>
        <v>0</v>
      </c>
      <c r="CD129" s="5"/>
      <c r="CE129" s="115"/>
      <c r="CF129" s="115"/>
      <c r="CG129" s="19">
        <f t="shared" si="21"/>
        <v>0</v>
      </c>
      <c r="CH129" s="351" t="s">
        <v>740</v>
      </c>
    </row>
    <row r="130" spans="1:86" x14ac:dyDescent="0.2">
      <c r="A130" s="6">
        <f t="shared" si="17"/>
        <v>1</v>
      </c>
      <c r="B130" s="30" t="s">
        <v>356</v>
      </c>
      <c r="C130" s="29">
        <v>22618</v>
      </c>
      <c r="D130" s="20"/>
      <c r="E130" s="21">
        <v>6978</v>
      </c>
      <c r="F130" s="21"/>
      <c r="G130" s="21"/>
      <c r="H130" s="21">
        <v>25000</v>
      </c>
      <c r="I130" s="21"/>
      <c r="J130" s="21"/>
      <c r="K130" s="21"/>
      <c r="L130" s="21"/>
      <c r="M130" s="21"/>
      <c r="N130" s="19">
        <f t="shared" si="18"/>
        <v>31978</v>
      </c>
      <c r="O130" s="20"/>
      <c r="P130" s="21">
        <v>8592</v>
      </c>
      <c r="Q130" s="21"/>
      <c r="R130" s="21"/>
      <c r="S130" s="21">
        <v>50000</v>
      </c>
      <c r="T130" s="21">
        <v>4478</v>
      </c>
      <c r="U130" s="60">
        <f t="shared" si="30"/>
        <v>63070</v>
      </c>
      <c r="V130" s="20"/>
      <c r="W130" s="21"/>
      <c r="X130" s="21"/>
      <c r="Y130" s="21"/>
      <c r="Z130" s="21"/>
      <c r="AA130" s="21"/>
      <c r="AB130" s="21"/>
      <c r="AC130" s="19">
        <f t="shared" si="19"/>
        <v>0</v>
      </c>
      <c r="AD130" s="20"/>
      <c r="AE130" s="19">
        <f t="shared" si="32"/>
        <v>95048</v>
      </c>
      <c r="AF130" s="20"/>
      <c r="AG130" s="21"/>
      <c r="AH130" s="21"/>
      <c r="AI130" s="21"/>
      <c r="AJ130" s="21"/>
      <c r="AK130" s="19">
        <f t="shared" si="26"/>
        <v>0</v>
      </c>
      <c r="AL130" s="20"/>
      <c r="AM130" s="21"/>
      <c r="AN130" s="21"/>
      <c r="AO130" s="21"/>
      <c r="AP130" s="21"/>
      <c r="AQ130" s="19">
        <f t="shared" si="27"/>
        <v>0</v>
      </c>
      <c r="AR130" s="20"/>
      <c r="AS130" s="21">
        <v>91148</v>
      </c>
      <c r="AT130" s="21"/>
      <c r="AU130" s="21"/>
      <c r="AV130" s="21"/>
      <c r="AW130" s="21"/>
      <c r="AX130" s="21">
        <v>142</v>
      </c>
      <c r="AY130" s="19">
        <f t="shared" si="28"/>
        <v>91290</v>
      </c>
      <c r="AZ130" s="20"/>
      <c r="BA130" s="21"/>
      <c r="BB130" s="21"/>
      <c r="BC130" s="21">
        <v>939</v>
      </c>
      <c r="BD130" s="21"/>
      <c r="BE130" s="19">
        <f t="shared" si="29"/>
        <v>939</v>
      </c>
      <c r="BF130" s="20"/>
      <c r="BG130" s="22">
        <v>470</v>
      </c>
      <c r="BH130" s="20"/>
      <c r="BI130" s="21"/>
      <c r="BJ130" s="21"/>
      <c r="BK130" s="21">
        <v>2434</v>
      </c>
      <c r="BL130" s="21">
        <v>469</v>
      </c>
      <c r="BM130" s="21"/>
      <c r="BN130" s="21"/>
      <c r="BO130" s="21"/>
      <c r="BP130" s="21"/>
      <c r="BQ130" s="21"/>
      <c r="BR130" s="21">
        <v>2500</v>
      </c>
      <c r="BS130" s="21"/>
      <c r="BT130" s="21"/>
      <c r="BU130" s="19">
        <f t="shared" si="25"/>
        <v>5403</v>
      </c>
      <c r="BV130" s="20" t="s">
        <v>12</v>
      </c>
      <c r="BW130" s="19">
        <f t="shared" si="33"/>
        <v>98102</v>
      </c>
      <c r="BX130" s="20" t="s">
        <v>12</v>
      </c>
      <c r="BY130" s="19">
        <f t="shared" si="31"/>
        <v>-3054</v>
      </c>
      <c r="BZ130" s="20" t="s">
        <v>12</v>
      </c>
      <c r="CA130" s="29"/>
      <c r="CB130" s="20"/>
      <c r="CC130" s="19">
        <f t="shared" si="20"/>
        <v>19564</v>
      </c>
      <c r="CD130" s="5"/>
      <c r="CE130" s="115">
        <v>17064</v>
      </c>
      <c r="CF130" s="115">
        <v>2500</v>
      </c>
      <c r="CG130" s="19">
        <f t="shared" si="21"/>
        <v>0</v>
      </c>
      <c r="CH130" s="351" t="s">
        <v>740</v>
      </c>
    </row>
    <row r="131" spans="1:86" x14ac:dyDescent="0.2">
      <c r="A131" s="6">
        <f t="shared" si="17"/>
        <v>1</v>
      </c>
      <c r="B131" s="30" t="s">
        <v>357</v>
      </c>
      <c r="C131" s="29">
        <v>31666010</v>
      </c>
      <c r="D131" s="20"/>
      <c r="E131" s="21">
        <v>5241215</v>
      </c>
      <c r="F131" s="21">
        <v>54000</v>
      </c>
      <c r="G131" s="21">
        <v>210995</v>
      </c>
      <c r="H131" s="21">
        <v>1790000</v>
      </c>
      <c r="I131" s="21"/>
      <c r="J131" s="21"/>
      <c r="K131" s="21">
        <v>9201315</v>
      </c>
      <c r="L131" s="21"/>
      <c r="M131" s="21">
        <v>486046</v>
      </c>
      <c r="N131" s="19">
        <f t="shared" si="18"/>
        <v>16983571</v>
      </c>
      <c r="O131" s="20"/>
      <c r="P131" s="21">
        <v>7441379</v>
      </c>
      <c r="Q131" s="21"/>
      <c r="R131" s="21"/>
      <c r="S131" s="21">
        <v>234000</v>
      </c>
      <c r="T131" s="21"/>
      <c r="U131" s="60">
        <f>(SUM(P131:T131))</f>
        <v>7675379</v>
      </c>
      <c r="V131" s="20"/>
      <c r="W131" s="21"/>
      <c r="X131" s="21"/>
      <c r="Y131" s="21"/>
      <c r="Z131" s="21"/>
      <c r="AA131" s="21"/>
      <c r="AB131" s="21">
        <v>228720</v>
      </c>
      <c r="AC131" s="19">
        <f t="shared" si="19"/>
        <v>228720</v>
      </c>
      <c r="AD131" s="20"/>
      <c r="AE131" s="19">
        <f t="shared" si="32"/>
        <v>24887670</v>
      </c>
      <c r="AF131" s="20"/>
      <c r="AG131" s="21"/>
      <c r="AH131" s="21"/>
      <c r="AI131" s="21"/>
      <c r="AJ131" s="21"/>
      <c r="AK131" s="19">
        <f t="shared" si="26"/>
        <v>0</v>
      </c>
      <c r="AL131" s="20"/>
      <c r="AM131" s="21">
        <v>314661</v>
      </c>
      <c r="AN131" s="21">
        <v>112092</v>
      </c>
      <c r="AO131" s="21"/>
      <c r="AP131" s="21"/>
      <c r="AQ131" s="19">
        <f t="shared" si="27"/>
        <v>426753</v>
      </c>
      <c r="AR131" s="20"/>
      <c r="AS131" s="21">
        <v>1892483</v>
      </c>
      <c r="AT131" s="21">
        <v>90872</v>
      </c>
      <c r="AU131" s="21">
        <v>108349</v>
      </c>
      <c r="AV131" s="21">
        <v>28240</v>
      </c>
      <c r="AW131" s="21"/>
      <c r="AX131" s="21">
        <v>652880</v>
      </c>
      <c r="AY131" s="19">
        <f t="shared" si="28"/>
        <v>2772824</v>
      </c>
      <c r="AZ131" s="20"/>
      <c r="BA131" s="21">
        <v>164545</v>
      </c>
      <c r="BB131" s="21">
        <v>57092</v>
      </c>
      <c r="BC131" s="21">
        <v>1029407</v>
      </c>
      <c r="BD131" s="21">
        <v>63371</v>
      </c>
      <c r="BE131" s="19">
        <f t="shared" si="29"/>
        <v>1314415</v>
      </c>
      <c r="BF131" s="20"/>
      <c r="BG131" s="22">
        <v>1046815</v>
      </c>
      <c r="BH131" s="20"/>
      <c r="BI131" s="21">
        <v>2463445</v>
      </c>
      <c r="BJ131" s="21">
        <v>21678</v>
      </c>
      <c r="BK131" s="21">
        <v>610797</v>
      </c>
      <c r="BL131" s="21">
        <v>35578</v>
      </c>
      <c r="BM131" s="21">
        <v>998372</v>
      </c>
      <c r="BN131" s="21"/>
      <c r="BO131" s="21"/>
      <c r="BP131" s="21"/>
      <c r="BQ131" s="21"/>
      <c r="BR131" s="21"/>
      <c r="BS131" s="21">
        <v>629600</v>
      </c>
      <c r="BT131" s="21"/>
      <c r="BU131" s="19">
        <f t="shared" si="25"/>
        <v>4759470</v>
      </c>
      <c r="BV131" s="20" t="s">
        <v>12</v>
      </c>
      <c r="BW131" s="19">
        <f t="shared" si="33"/>
        <v>10320277</v>
      </c>
      <c r="BX131" s="20" t="s">
        <v>12</v>
      </c>
      <c r="BY131" s="19">
        <f t="shared" si="31"/>
        <v>14567393</v>
      </c>
      <c r="BZ131" s="20" t="s">
        <v>12</v>
      </c>
      <c r="CA131" s="29"/>
      <c r="CB131" s="20"/>
      <c r="CC131" s="19">
        <f>(+BY131+CA131+C131)</f>
        <v>46233403</v>
      </c>
      <c r="CD131" s="5"/>
      <c r="CE131" s="115"/>
      <c r="CF131" s="115"/>
      <c r="CG131" s="19">
        <f t="shared" si="21"/>
        <v>46233403</v>
      </c>
      <c r="CH131" s="351" t="s">
        <v>740</v>
      </c>
    </row>
    <row r="132" spans="1:86" x14ac:dyDescent="0.2">
      <c r="A132" s="6">
        <f t="shared" si="17"/>
        <v>1</v>
      </c>
      <c r="B132" s="30" t="s">
        <v>358</v>
      </c>
      <c r="C132" s="29"/>
      <c r="D132" s="20"/>
      <c r="E132" s="21"/>
      <c r="F132" s="21"/>
      <c r="G132" s="21"/>
      <c r="H132" s="21"/>
      <c r="I132" s="21"/>
      <c r="J132" s="21"/>
      <c r="K132" s="21"/>
      <c r="L132" s="21"/>
      <c r="M132" s="21">
        <v>18992</v>
      </c>
      <c r="N132" s="19">
        <f t="shared" si="18"/>
        <v>18992</v>
      </c>
      <c r="O132" s="20"/>
      <c r="P132" s="21">
        <v>40266</v>
      </c>
      <c r="Q132" s="21">
        <v>7372</v>
      </c>
      <c r="R132" s="21">
        <v>61429</v>
      </c>
      <c r="S132" s="21"/>
      <c r="T132" s="21">
        <v>9990</v>
      </c>
      <c r="U132" s="60">
        <f t="shared" si="30"/>
        <v>119057</v>
      </c>
      <c r="V132" s="20"/>
      <c r="W132" s="21"/>
      <c r="X132" s="21"/>
      <c r="Y132" s="21"/>
      <c r="Z132" s="21"/>
      <c r="AA132" s="21"/>
      <c r="AB132" s="21"/>
      <c r="AC132" s="19">
        <f t="shared" si="19"/>
        <v>0</v>
      </c>
      <c r="AD132" s="20"/>
      <c r="AE132" s="19">
        <f t="shared" si="32"/>
        <v>138049</v>
      </c>
      <c r="AF132" s="20"/>
      <c r="AG132" s="21"/>
      <c r="AH132" s="21"/>
      <c r="AI132" s="21"/>
      <c r="AJ132" s="21">
        <v>12453</v>
      </c>
      <c r="AK132" s="19">
        <f t="shared" si="26"/>
        <v>12453</v>
      </c>
      <c r="AL132" s="20"/>
      <c r="AM132" s="21">
        <v>5527</v>
      </c>
      <c r="AN132" s="21"/>
      <c r="AO132" s="21"/>
      <c r="AP132" s="21">
        <v>23340</v>
      </c>
      <c r="AQ132" s="19">
        <f t="shared" si="27"/>
        <v>28867</v>
      </c>
      <c r="AR132" s="20"/>
      <c r="AS132" s="21"/>
      <c r="AT132" s="21">
        <v>9497</v>
      </c>
      <c r="AU132" s="21">
        <v>223</v>
      </c>
      <c r="AV132" s="21">
        <v>300</v>
      </c>
      <c r="AW132" s="21"/>
      <c r="AX132" s="21">
        <v>11777</v>
      </c>
      <c r="AY132" s="19">
        <f t="shared" si="28"/>
        <v>21797</v>
      </c>
      <c r="AZ132" s="20"/>
      <c r="BA132" s="21"/>
      <c r="BB132" s="21"/>
      <c r="BC132" s="21">
        <v>4210</v>
      </c>
      <c r="BD132" s="21">
        <v>2923</v>
      </c>
      <c r="BE132" s="19">
        <f t="shared" si="29"/>
        <v>7133</v>
      </c>
      <c r="BF132" s="20"/>
      <c r="BG132" s="22">
        <v>40211</v>
      </c>
      <c r="BH132" s="20"/>
      <c r="BI132" s="21"/>
      <c r="BJ132" s="21"/>
      <c r="BK132" s="21">
        <v>9156</v>
      </c>
      <c r="BL132" s="21">
        <v>110</v>
      </c>
      <c r="BM132" s="21">
        <v>1602</v>
      </c>
      <c r="BN132" s="21"/>
      <c r="BO132" s="21"/>
      <c r="BP132" s="21"/>
      <c r="BQ132" s="21"/>
      <c r="BR132" s="21"/>
      <c r="BS132" s="21"/>
      <c r="BT132" s="21">
        <v>11372</v>
      </c>
      <c r="BU132" s="19">
        <f t="shared" si="25"/>
        <v>22240</v>
      </c>
      <c r="BV132" s="20" t="s">
        <v>12</v>
      </c>
      <c r="BW132" s="19">
        <f t="shared" si="33"/>
        <v>132701</v>
      </c>
      <c r="BX132" s="20" t="s">
        <v>12</v>
      </c>
      <c r="BY132" s="19">
        <f t="shared" si="31"/>
        <v>5348</v>
      </c>
      <c r="BZ132" s="20" t="s">
        <v>12</v>
      </c>
      <c r="CA132" s="29"/>
      <c r="CB132" s="20"/>
      <c r="CC132" s="19">
        <f t="shared" si="20"/>
        <v>5348</v>
      </c>
      <c r="CD132" s="5"/>
      <c r="CE132" s="115">
        <v>5348</v>
      </c>
      <c r="CF132" s="115"/>
      <c r="CG132" s="19">
        <f t="shared" si="21"/>
        <v>0</v>
      </c>
      <c r="CH132" s="351" t="s">
        <v>740</v>
      </c>
    </row>
    <row r="133" spans="1:86" x14ac:dyDescent="0.2">
      <c r="A133" s="6">
        <f t="shared" si="17"/>
        <v>1</v>
      </c>
      <c r="B133" s="30" t="s">
        <v>359</v>
      </c>
      <c r="C133" s="29">
        <v>395479</v>
      </c>
      <c r="D133" s="20"/>
      <c r="E133" s="21">
        <v>194389</v>
      </c>
      <c r="F133" s="21"/>
      <c r="G133" s="21">
        <v>424</v>
      </c>
      <c r="H133" s="21"/>
      <c r="I133" s="21"/>
      <c r="J133" s="21"/>
      <c r="K133" s="21"/>
      <c r="L133" s="21"/>
      <c r="M133" s="21">
        <v>29082</v>
      </c>
      <c r="N133" s="19">
        <f t="shared" si="18"/>
        <v>223895</v>
      </c>
      <c r="O133" s="20"/>
      <c r="P133" s="21">
        <v>106878</v>
      </c>
      <c r="Q133" s="21">
        <v>26632</v>
      </c>
      <c r="R133" s="21"/>
      <c r="S133" s="21"/>
      <c r="T133" s="21">
        <v>21577</v>
      </c>
      <c r="U133" s="60">
        <f t="shared" si="30"/>
        <v>155087</v>
      </c>
      <c r="V133" s="20"/>
      <c r="W133" s="21"/>
      <c r="X133" s="21"/>
      <c r="Y133" s="21"/>
      <c r="Z133" s="21"/>
      <c r="AA133" s="21"/>
      <c r="AB133" s="21"/>
      <c r="AC133" s="19">
        <f t="shared" si="19"/>
        <v>0</v>
      </c>
      <c r="AD133" s="20"/>
      <c r="AE133" s="19">
        <f t="shared" si="32"/>
        <v>378982</v>
      </c>
      <c r="AF133" s="20"/>
      <c r="AG133" s="21"/>
      <c r="AH133" s="21"/>
      <c r="AI133" s="21"/>
      <c r="AJ133" s="21">
        <v>6952</v>
      </c>
      <c r="AK133" s="19">
        <f t="shared" si="26"/>
        <v>6952</v>
      </c>
      <c r="AL133" s="20"/>
      <c r="AM133" s="21">
        <v>84974</v>
      </c>
      <c r="AN133" s="21"/>
      <c r="AO133" s="21"/>
      <c r="AP133" s="21">
        <v>14587</v>
      </c>
      <c r="AQ133" s="19">
        <f t="shared" si="27"/>
        <v>99561</v>
      </c>
      <c r="AR133" s="20"/>
      <c r="AS133" s="21">
        <v>35426</v>
      </c>
      <c r="AT133" s="21">
        <v>10352</v>
      </c>
      <c r="AU133" s="21">
        <v>11683</v>
      </c>
      <c r="AV133" s="21">
        <v>15599</v>
      </c>
      <c r="AW133" s="21"/>
      <c r="AX133" s="21">
        <v>7722</v>
      </c>
      <c r="AY133" s="19">
        <f t="shared" si="28"/>
        <v>80782</v>
      </c>
      <c r="AZ133" s="20"/>
      <c r="BA133" s="21">
        <v>17885</v>
      </c>
      <c r="BB133" s="21"/>
      <c r="BC133" s="21">
        <v>14741</v>
      </c>
      <c r="BD133" s="21"/>
      <c r="BE133" s="19">
        <f t="shared" si="29"/>
        <v>32626</v>
      </c>
      <c r="BF133" s="20"/>
      <c r="BG133" s="22">
        <v>56599</v>
      </c>
      <c r="BH133" s="20"/>
      <c r="BI133" s="21"/>
      <c r="BJ133" s="21"/>
      <c r="BK133" s="21">
        <v>12727</v>
      </c>
      <c r="BL133" s="21">
        <v>12627</v>
      </c>
      <c r="BM133" s="21">
        <v>38539</v>
      </c>
      <c r="BN133" s="21"/>
      <c r="BO133" s="21"/>
      <c r="BP133" s="21"/>
      <c r="BQ133" s="21"/>
      <c r="BR133" s="21">
        <v>138</v>
      </c>
      <c r="BS133" s="21"/>
      <c r="BT133" s="21">
        <v>1523</v>
      </c>
      <c r="BU133" s="19">
        <f t="shared" si="25"/>
        <v>65554</v>
      </c>
      <c r="BV133" s="20" t="s">
        <v>12</v>
      </c>
      <c r="BW133" s="19">
        <f t="shared" si="33"/>
        <v>342074</v>
      </c>
      <c r="BX133" s="20" t="s">
        <v>12</v>
      </c>
      <c r="BY133" s="19">
        <f t="shared" si="31"/>
        <v>36908</v>
      </c>
      <c r="BZ133" s="20" t="s">
        <v>12</v>
      </c>
      <c r="CA133" s="29"/>
      <c r="CB133" s="20"/>
      <c r="CC133" s="19">
        <f t="shared" si="20"/>
        <v>432387</v>
      </c>
      <c r="CD133" s="5"/>
      <c r="CE133" s="115">
        <v>132387</v>
      </c>
      <c r="CF133" s="115">
        <v>300000</v>
      </c>
      <c r="CG133" s="19">
        <f t="shared" si="21"/>
        <v>0</v>
      </c>
      <c r="CH133" s="351" t="s">
        <v>740</v>
      </c>
    </row>
    <row r="134" spans="1:86" x14ac:dyDescent="0.2">
      <c r="A134" s="6">
        <f t="shared" si="17"/>
        <v>1</v>
      </c>
      <c r="B134" s="30" t="s">
        <v>360</v>
      </c>
      <c r="C134" s="29">
        <v>31171</v>
      </c>
      <c r="D134" s="20"/>
      <c r="E134" s="21">
        <v>5464</v>
      </c>
      <c r="F134" s="21"/>
      <c r="G134" s="21">
        <v>10</v>
      </c>
      <c r="H134" s="21"/>
      <c r="I134" s="21"/>
      <c r="J134" s="21"/>
      <c r="K134" s="21"/>
      <c r="L134" s="21"/>
      <c r="M134" s="21"/>
      <c r="N134" s="19">
        <f t="shared" si="18"/>
        <v>5474</v>
      </c>
      <c r="O134" s="20"/>
      <c r="P134" s="21">
        <v>15136</v>
      </c>
      <c r="Q134" s="21"/>
      <c r="R134" s="21"/>
      <c r="S134" s="21"/>
      <c r="T134" s="21">
        <v>7786</v>
      </c>
      <c r="U134" s="60">
        <f t="shared" si="30"/>
        <v>22922</v>
      </c>
      <c r="V134" s="20"/>
      <c r="W134" s="21"/>
      <c r="X134" s="21"/>
      <c r="Y134" s="21"/>
      <c r="Z134" s="21"/>
      <c r="AA134" s="21"/>
      <c r="AB134" s="21"/>
      <c r="AC134" s="19">
        <f t="shared" si="19"/>
        <v>0</v>
      </c>
      <c r="AD134" s="20"/>
      <c r="AE134" s="19">
        <f t="shared" si="32"/>
        <v>28396</v>
      </c>
      <c r="AF134" s="20"/>
      <c r="AG134" s="21"/>
      <c r="AH134" s="21"/>
      <c r="AI134" s="21"/>
      <c r="AJ134" s="21"/>
      <c r="AK134" s="19">
        <f t="shared" si="26"/>
        <v>0</v>
      </c>
      <c r="AL134" s="20"/>
      <c r="AM134" s="21"/>
      <c r="AN134" s="21"/>
      <c r="AO134" s="21"/>
      <c r="AP134" s="21"/>
      <c r="AQ134" s="19">
        <f t="shared" si="27"/>
        <v>0</v>
      </c>
      <c r="AR134" s="20"/>
      <c r="AS134" s="21"/>
      <c r="AT134" s="21"/>
      <c r="AU134" s="21">
        <v>3032</v>
      </c>
      <c r="AV134" s="21"/>
      <c r="AW134" s="21"/>
      <c r="AX134" s="21">
        <v>256</v>
      </c>
      <c r="AY134" s="19">
        <f t="shared" si="28"/>
        <v>3288</v>
      </c>
      <c r="AZ134" s="20"/>
      <c r="BA134" s="21"/>
      <c r="BB134" s="21"/>
      <c r="BC134" s="21">
        <v>10241</v>
      </c>
      <c r="BD134" s="21"/>
      <c r="BE134" s="19">
        <f t="shared" si="29"/>
        <v>10241</v>
      </c>
      <c r="BF134" s="20"/>
      <c r="BG134" s="22"/>
      <c r="BH134" s="20"/>
      <c r="BI134" s="21"/>
      <c r="BJ134" s="21"/>
      <c r="BK134" s="21">
        <v>2275</v>
      </c>
      <c r="BL134" s="21"/>
      <c r="BM134" s="21">
        <v>110</v>
      </c>
      <c r="BN134" s="21"/>
      <c r="BO134" s="21"/>
      <c r="BP134" s="21"/>
      <c r="BQ134" s="21"/>
      <c r="BR134" s="21"/>
      <c r="BS134" s="21"/>
      <c r="BT134" s="21"/>
      <c r="BU134" s="19">
        <f t="shared" si="25"/>
        <v>2385</v>
      </c>
      <c r="BV134" s="20" t="s">
        <v>12</v>
      </c>
      <c r="BW134" s="19">
        <f t="shared" si="33"/>
        <v>15914</v>
      </c>
      <c r="BX134" s="20" t="s">
        <v>12</v>
      </c>
      <c r="BY134" s="19">
        <f t="shared" si="31"/>
        <v>12482</v>
      </c>
      <c r="BZ134" s="20" t="s">
        <v>12</v>
      </c>
      <c r="CA134" s="29"/>
      <c r="CB134" s="20"/>
      <c r="CC134" s="19">
        <f t="shared" si="20"/>
        <v>43653</v>
      </c>
      <c r="CD134" s="5"/>
      <c r="CE134" s="115">
        <v>1500</v>
      </c>
      <c r="CF134" s="115"/>
      <c r="CG134" s="19">
        <f t="shared" si="21"/>
        <v>42153</v>
      </c>
      <c r="CH134" s="351" t="s">
        <v>740</v>
      </c>
    </row>
    <row r="135" spans="1:86" x14ac:dyDescent="0.2">
      <c r="A135" s="6">
        <f t="shared" si="17"/>
        <v>1</v>
      </c>
      <c r="B135" s="30" t="s">
        <v>361</v>
      </c>
      <c r="C135" s="29"/>
      <c r="D135" s="20"/>
      <c r="E135" s="21">
        <v>20760</v>
      </c>
      <c r="F135" s="21"/>
      <c r="G135" s="21"/>
      <c r="H135" s="21">
        <v>57392</v>
      </c>
      <c r="I135" s="21"/>
      <c r="J135" s="21"/>
      <c r="K135" s="21"/>
      <c r="L135" s="21"/>
      <c r="M135" s="21">
        <v>5838</v>
      </c>
      <c r="N135" s="19">
        <f t="shared" si="18"/>
        <v>83990</v>
      </c>
      <c r="O135" s="20"/>
      <c r="P135" s="21">
        <v>33762</v>
      </c>
      <c r="Q135" s="21"/>
      <c r="R135" s="21"/>
      <c r="S135" s="21"/>
      <c r="T135" s="21"/>
      <c r="U135" s="60">
        <f t="shared" si="30"/>
        <v>33762</v>
      </c>
      <c r="V135" s="20"/>
      <c r="W135" s="21"/>
      <c r="X135" s="21"/>
      <c r="Y135" s="21"/>
      <c r="Z135" s="21"/>
      <c r="AA135" s="21"/>
      <c r="AB135" s="21"/>
      <c r="AC135" s="19">
        <f t="shared" si="19"/>
        <v>0</v>
      </c>
      <c r="AD135" s="20"/>
      <c r="AE135" s="19">
        <f t="shared" si="32"/>
        <v>117752</v>
      </c>
      <c r="AF135" s="20"/>
      <c r="AG135" s="21"/>
      <c r="AH135" s="21"/>
      <c r="AI135" s="21"/>
      <c r="AJ135" s="21"/>
      <c r="AK135" s="19">
        <f t="shared" si="26"/>
        <v>0</v>
      </c>
      <c r="AL135" s="20"/>
      <c r="AM135" s="21"/>
      <c r="AN135" s="21">
        <v>2112</v>
      </c>
      <c r="AO135" s="21"/>
      <c r="AP135" s="21"/>
      <c r="AQ135" s="19">
        <f t="shared" si="27"/>
        <v>2112</v>
      </c>
      <c r="AR135" s="20"/>
      <c r="AS135" s="21">
        <v>25350</v>
      </c>
      <c r="AT135" s="21">
        <v>526</v>
      </c>
      <c r="AU135" s="21">
        <v>14194</v>
      </c>
      <c r="AV135" s="21">
        <v>6582</v>
      </c>
      <c r="AW135" s="21"/>
      <c r="AX135" s="21">
        <v>25</v>
      </c>
      <c r="AY135" s="19">
        <f t="shared" si="28"/>
        <v>46677</v>
      </c>
      <c r="AZ135" s="20"/>
      <c r="BA135" s="21">
        <v>4500</v>
      </c>
      <c r="BB135" s="21"/>
      <c r="BC135" s="21">
        <v>38292</v>
      </c>
      <c r="BD135" s="21">
        <v>1381</v>
      </c>
      <c r="BE135" s="19">
        <f t="shared" si="29"/>
        <v>44173</v>
      </c>
      <c r="BF135" s="20"/>
      <c r="BG135" s="22">
        <v>11370</v>
      </c>
      <c r="BH135" s="20"/>
      <c r="BI135" s="21"/>
      <c r="BJ135" s="21"/>
      <c r="BK135" s="21">
        <v>13370</v>
      </c>
      <c r="BL135" s="21"/>
      <c r="BM135" s="21"/>
      <c r="BN135" s="21"/>
      <c r="BO135" s="21"/>
      <c r="BP135" s="21"/>
      <c r="BQ135" s="21"/>
      <c r="BR135" s="21"/>
      <c r="BS135" s="21"/>
      <c r="BT135" s="21">
        <v>50</v>
      </c>
      <c r="BU135" s="19">
        <f t="shared" si="25"/>
        <v>13420</v>
      </c>
      <c r="BV135" s="20" t="s">
        <v>12</v>
      </c>
      <c r="BW135" s="19">
        <f t="shared" si="33"/>
        <v>117752</v>
      </c>
      <c r="BX135" s="20" t="s">
        <v>12</v>
      </c>
      <c r="BY135" s="19">
        <f t="shared" si="31"/>
        <v>0</v>
      </c>
      <c r="BZ135" s="20" t="s">
        <v>12</v>
      </c>
      <c r="CA135" s="29"/>
      <c r="CB135" s="20"/>
      <c r="CC135" s="19">
        <f t="shared" si="20"/>
        <v>0</v>
      </c>
      <c r="CD135" s="5"/>
      <c r="CE135" s="115"/>
      <c r="CF135" s="115"/>
      <c r="CG135" s="19">
        <f t="shared" si="21"/>
        <v>0</v>
      </c>
      <c r="CH135" s="351" t="s">
        <v>740</v>
      </c>
    </row>
    <row r="136" spans="1:86" x14ac:dyDescent="0.2">
      <c r="A136" s="6">
        <f t="shared" si="17"/>
        <v>1</v>
      </c>
      <c r="B136" s="30" t="s">
        <v>362</v>
      </c>
      <c r="C136" s="29"/>
      <c r="D136" s="20"/>
      <c r="E136" s="21">
        <v>18167</v>
      </c>
      <c r="F136" s="21"/>
      <c r="G136" s="21">
        <v>651</v>
      </c>
      <c r="H136" s="21"/>
      <c r="I136" s="21"/>
      <c r="J136" s="21"/>
      <c r="K136" s="21"/>
      <c r="L136" s="21"/>
      <c r="M136" s="21">
        <v>5193</v>
      </c>
      <c r="N136" s="19">
        <f t="shared" si="18"/>
        <v>24011</v>
      </c>
      <c r="O136" s="20"/>
      <c r="P136" s="21">
        <v>31642</v>
      </c>
      <c r="Q136" s="21"/>
      <c r="R136" s="21"/>
      <c r="S136" s="21"/>
      <c r="T136" s="21"/>
      <c r="U136" s="60">
        <f t="shared" si="30"/>
        <v>31642</v>
      </c>
      <c r="V136" s="20"/>
      <c r="W136" s="21"/>
      <c r="X136" s="21"/>
      <c r="Y136" s="21"/>
      <c r="Z136" s="21"/>
      <c r="AA136" s="21"/>
      <c r="AB136" s="21"/>
      <c r="AC136" s="19">
        <f t="shared" si="19"/>
        <v>0</v>
      </c>
      <c r="AD136" s="20"/>
      <c r="AE136" s="19">
        <f t="shared" si="32"/>
        <v>55653</v>
      </c>
      <c r="AF136" s="20"/>
      <c r="AG136" s="21"/>
      <c r="AH136" s="21"/>
      <c r="AI136" s="21"/>
      <c r="AJ136" s="21"/>
      <c r="AK136" s="19">
        <f t="shared" si="26"/>
        <v>0</v>
      </c>
      <c r="AL136" s="20"/>
      <c r="AM136" s="21"/>
      <c r="AN136" s="21"/>
      <c r="AO136" s="21"/>
      <c r="AP136" s="21"/>
      <c r="AQ136" s="19">
        <f t="shared" si="27"/>
        <v>0</v>
      </c>
      <c r="AR136" s="20"/>
      <c r="AS136" s="21">
        <v>16570</v>
      </c>
      <c r="AT136" s="21"/>
      <c r="AU136" s="21"/>
      <c r="AV136" s="21"/>
      <c r="AW136" s="21"/>
      <c r="AX136" s="21"/>
      <c r="AY136" s="19">
        <f t="shared" si="28"/>
        <v>16570</v>
      </c>
      <c r="AZ136" s="20"/>
      <c r="BA136" s="21"/>
      <c r="BB136" s="21"/>
      <c r="BC136" s="21">
        <v>1626</v>
      </c>
      <c r="BD136" s="21"/>
      <c r="BE136" s="19">
        <f t="shared" si="29"/>
        <v>1626</v>
      </c>
      <c r="BF136" s="20"/>
      <c r="BG136" s="22">
        <v>903</v>
      </c>
      <c r="BH136" s="20"/>
      <c r="BI136" s="21"/>
      <c r="BJ136" s="21"/>
      <c r="BK136" s="21">
        <v>5963</v>
      </c>
      <c r="BL136" s="21"/>
      <c r="BM136" s="21"/>
      <c r="BN136" s="21"/>
      <c r="BO136" s="21"/>
      <c r="BP136" s="21"/>
      <c r="BQ136" s="21"/>
      <c r="BR136" s="21"/>
      <c r="BS136" s="21"/>
      <c r="BT136" s="21"/>
      <c r="BU136" s="19">
        <f>((SUM(BI136:BT136)))</f>
        <v>5963</v>
      </c>
      <c r="BV136" s="20" t="s">
        <v>12</v>
      </c>
      <c r="BW136" s="19">
        <f t="shared" si="33"/>
        <v>25062</v>
      </c>
      <c r="BX136" s="20" t="s">
        <v>12</v>
      </c>
      <c r="BY136" s="19">
        <f t="shared" si="31"/>
        <v>30591</v>
      </c>
      <c r="BZ136" s="20" t="s">
        <v>12</v>
      </c>
      <c r="CA136" s="29"/>
      <c r="CB136" s="20"/>
      <c r="CC136" s="19">
        <f t="shared" si="20"/>
        <v>30591</v>
      </c>
      <c r="CD136" s="5"/>
      <c r="CE136" s="115">
        <v>30591</v>
      </c>
      <c r="CF136" s="115"/>
      <c r="CG136" s="19">
        <f t="shared" si="21"/>
        <v>0</v>
      </c>
      <c r="CH136" s="351" t="s">
        <v>740</v>
      </c>
    </row>
    <row r="137" spans="1:86" x14ac:dyDescent="0.2">
      <c r="A137" s="6">
        <f t="shared" si="17"/>
        <v>1</v>
      </c>
      <c r="B137" s="30" t="s">
        <v>363</v>
      </c>
      <c r="C137" s="29">
        <v>4017</v>
      </c>
      <c r="D137" s="20"/>
      <c r="E137" s="21">
        <v>25421</v>
      </c>
      <c r="F137" s="21"/>
      <c r="G137" s="21"/>
      <c r="H137" s="21">
        <v>25000</v>
      </c>
      <c r="I137" s="21"/>
      <c r="J137" s="21"/>
      <c r="K137" s="21">
        <v>8780</v>
      </c>
      <c r="L137" s="21"/>
      <c r="M137" s="21"/>
      <c r="N137" s="19">
        <f t="shared" si="18"/>
        <v>59201</v>
      </c>
      <c r="O137" s="20"/>
      <c r="P137" s="21">
        <v>40127</v>
      </c>
      <c r="Q137" s="21"/>
      <c r="R137" s="21">
        <v>87106</v>
      </c>
      <c r="S137" s="21"/>
      <c r="T137" s="21">
        <v>9235</v>
      </c>
      <c r="U137" s="60">
        <f t="shared" si="30"/>
        <v>136468</v>
      </c>
      <c r="V137" s="20"/>
      <c r="W137" s="21"/>
      <c r="X137" s="21"/>
      <c r="Y137" s="21"/>
      <c r="Z137" s="21"/>
      <c r="AA137" s="21"/>
      <c r="AB137" s="21"/>
      <c r="AC137" s="19">
        <f t="shared" si="19"/>
        <v>0</v>
      </c>
      <c r="AD137" s="20"/>
      <c r="AE137" s="19">
        <f t="shared" si="32"/>
        <v>195669</v>
      </c>
      <c r="AF137" s="20"/>
      <c r="AG137" s="21"/>
      <c r="AH137" s="21"/>
      <c r="AI137" s="21"/>
      <c r="AJ137" s="21"/>
      <c r="AK137" s="19">
        <f t="shared" si="26"/>
        <v>0</v>
      </c>
      <c r="AL137" s="20"/>
      <c r="AM137" s="21"/>
      <c r="AN137" s="21"/>
      <c r="AO137" s="21"/>
      <c r="AP137" s="21"/>
      <c r="AQ137" s="19">
        <f t="shared" si="27"/>
        <v>0</v>
      </c>
      <c r="AR137" s="20"/>
      <c r="AS137" s="21">
        <v>29193</v>
      </c>
      <c r="AT137" s="21">
        <v>15330</v>
      </c>
      <c r="AU137" s="21">
        <v>2254</v>
      </c>
      <c r="AV137" s="21">
        <v>934</v>
      </c>
      <c r="AW137" s="21"/>
      <c r="AX137" s="21">
        <v>28342</v>
      </c>
      <c r="AY137" s="19">
        <f t="shared" si="28"/>
        <v>76053</v>
      </c>
      <c r="AZ137" s="20"/>
      <c r="BA137" s="21"/>
      <c r="BB137" s="21">
        <v>7164</v>
      </c>
      <c r="BC137" s="21">
        <v>4073</v>
      </c>
      <c r="BD137" s="21"/>
      <c r="BE137" s="19">
        <f t="shared" si="29"/>
        <v>11237</v>
      </c>
      <c r="BF137" s="20"/>
      <c r="BG137" s="22">
        <v>25675</v>
      </c>
      <c r="BH137" s="20"/>
      <c r="BI137" s="21"/>
      <c r="BJ137" s="21"/>
      <c r="BK137" s="21">
        <v>8141</v>
      </c>
      <c r="BL137" s="21">
        <v>2515</v>
      </c>
      <c r="BM137" s="21"/>
      <c r="BN137" s="21"/>
      <c r="BO137" s="21"/>
      <c r="BP137" s="21"/>
      <c r="BQ137" s="21"/>
      <c r="BR137" s="21"/>
      <c r="BS137" s="21"/>
      <c r="BT137" s="21">
        <v>251</v>
      </c>
      <c r="BU137" s="19">
        <f t="shared" si="25"/>
        <v>10907</v>
      </c>
      <c r="BV137" s="20" t="s">
        <v>12</v>
      </c>
      <c r="BW137" s="19">
        <f t="shared" si="33"/>
        <v>123872</v>
      </c>
      <c r="BX137" s="20" t="s">
        <v>12</v>
      </c>
      <c r="BY137" s="19">
        <f t="shared" si="31"/>
        <v>71797</v>
      </c>
      <c r="BZ137" s="20" t="s">
        <v>12</v>
      </c>
      <c r="CA137" s="29"/>
      <c r="CB137" s="20"/>
      <c r="CC137" s="19">
        <f t="shared" si="20"/>
        <v>75814</v>
      </c>
      <c r="CD137" s="5"/>
      <c r="CE137" s="115">
        <v>75814</v>
      </c>
      <c r="CF137" s="115"/>
      <c r="CG137" s="19">
        <f t="shared" si="21"/>
        <v>0</v>
      </c>
      <c r="CH137" s="351" t="s">
        <v>740</v>
      </c>
    </row>
    <row r="138" spans="1:86" x14ac:dyDescent="0.2">
      <c r="A138" s="6">
        <f t="shared" si="17"/>
        <v>1</v>
      </c>
      <c r="B138" s="30" t="s">
        <v>364</v>
      </c>
      <c r="C138" s="29">
        <v>11234</v>
      </c>
      <c r="D138" s="20"/>
      <c r="E138" s="21">
        <v>8369</v>
      </c>
      <c r="F138" s="21"/>
      <c r="G138" s="21"/>
      <c r="H138" s="21"/>
      <c r="I138" s="21"/>
      <c r="J138" s="21"/>
      <c r="K138" s="21"/>
      <c r="L138" s="21"/>
      <c r="M138" s="21"/>
      <c r="N138" s="19">
        <f t="shared" si="18"/>
        <v>8369</v>
      </c>
      <c r="O138" s="20"/>
      <c r="P138" s="21">
        <v>12072</v>
      </c>
      <c r="Q138" s="21"/>
      <c r="R138" s="21">
        <v>24595</v>
      </c>
      <c r="S138" s="21"/>
      <c r="T138" s="21"/>
      <c r="U138" s="60">
        <f t="shared" si="30"/>
        <v>36667</v>
      </c>
      <c r="V138" s="20"/>
      <c r="W138" s="21"/>
      <c r="X138" s="21"/>
      <c r="Y138" s="21"/>
      <c r="Z138" s="21"/>
      <c r="AA138" s="21"/>
      <c r="AB138" s="21"/>
      <c r="AC138" s="19">
        <f t="shared" si="19"/>
        <v>0</v>
      </c>
      <c r="AD138" s="20"/>
      <c r="AE138" s="19">
        <f t="shared" si="32"/>
        <v>45036</v>
      </c>
      <c r="AF138" s="20"/>
      <c r="AG138" s="21"/>
      <c r="AH138" s="21"/>
      <c r="AI138" s="21"/>
      <c r="AJ138" s="21">
        <v>200</v>
      </c>
      <c r="AK138" s="19">
        <f>(SUM(AG138:AJ138))</f>
        <v>200</v>
      </c>
      <c r="AL138" s="20"/>
      <c r="AM138" s="21"/>
      <c r="AN138" s="21"/>
      <c r="AO138" s="21"/>
      <c r="AP138" s="21"/>
      <c r="AQ138" s="19">
        <f t="shared" si="27"/>
        <v>0</v>
      </c>
      <c r="AR138" s="20"/>
      <c r="AS138" s="21"/>
      <c r="AT138" s="21">
        <v>7772</v>
      </c>
      <c r="AU138" s="21">
        <v>2536</v>
      </c>
      <c r="AV138" s="21"/>
      <c r="AW138" s="21"/>
      <c r="AX138" s="21"/>
      <c r="AY138" s="19">
        <f t="shared" si="28"/>
        <v>10308</v>
      </c>
      <c r="AZ138" s="20"/>
      <c r="BA138" s="21"/>
      <c r="BB138" s="21"/>
      <c r="BC138" s="21">
        <v>1726</v>
      </c>
      <c r="BD138" s="21"/>
      <c r="BE138" s="19">
        <f t="shared" si="29"/>
        <v>1726</v>
      </c>
      <c r="BF138" s="20"/>
      <c r="BG138" s="22">
        <v>21000</v>
      </c>
      <c r="BH138" s="20"/>
      <c r="BI138" s="21"/>
      <c r="BJ138" s="21"/>
      <c r="BK138" s="21">
        <v>2532</v>
      </c>
      <c r="BL138" s="21">
        <v>1000</v>
      </c>
      <c r="BM138" s="21"/>
      <c r="BN138" s="21"/>
      <c r="BO138" s="21"/>
      <c r="BP138" s="21"/>
      <c r="BQ138" s="21"/>
      <c r="BR138" s="21"/>
      <c r="BS138" s="21"/>
      <c r="BT138" s="21"/>
      <c r="BU138" s="19">
        <f t="shared" si="25"/>
        <v>3532</v>
      </c>
      <c r="BV138" s="20" t="s">
        <v>12</v>
      </c>
      <c r="BW138" s="19">
        <f t="shared" si="33"/>
        <v>36766</v>
      </c>
      <c r="BX138" s="20" t="s">
        <v>12</v>
      </c>
      <c r="BY138" s="19">
        <f t="shared" si="31"/>
        <v>8270</v>
      </c>
      <c r="BZ138" s="20" t="s">
        <v>12</v>
      </c>
      <c r="CA138" s="29"/>
      <c r="CB138" s="20"/>
      <c r="CC138" s="19">
        <f t="shared" si="20"/>
        <v>19504</v>
      </c>
      <c r="CD138" s="5"/>
      <c r="CE138" s="115">
        <v>19504</v>
      </c>
      <c r="CF138" s="115"/>
      <c r="CG138" s="19">
        <f t="shared" si="21"/>
        <v>0</v>
      </c>
      <c r="CH138" s="351" t="s">
        <v>740</v>
      </c>
    </row>
    <row r="139" spans="1:86" x14ac:dyDescent="0.2">
      <c r="A139" s="6">
        <f t="shared" ref="A139:A202" si="34">((IF(OR(BW139&gt;0,BY139&gt;0),1,)))</f>
        <v>1</v>
      </c>
      <c r="B139" s="30" t="s">
        <v>365</v>
      </c>
      <c r="C139" s="29"/>
      <c r="D139" s="20"/>
      <c r="E139" s="21"/>
      <c r="F139" s="21"/>
      <c r="G139" s="21"/>
      <c r="H139" s="21"/>
      <c r="I139" s="21"/>
      <c r="J139" s="21"/>
      <c r="K139" s="21"/>
      <c r="L139" s="21"/>
      <c r="M139" s="21"/>
      <c r="N139" s="19">
        <f t="shared" ref="N139:N202" si="35">+(SUM(E139:M139))</f>
        <v>0</v>
      </c>
      <c r="O139" s="20"/>
      <c r="P139" s="21">
        <v>4422</v>
      </c>
      <c r="Q139" s="21"/>
      <c r="R139" s="21">
        <v>6518.54</v>
      </c>
      <c r="S139" s="21"/>
      <c r="T139" s="21"/>
      <c r="U139" s="60">
        <f t="shared" si="30"/>
        <v>10940.54</v>
      </c>
      <c r="V139" s="20"/>
      <c r="W139" s="21"/>
      <c r="X139" s="21"/>
      <c r="Y139" s="21"/>
      <c r="Z139" s="21"/>
      <c r="AA139" s="21"/>
      <c r="AB139" s="21"/>
      <c r="AC139" s="19">
        <f t="shared" ref="AC139:AC202" si="36">(SUM(W139:AB139))</f>
        <v>0</v>
      </c>
      <c r="AD139" s="20"/>
      <c r="AE139" s="19">
        <f t="shared" si="32"/>
        <v>10940.54</v>
      </c>
      <c r="AF139" s="20"/>
      <c r="AG139" s="21"/>
      <c r="AH139" s="21"/>
      <c r="AI139" s="21"/>
      <c r="AJ139" s="21"/>
      <c r="AK139" s="19">
        <f t="shared" si="26"/>
        <v>0</v>
      </c>
      <c r="AL139" s="20"/>
      <c r="AM139" s="21"/>
      <c r="AN139" s="21"/>
      <c r="AO139" s="21"/>
      <c r="AP139" s="21"/>
      <c r="AQ139" s="19">
        <f t="shared" si="27"/>
        <v>0</v>
      </c>
      <c r="AR139" s="20"/>
      <c r="AS139" s="21"/>
      <c r="AT139" s="21"/>
      <c r="AU139" s="21">
        <v>3575</v>
      </c>
      <c r="AV139" s="21">
        <v>2861.5</v>
      </c>
      <c r="AW139" s="21"/>
      <c r="AX139" s="21">
        <v>1940.13</v>
      </c>
      <c r="AY139" s="19">
        <f t="shared" si="28"/>
        <v>8376.630000000001</v>
      </c>
      <c r="AZ139" s="20"/>
      <c r="BA139" s="21">
        <v>6600</v>
      </c>
      <c r="BB139" s="21"/>
      <c r="BC139" s="21"/>
      <c r="BD139" s="21"/>
      <c r="BE139" s="19">
        <f t="shared" si="29"/>
        <v>6600</v>
      </c>
      <c r="BF139" s="20"/>
      <c r="BG139" s="22"/>
      <c r="BH139" s="20"/>
      <c r="BI139" s="21"/>
      <c r="BJ139" s="21"/>
      <c r="BK139" s="21">
        <v>5414.16</v>
      </c>
      <c r="BL139" s="21"/>
      <c r="BM139" s="21"/>
      <c r="BN139" s="21"/>
      <c r="BO139" s="21"/>
      <c r="BP139" s="21"/>
      <c r="BQ139" s="21"/>
      <c r="BR139" s="21"/>
      <c r="BS139" s="21"/>
      <c r="BT139" s="21"/>
      <c r="BU139" s="19">
        <f t="shared" si="25"/>
        <v>5414.16</v>
      </c>
      <c r="BV139" s="20" t="s">
        <v>12</v>
      </c>
      <c r="BW139" s="19">
        <f t="shared" si="33"/>
        <v>20390.79</v>
      </c>
      <c r="BX139" s="20" t="s">
        <v>12</v>
      </c>
      <c r="BY139" s="19">
        <f t="shared" si="31"/>
        <v>-9450.25</v>
      </c>
      <c r="BZ139" s="20" t="s">
        <v>12</v>
      </c>
      <c r="CA139" s="29"/>
      <c r="CB139" s="20"/>
      <c r="CC139" s="19">
        <f t="shared" ref="CC139:CC202" si="37">(+BY139+CA139+C139)</f>
        <v>-9450.25</v>
      </c>
      <c r="CD139" s="5"/>
      <c r="CE139" s="115"/>
      <c r="CF139" s="115"/>
      <c r="CG139" s="19">
        <f>CC139-CE139-CF139</f>
        <v>-9450.25</v>
      </c>
      <c r="CH139" s="351" t="s">
        <v>742</v>
      </c>
    </row>
    <row r="140" spans="1:86" x14ac:dyDescent="0.2">
      <c r="A140" s="6">
        <f t="shared" si="34"/>
        <v>1</v>
      </c>
      <c r="B140" s="30" t="s">
        <v>366</v>
      </c>
      <c r="C140" s="29">
        <v>748081</v>
      </c>
      <c r="D140" s="20"/>
      <c r="E140" s="21">
        <v>238263</v>
      </c>
      <c r="F140" s="21"/>
      <c r="G140" s="21">
        <v>1281</v>
      </c>
      <c r="H140" s="21"/>
      <c r="I140" s="21"/>
      <c r="J140" s="21"/>
      <c r="K140" s="21"/>
      <c r="L140" s="21"/>
      <c r="M140" s="21">
        <v>103232</v>
      </c>
      <c r="N140" s="19">
        <f t="shared" si="35"/>
        <v>342776</v>
      </c>
      <c r="O140" s="20"/>
      <c r="P140" s="21">
        <v>205982</v>
      </c>
      <c r="Q140" s="21">
        <v>51172</v>
      </c>
      <c r="R140" s="21"/>
      <c r="S140" s="21"/>
      <c r="T140" s="21"/>
      <c r="U140" s="60">
        <f>(SUM(P140:T140))</f>
        <v>257154</v>
      </c>
      <c r="V140" s="20"/>
      <c r="W140" s="21"/>
      <c r="X140" s="21"/>
      <c r="Y140" s="21"/>
      <c r="Z140" s="21"/>
      <c r="AA140" s="21"/>
      <c r="AB140" s="21"/>
      <c r="AC140" s="19">
        <f t="shared" si="36"/>
        <v>0</v>
      </c>
      <c r="AD140" s="20"/>
      <c r="AE140" s="19">
        <f t="shared" si="32"/>
        <v>599930</v>
      </c>
      <c r="AF140" s="20"/>
      <c r="AG140" s="21"/>
      <c r="AH140" s="21"/>
      <c r="AI140" s="21"/>
      <c r="AJ140" s="21"/>
      <c r="AK140" s="19">
        <f t="shared" si="26"/>
        <v>0</v>
      </c>
      <c r="AL140" s="20"/>
      <c r="AM140" s="21"/>
      <c r="AN140" s="21"/>
      <c r="AO140" s="21"/>
      <c r="AP140" s="21"/>
      <c r="AQ140" s="19">
        <f t="shared" si="27"/>
        <v>0</v>
      </c>
      <c r="AR140" s="20"/>
      <c r="AS140" s="21">
        <v>232393</v>
      </c>
      <c r="AU140" s="21">
        <v>15366</v>
      </c>
      <c r="AV140" s="21"/>
      <c r="AW140" s="21"/>
      <c r="AX140" s="21">
        <v>312781</v>
      </c>
      <c r="AY140" s="19">
        <f t="shared" si="28"/>
        <v>560540</v>
      </c>
      <c r="AZ140" s="20"/>
      <c r="BA140" s="21"/>
      <c r="BB140" s="21"/>
      <c r="BC140" s="21"/>
      <c r="BD140" s="21"/>
      <c r="BE140" s="19">
        <f t="shared" si="29"/>
        <v>0</v>
      </c>
      <c r="BF140" s="20"/>
      <c r="BG140" s="22">
        <v>76130</v>
      </c>
      <c r="BH140" s="20"/>
      <c r="BI140" s="21"/>
      <c r="BJ140" s="21"/>
      <c r="BK140" s="21">
        <v>65734</v>
      </c>
      <c r="BL140" s="21"/>
      <c r="BM140" s="21"/>
      <c r="BN140" s="21"/>
      <c r="BO140" s="21"/>
      <c r="BP140" s="21"/>
      <c r="BQ140" s="21"/>
      <c r="BR140" s="21"/>
      <c r="BS140" s="21"/>
      <c r="BT140" s="21"/>
      <c r="BU140" s="19">
        <f t="shared" si="25"/>
        <v>65734</v>
      </c>
      <c r="BV140" s="20" t="s">
        <v>12</v>
      </c>
      <c r="BW140" s="19">
        <f t="shared" si="33"/>
        <v>702404</v>
      </c>
      <c r="BX140" s="20" t="s">
        <v>12</v>
      </c>
      <c r="BY140" s="19">
        <f t="shared" si="31"/>
        <v>-102474</v>
      </c>
      <c r="BZ140" s="20" t="s">
        <v>12</v>
      </c>
      <c r="CA140" s="29"/>
      <c r="CB140" s="20"/>
      <c r="CC140" s="19">
        <f t="shared" si="37"/>
        <v>645607</v>
      </c>
      <c r="CD140" s="5"/>
      <c r="CE140" s="115"/>
      <c r="CF140" s="115"/>
      <c r="CG140" s="19">
        <f t="shared" ref="CG140:CG202" si="38">CC140-CE140-CF140</f>
        <v>645607</v>
      </c>
      <c r="CH140" s="351" t="s">
        <v>742</v>
      </c>
    </row>
    <row r="141" spans="1:86" x14ac:dyDescent="0.2">
      <c r="A141" s="6">
        <f t="shared" si="34"/>
        <v>1</v>
      </c>
      <c r="B141" s="30" t="s">
        <v>367</v>
      </c>
      <c r="C141" s="29">
        <v>93456</v>
      </c>
      <c r="D141" s="20"/>
      <c r="E141" s="21">
        <v>64435.71</v>
      </c>
      <c r="F141" s="21"/>
      <c r="G141" s="21">
        <v>86.91</v>
      </c>
      <c r="H141" s="21"/>
      <c r="I141" s="21"/>
      <c r="J141" s="21"/>
      <c r="K141" s="21"/>
      <c r="L141" s="21"/>
      <c r="M141" s="21">
        <v>2216.02</v>
      </c>
      <c r="N141" s="19">
        <f t="shared" si="35"/>
        <v>66738.64</v>
      </c>
      <c r="O141" s="20"/>
      <c r="P141" s="21">
        <v>217152.76</v>
      </c>
      <c r="Q141" s="21"/>
      <c r="R141" s="21">
        <v>87200.38</v>
      </c>
      <c r="S141" s="21"/>
      <c r="T141" s="21">
        <v>35745.58</v>
      </c>
      <c r="U141" s="60">
        <f t="shared" si="30"/>
        <v>340098.72000000003</v>
      </c>
      <c r="V141" s="20"/>
      <c r="W141" s="21"/>
      <c r="X141" s="21"/>
      <c r="Y141" s="21"/>
      <c r="Z141" s="21"/>
      <c r="AA141" s="21"/>
      <c r="AB141" s="21"/>
      <c r="AC141" s="19">
        <f t="shared" si="36"/>
        <v>0</v>
      </c>
      <c r="AD141" s="20"/>
      <c r="AE141" s="19">
        <f t="shared" si="32"/>
        <v>406837.36000000004</v>
      </c>
      <c r="AF141" s="20"/>
      <c r="AG141" s="21"/>
      <c r="AH141" s="21"/>
      <c r="AI141" s="21"/>
      <c r="AJ141" s="21"/>
      <c r="AK141" s="19">
        <f t="shared" si="26"/>
        <v>0</v>
      </c>
      <c r="AL141" s="20"/>
      <c r="AM141" s="21"/>
      <c r="AN141" s="21"/>
      <c r="AO141" s="21"/>
      <c r="AP141" s="21"/>
      <c r="AQ141" s="19">
        <f t="shared" si="27"/>
        <v>0</v>
      </c>
      <c r="AR141" s="20"/>
      <c r="AS141" s="21"/>
      <c r="AT141" s="21"/>
      <c r="AU141" s="21">
        <v>23509</v>
      </c>
      <c r="AV141" s="21"/>
      <c r="AW141" s="21"/>
      <c r="AX141" s="21">
        <v>3398.02</v>
      </c>
      <c r="AY141" s="19">
        <f t="shared" si="28"/>
        <v>26907.02</v>
      </c>
      <c r="AZ141" s="20"/>
      <c r="BA141" s="21"/>
      <c r="BB141" s="21"/>
      <c r="BC141" s="21">
        <v>9397.5400000000009</v>
      </c>
      <c r="BD141" s="21">
        <v>3989.76</v>
      </c>
      <c r="BE141" s="19">
        <f t="shared" si="29"/>
        <v>13387.300000000001</v>
      </c>
      <c r="BF141" s="20"/>
      <c r="BG141" s="22">
        <v>47700.79</v>
      </c>
      <c r="BH141" s="20"/>
      <c r="BI141" s="21"/>
      <c r="BJ141" s="21"/>
      <c r="BK141" s="21">
        <v>21347.040000000001</v>
      </c>
      <c r="BL141" s="21">
        <v>1768.4</v>
      </c>
      <c r="BM141" s="21"/>
      <c r="BN141" s="21"/>
      <c r="BO141" s="21"/>
      <c r="BP141" s="21"/>
      <c r="BQ141" s="21"/>
      <c r="BR141" s="21"/>
      <c r="BS141" s="21"/>
      <c r="BT141" s="21">
        <v>8955.67</v>
      </c>
      <c r="BU141" s="19">
        <f t="shared" si="25"/>
        <v>32071.11</v>
      </c>
      <c r="BV141" s="20" t="s">
        <v>12</v>
      </c>
      <c r="BW141" s="19">
        <f t="shared" si="33"/>
        <v>120066.22</v>
      </c>
      <c r="BX141" s="20" t="s">
        <v>12</v>
      </c>
      <c r="BY141" s="19">
        <f t="shared" si="31"/>
        <v>286771.14</v>
      </c>
      <c r="BZ141" s="20" t="s">
        <v>12</v>
      </c>
      <c r="CA141" s="29"/>
      <c r="CB141" s="20"/>
      <c r="CC141" s="19">
        <f t="shared" si="37"/>
        <v>380227.14</v>
      </c>
      <c r="CD141" s="5"/>
      <c r="CE141" s="115"/>
      <c r="CF141" s="115"/>
      <c r="CG141" s="19">
        <f t="shared" si="38"/>
        <v>380227.14</v>
      </c>
      <c r="CH141" s="351" t="s">
        <v>740</v>
      </c>
    </row>
    <row r="142" spans="1:86" x14ac:dyDescent="0.2">
      <c r="A142" s="6">
        <f t="shared" si="34"/>
        <v>1</v>
      </c>
      <c r="B142" s="30" t="s">
        <v>548</v>
      </c>
      <c r="C142" s="29"/>
      <c r="D142" s="20"/>
      <c r="E142" s="21">
        <v>1142</v>
      </c>
      <c r="F142" s="21"/>
      <c r="G142" s="21"/>
      <c r="H142" s="21"/>
      <c r="I142" s="21"/>
      <c r="J142" s="21"/>
      <c r="K142" s="21"/>
      <c r="L142" s="21"/>
      <c r="M142" s="21"/>
      <c r="N142" s="19">
        <f t="shared" si="35"/>
        <v>1142</v>
      </c>
      <c r="O142" s="20"/>
      <c r="P142" s="21">
        <v>1143</v>
      </c>
      <c r="Q142" s="21"/>
      <c r="R142" s="21"/>
      <c r="S142" s="21"/>
      <c r="T142" s="21"/>
      <c r="U142" s="60">
        <f>(SUM(P142:T142))</f>
        <v>1143</v>
      </c>
      <c r="V142" s="20"/>
      <c r="W142" s="21"/>
      <c r="X142" s="21"/>
      <c r="Y142" s="21"/>
      <c r="Z142" s="21"/>
      <c r="AA142" s="21"/>
      <c r="AB142" s="21"/>
      <c r="AC142" s="19">
        <f t="shared" si="36"/>
        <v>0</v>
      </c>
      <c r="AD142" s="20"/>
      <c r="AE142" s="19">
        <f>(+AC142+U142+N142)</f>
        <v>2285</v>
      </c>
      <c r="AF142" s="20"/>
      <c r="AG142" s="21"/>
      <c r="AH142" s="21"/>
      <c r="AI142" s="21"/>
      <c r="AJ142" s="21"/>
      <c r="AK142" s="19">
        <f>(SUM(AG142:AJ142))</f>
        <v>0</v>
      </c>
      <c r="AL142" s="20"/>
      <c r="AM142" s="21"/>
      <c r="AN142" s="21"/>
      <c r="AO142" s="21"/>
      <c r="AP142" s="21"/>
      <c r="AQ142" s="19">
        <f>(SUM(AM142:AP142))</f>
        <v>0</v>
      </c>
      <c r="AR142" s="20"/>
      <c r="AS142" s="21"/>
      <c r="AT142" s="21"/>
      <c r="AU142" s="21"/>
      <c r="AV142" s="21"/>
      <c r="AW142" s="21"/>
      <c r="AX142" s="21"/>
      <c r="AY142" s="19">
        <f>(SUM(AS142:AX142))</f>
        <v>0</v>
      </c>
      <c r="AZ142" s="20"/>
      <c r="BA142" s="21"/>
      <c r="BB142" s="21"/>
      <c r="BC142" s="21"/>
      <c r="BD142" s="21"/>
      <c r="BE142" s="19">
        <f>(SUM(BA142:BD142))</f>
        <v>0</v>
      </c>
      <c r="BF142" s="20"/>
      <c r="BG142" s="22"/>
      <c r="BH142" s="20"/>
      <c r="BI142" s="21"/>
      <c r="BJ142" s="21"/>
      <c r="BK142" s="21">
        <v>618</v>
      </c>
      <c r="BL142" s="21"/>
      <c r="BM142" s="21"/>
      <c r="BN142" s="21"/>
      <c r="BO142" s="21"/>
      <c r="BP142" s="21"/>
      <c r="BQ142" s="21"/>
      <c r="BR142" s="21"/>
      <c r="BS142" s="21"/>
      <c r="BT142" s="21">
        <v>50</v>
      </c>
      <c r="BU142" s="19">
        <f>((SUM(BI142:BT142)))</f>
        <v>668</v>
      </c>
      <c r="BV142" s="20" t="s">
        <v>12</v>
      </c>
      <c r="BW142" s="19">
        <f>(+BU142+BG142+BE142+AY142+AQ142+AK142)</f>
        <v>668</v>
      </c>
      <c r="BX142" s="20" t="s">
        <v>12</v>
      </c>
      <c r="BY142" s="19">
        <f>((+AC142+U142+N142)-BW142)</f>
        <v>1617</v>
      </c>
      <c r="BZ142" s="20" t="s">
        <v>12</v>
      </c>
      <c r="CA142" s="29"/>
      <c r="CB142" s="20"/>
      <c r="CC142" s="19">
        <f t="shared" si="37"/>
        <v>1617</v>
      </c>
      <c r="CD142" s="5"/>
      <c r="CE142" s="115">
        <v>1617</v>
      </c>
      <c r="CF142" s="115"/>
      <c r="CG142" s="19">
        <f t="shared" si="38"/>
        <v>0</v>
      </c>
      <c r="CH142" s="352" t="s">
        <v>742</v>
      </c>
    </row>
    <row r="143" spans="1:86" x14ac:dyDescent="0.2">
      <c r="A143" s="6">
        <f t="shared" si="34"/>
        <v>1</v>
      </c>
      <c r="B143" s="30" t="s">
        <v>368</v>
      </c>
      <c r="C143" s="29">
        <v>45000</v>
      </c>
      <c r="D143" s="20"/>
      <c r="E143" s="21"/>
      <c r="F143" s="21"/>
      <c r="G143" s="21"/>
      <c r="H143" s="21">
        <v>7000</v>
      </c>
      <c r="I143" s="21"/>
      <c r="J143" s="21"/>
      <c r="K143" s="21"/>
      <c r="L143" s="21"/>
      <c r="M143" s="21"/>
      <c r="N143" s="19">
        <f t="shared" si="35"/>
        <v>7000</v>
      </c>
      <c r="O143" s="20"/>
      <c r="P143" s="21">
        <v>24659</v>
      </c>
      <c r="Q143" s="21"/>
      <c r="R143" s="21">
        <v>30000</v>
      </c>
      <c r="S143" s="21"/>
      <c r="T143" s="21">
        <v>48631</v>
      </c>
      <c r="U143" s="60">
        <f t="shared" si="30"/>
        <v>103290</v>
      </c>
      <c r="V143" s="20"/>
      <c r="W143" s="21"/>
      <c r="X143" s="21"/>
      <c r="Y143" s="21"/>
      <c r="Z143" s="21"/>
      <c r="AA143" s="21"/>
      <c r="AB143" s="21"/>
      <c r="AC143" s="19">
        <f t="shared" si="36"/>
        <v>0</v>
      </c>
      <c r="AD143" s="20"/>
      <c r="AE143" s="19">
        <f t="shared" ref="AE143:AE174" si="39">(+AC143+U143+N143)</f>
        <v>110290</v>
      </c>
      <c r="AF143" s="20"/>
      <c r="AG143" s="21"/>
      <c r="AH143" s="21"/>
      <c r="AI143" s="21"/>
      <c r="AJ143" s="21"/>
      <c r="AK143" s="19">
        <f t="shared" si="26"/>
        <v>0</v>
      </c>
      <c r="AL143" s="20"/>
      <c r="AM143" s="21"/>
      <c r="AN143" s="21"/>
      <c r="AO143" s="21"/>
      <c r="AP143" s="21"/>
      <c r="AQ143" s="19">
        <f t="shared" si="27"/>
        <v>0</v>
      </c>
      <c r="AR143" s="20"/>
      <c r="AS143" s="21">
        <v>40011</v>
      </c>
      <c r="AT143" s="21">
        <v>5000</v>
      </c>
      <c r="AU143" s="21">
        <v>6500</v>
      </c>
      <c r="AV143" s="21">
        <v>1500</v>
      </c>
      <c r="AW143" s="21"/>
      <c r="AX143" s="21">
        <v>16620</v>
      </c>
      <c r="AY143" s="19">
        <f t="shared" si="28"/>
        <v>69631</v>
      </c>
      <c r="AZ143" s="20"/>
      <c r="BA143" s="21"/>
      <c r="BB143" s="21">
        <v>8717</v>
      </c>
      <c r="BC143" s="21">
        <v>9522</v>
      </c>
      <c r="BD143" s="6">
        <v>9669</v>
      </c>
      <c r="BE143" s="19">
        <f>(SUM(BA143:BD143))</f>
        <v>27908</v>
      </c>
      <c r="BF143" s="20"/>
      <c r="BG143" s="22">
        <v>1500</v>
      </c>
      <c r="BH143" s="20"/>
      <c r="BI143" s="21"/>
      <c r="BJ143" s="21"/>
      <c r="BK143" s="21">
        <v>5704</v>
      </c>
      <c r="BL143" s="21">
        <v>1500</v>
      </c>
      <c r="BM143" s="21"/>
      <c r="BN143" s="21"/>
      <c r="BO143" s="21"/>
      <c r="BP143" s="21"/>
      <c r="BQ143" s="21"/>
      <c r="BR143" s="21"/>
      <c r="BS143" s="21"/>
      <c r="BT143" s="21">
        <v>4288</v>
      </c>
      <c r="BU143" s="19">
        <f t="shared" si="25"/>
        <v>11492</v>
      </c>
      <c r="BV143" s="20" t="s">
        <v>12</v>
      </c>
      <c r="BW143" s="19">
        <f t="shared" ref="BW143:BW174" si="40">(+BU143+BG143+BE143+AY143+AQ143+AK143)</f>
        <v>110531</v>
      </c>
      <c r="BX143" s="20" t="s">
        <v>12</v>
      </c>
      <c r="BY143" s="19">
        <f t="shared" ref="BY143:BY174" si="41">((+AC143+U143+N143)-BW143)</f>
        <v>-241</v>
      </c>
      <c r="BZ143" s="20" t="s">
        <v>12</v>
      </c>
      <c r="CA143" s="29"/>
      <c r="CB143" s="20"/>
      <c r="CC143" s="19">
        <f t="shared" si="37"/>
        <v>44759</v>
      </c>
      <c r="CD143" s="5"/>
      <c r="CE143" s="115"/>
      <c r="CF143" s="115"/>
      <c r="CG143" s="19">
        <f t="shared" si="38"/>
        <v>44759</v>
      </c>
      <c r="CH143" s="351" t="s">
        <v>740</v>
      </c>
    </row>
    <row r="144" spans="1:86" x14ac:dyDescent="0.2">
      <c r="A144" s="6">
        <f t="shared" si="34"/>
        <v>1</v>
      </c>
      <c r="B144" s="30" t="s">
        <v>369</v>
      </c>
      <c r="C144" s="29">
        <v>116833</v>
      </c>
      <c r="D144" s="20"/>
      <c r="E144" s="21">
        <v>4101</v>
      </c>
      <c r="F144" s="21"/>
      <c r="G144" s="21"/>
      <c r="H144" s="21"/>
      <c r="I144" s="21"/>
      <c r="J144" s="21"/>
      <c r="K144" s="21"/>
      <c r="L144" s="21"/>
      <c r="M144" s="21"/>
      <c r="N144" s="19">
        <f t="shared" si="35"/>
        <v>4101</v>
      </c>
      <c r="O144" s="20"/>
      <c r="P144" s="21">
        <v>10991</v>
      </c>
      <c r="Q144" s="21"/>
      <c r="R144" s="21"/>
      <c r="S144" s="21"/>
      <c r="T144" s="21"/>
      <c r="U144" s="60">
        <f t="shared" si="30"/>
        <v>10991</v>
      </c>
      <c r="V144" s="20"/>
      <c r="W144" s="21"/>
      <c r="X144" s="21"/>
      <c r="Y144" s="21"/>
      <c r="Z144" s="21"/>
      <c r="AA144" s="21"/>
      <c r="AB144" s="21"/>
      <c r="AC144" s="19">
        <f t="shared" si="36"/>
        <v>0</v>
      </c>
      <c r="AD144" s="20"/>
      <c r="AE144" s="19">
        <f t="shared" si="39"/>
        <v>15092</v>
      </c>
      <c r="AF144" s="20"/>
      <c r="AG144" s="21"/>
      <c r="AH144" s="21"/>
      <c r="AI144" s="21"/>
      <c r="AJ144" s="21"/>
      <c r="AK144" s="19">
        <f t="shared" si="26"/>
        <v>0</v>
      </c>
      <c r="AL144" s="20"/>
      <c r="AM144" s="21"/>
      <c r="AN144" s="21"/>
      <c r="AO144" s="21"/>
      <c r="AP144" s="21"/>
      <c r="AQ144" s="19">
        <f t="shared" si="27"/>
        <v>0</v>
      </c>
      <c r="AR144" s="20"/>
      <c r="AS144" s="21"/>
      <c r="AT144" s="21"/>
      <c r="AU144" s="21">
        <v>1066</v>
      </c>
      <c r="AV144" s="21"/>
      <c r="AW144" s="21"/>
      <c r="AX144" s="21"/>
      <c r="AY144" s="19">
        <f t="shared" si="28"/>
        <v>1066</v>
      </c>
      <c r="AZ144" s="20"/>
      <c r="BA144" s="21"/>
      <c r="BB144" s="21"/>
      <c r="BC144" s="21">
        <v>2676</v>
      </c>
      <c r="BD144" s="21"/>
      <c r="BE144" s="19">
        <f t="shared" si="29"/>
        <v>2676</v>
      </c>
      <c r="BF144" s="20"/>
      <c r="BG144" s="22">
        <v>2629</v>
      </c>
      <c r="BH144" s="20"/>
      <c r="BI144" s="21"/>
      <c r="BJ144" s="21"/>
      <c r="BK144" s="21">
        <v>3662</v>
      </c>
      <c r="BL144" s="21"/>
      <c r="BM144" s="21"/>
      <c r="BN144" s="21"/>
      <c r="BO144" s="21"/>
      <c r="BP144" s="21"/>
      <c r="BQ144" s="21"/>
      <c r="BR144" s="21"/>
      <c r="BS144" s="21"/>
      <c r="BT144" s="21"/>
      <c r="BU144" s="19">
        <f t="shared" ref="BU144:BU201" si="42">((SUM(BI144:BT144)))</f>
        <v>3662</v>
      </c>
      <c r="BV144" s="20" t="s">
        <v>12</v>
      </c>
      <c r="BW144" s="19">
        <f t="shared" si="40"/>
        <v>10033</v>
      </c>
      <c r="BX144" s="20" t="s">
        <v>12</v>
      </c>
      <c r="BY144" s="19">
        <f t="shared" si="41"/>
        <v>5059</v>
      </c>
      <c r="BZ144" s="20" t="s">
        <v>12</v>
      </c>
      <c r="CA144" s="29"/>
      <c r="CB144" s="20"/>
      <c r="CC144" s="19">
        <f t="shared" si="37"/>
        <v>121892</v>
      </c>
      <c r="CD144" s="5"/>
      <c r="CE144" s="115">
        <v>121892</v>
      </c>
      <c r="CF144" s="115"/>
      <c r="CG144" s="19">
        <f t="shared" si="38"/>
        <v>0</v>
      </c>
      <c r="CH144" s="352" t="s">
        <v>740</v>
      </c>
    </row>
    <row r="145" spans="1:86" x14ac:dyDescent="0.2">
      <c r="A145" s="6">
        <f t="shared" si="34"/>
        <v>0</v>
      </c>
      <c r="B145" s="341" t="s">
        <v>370</v>
      </c>
      <c r="C145" s="29"/>
      <c r="D145" s="20"/>
      <c r="E145" s="21"/>
      <c r="F145" s="21"/>
      <c r="G145" s="21"/>
      <c r="H145" s="21"/>
      <c r="I145" s="21"/>
      <c r="J145" s="21"/>
      <c r="K145" s="21"/>
      <c r="L145" s="21"/>
      <c r="M145" s="21"/>
      <c r="N145" s="19">
        <f t="shared" si="35"/>
        <v>0</v>
      </c>
      <c r="O145" s="20"/>
      <c r="P145" s="21"/>
      <c r="Q145" s="21"/>
      <c r="R145" s="21"/>
      <c r="S145" s="21"/>
      <c r="T145" s="21"/>
      <c r="U145" s="60">
        <f t="shared" ref="U145:U202" si="43">(SUM(P145:T145))</f>
        <v>0</v>
      </c>
      <c r="V145" s="20"/>
      <c r="W145" s="21"/>
      <c r="X145" s="21"/>
      <c r="Y145" s="21"/>
      <c r="Z145" s="21"/>
      <c r="AA145" s="21"/>
      <c r="AB145" s="21"/>
      <c r="AC145" s="19">
        <f t="shared" si="36"/>
        <v>0</v>
      </c>
      <c r="AD145" s="20"/>
      <c r="AE145" s="19">
        <f t="shared" si="39"/>
        <v>0</v>
      </c>
      <c r="AF145" s="20"/>
      <c r="AG145" s="21"/>
      <c r="AH145" s="21"/>
      <c r="AI145" s="21"/>
      <c r="AJ145" s="21"/>
      <c r="AK145" s="19">
        <f t="shared" ref="AK145:AK201" si="44">(SUM(AG145:AJ145))</f>
        <v>0</v>
      </c>
      <c r="AL145" s="20"/>
      <c r="AM145" s="21"/>
      <c r="AN145" s="21"/>
      <c r="AO145" s="21"/>
      <c r="AP145" s="21"/>
      <c r="AQ145" s="19">
        <f t="shared" ref="AQ145:AQ201" si="45">(SUM(AM145:AP145))</f>
        <v>0</v>
      </c>
      <c r="AR145" s="20"/>
      <c r="AS145" s="21"/>
      <c r="AT145" s="21"/>
      <c r="AU145" s="21"/>
      <c r="AV145" s="21"/>
      <c r="AW145" s="21"/>
      <c r="AX145" s="21"/>
      <c r="AY145" s="19">
        <f t="shared" ref="AY145:AY201" si="46">(SUM(AS145:AX145))</f>
        <v>0</v>
      </c>
      <c r="AZ145" s="20"/>
      <c r="BA145" s="21"/>
      <c r="BB145" s="21"/>
      <c r="BC145" s="21"/>
      <c r="BD145" s="21"/>
      <c r="BE145" s="19">
        <f t="shared" ref="BE145:BE202" si="47">(SUM(BA145:BD145))</f>
        <v>0</v>
      </c>
      <c r="BF145" s="20"/>
      <c r="BG145" s="22"/>
      <c r="BH145" s="20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19">
        <f t="shared" si="42"/>
        <v>0</v>
      </c>
      <c r="BV145" s="20" t="s">
        <v>12</v>
      </c>
      <c r="BW145" s="19">
        <f t="shared" si="40"/>
        <v>0</v>
      </c>
      <c r="BX145" s="20" t="s">
        <v>12</v>
      </c>
      <c r="BY145" s="19">
        <f t="shared" si="41"/>
        <v>0</v>
      </c>
      <c r="BZ145" s="20" t="s">
        <v>12</v>
      </c>
      <c r="CA145" s="29"/>
      <c r="CB145" s="20"/>
      <c r="CC145" s="19">
        <f t="shared" si="37"/>
        <v>0</v>
      </c>
      <c r="CD145" s="5"/>
      <c r="CE145" s="115"/>
      <c r="CF145" s="115"/>
      <c r="CG145" s="19">
        <f t="shared" si="38"/>
        <v>0</v>
      </c>
      <c r="CH145" s="351"/>
    </row>
    <row r="146" spans="1:86" x14ac:dyDescent="0.2">
      <c r="A146" s="6">
        <f t="shared" si="34"/>
        <v>1</v>
      </c>
      <c r="B146" s="30" t="s">
        <v>371</v>
      </c>
      <c r="C146" s="29">
        <v>245841</v>
      </c>
      <c r="D146" s="20"/>
      <c r="E146" s="21">
        <v>116377</v>
      </c>
      <c r="F146" s="21"/>
      <c r="G146" s="21">
        <v>1896</v>
      </c>
      <c r="H146" s="21"/>
      <c r="I146" s="21"/>
      <c r="J146" s="21"/>
      <c r="K146" s="21"/>
      <c r="L146" s="21"/>
      <c r="M146" s="21">
        <v>1518</v>
      </c>
      <c r="N146" s="19">
        <f t="shared" si="35"/>
        <v>119791</v>
      </c>
      <c r="O146" s="20"/>
      <c r="P146" s="21">
        <v>160275</v>
      </c>
      <c r="Q146" s="21">
        <v>2269</v>
      </c>
      <c r="R146" s="21"/>
      <c r="S146" s="21"/>
      <c r="T146" s="21"/>
      <c r="U146" s="60">
        <f t="shared" si="43"/>
        <v>162544</v>
      </c>
      <c r="V146" s="20"/>
      <c r="W146" s="21"/>
      <c r="X146" s="21"/>
      <c r="Y146" s="21"/>
      <c r="Z146" s="21"/>
      <c r="AA146" s="21"/>
      <c r="AB146" s="21"/>
      <c r="AC146" s="19">
        <f t="shared" si="36"/>
        <v>0</v>
      </c>
      <c r="AD146" s="20"/>
      <c r="AE146" s="19">
        <f t="shared" si="39"/>
        <v>282335</v>
      </c>
      <c r="AF146" s="20"/>
      <c r="AG146" s="21"/>
      <c r="AH146" s="21"/>
      <c r="AI146" s="21"/>
      <c r="AJ146" s="21"/>
      <c r="AK146" s="19">
        <f t="shared" si="44"/>
        <v>0</v>
      </c>
      <c r="AL146" s="20"/>
      <c r="AM146" s="21"/>
      <c r="AN146" s="21"/>
      <c r="AO146" s="21"/>
      <c r="AP146" s="21"/>
      <c r="AQ146" s="19">
        <f t="shared" si="45"/>
        <v>0</v>
      </c>
      <c r="AR146" s="20"/>
      <c r="AS146" s="21"/>
      <c r="AT146" s="21">
        <v>2732</v>
      </c>
      <c r="AU146" s="21">
        <v>1707</v>
      </c>
      <c r="AV146" s="21">
        <v>6204</v>
      </c>
      <c r="AW146" s="21"/>
      <c r="AX146" s="21">
        <v>3358</v>
      </c>
      <c r="AY146" s="19">
        <f t="shared" si="46"/>
        <v>14001</v>
      </c>
      <c r="AZ146" s="20"/>
      <c r="BA146" s="21"/>
      <c r="BB146" s="21">
        <v>3399</v>
      </c>
      <c r="BC146" s="21">
        <v>12346</v>
      </c>
      <c r="BD146" s="21">
        <v>1251</v>
      </c>
      <c r="BE146" s="19">
        <f>(SUM(BA146:BD146))</f>
        <v>16996</v>
      </c>
      <c r="BF146" s="20"/>
      <c r="BG146" s="22">
        <v>55872</v>
      </c>
      <c r="BH146" s="20"/>
      <c r="BI146" s="21"/>
      <c r="BJ146" s="21"/>
      <c r="BK146" s="21">
        <v>42279</v>
      </c>
      <c r="BL146" s="21">
        <v>1444</v>
      </c>
      <c r="BM146" s="21"/>
      <c r="BN146" s="21"/>
      <c r="BO146" s="21"/>
      <c r="BP146" s="21"/>
      <c r="BQ146" s="21"/>
      <c r="BR146" s="21"/>
      <c r="BS146" s="21"/>
      <c r="BT146" s="21">
        <v>18100</v>
      </c>
      <c r="BU146" s="19">
        <f t="shared" si="42"/>
        <v>61823</v>
      </c>
      <c r="BV146" s="20" t="s">
        <v>12</v>
      </c>
      <c r="BW146" s="19">
        <f t="shared" si="40"/>
        <v>148692</v>
      </c>
      <c r="BX146" s="20" t="s">
        <v>12</v>
      </c>
      <c r="BY146" s="19">
        <f t="shared" si="41"/>
        <v>133643</v>
      </c>
      <c r="BZ146" s="20" t="s">
        <v>12</v>
      </c>
      <c r="CA146" s="29"/>
      <c r="CB146" s="20"/>
      <c r="CC146" s="19">
        <f t="shared" si="37"/>
        <v>379484</v>
      </c>
      <c r="CD146" s="5"/>
      <c r="CE146" s="115">
        <v>20000</v>
      </c>
      <c r="CF146" s="115">
        <v>359484</v>
      </c>
      <c r="CG146" s="19">
        <f t="shared" si="38"/>
        <v>0</v>
      </c>
      <c r="CH146" s="352" t="s">
        <v>740</v>
      </c>
    </row>
    <row r="147" spans="1:86" x14ac:dyDescent="0.2">
      <c r="A147" s="6">
        <f t="shared" si="34"/>
        <v>1</v>
      </c>
      <c r="B147" s="30" t="s">
        <v>372</v>
      </c>
      <c r="C147" s="29"/>
      <c r="D147" s="20"/>
      <c r="E147" s="21">
        <v>2500</v>
      </c>
      <c r="F147" s="21"/>
      <c r="G147" s="21"/>
      <c r="H147" s="21">
        <v>32888</v>
      </c>
      <c r="I147" s="21"/>
      <c r="J147" s="21"/>
      <c r="K147" s="21"/>
      <c r="L147" s="21"/>
      <c r="M147" s="21"/>
      <c r="N147" s="19">
        <f t="shared" si="35"/>
        <v>35388</v>
      </c>
      <c r="O147" s="20"/>
      <c r="P147" s="21">
        <v>106955</v>
      </c>
      <c r="Q147" s="21"/>
      <c r="R147" s="21">
        <v>136556</v>
      </c>
      <c r="S147" s="21"/>
      <c r="T147" s="21"/>
      <c r="U147" s="60">
        <f t="shared" si="43"/>
        <v>243511</v>
      </c>
      <c r="V147" s="20"/>
      <c r="W147" s="21"/>
      <c r="X147" s="21"/>
      <c r="Y147" s="21"/>
      <c r="Z147" s="21"/>
      <c r="AA147" s="21"/>
      <c r="AB147" s="21"/>
      <c r="AC147" s="19">
        <f t="shared" si="36"/>
        <v>0</v>
      </c>
      <c r="AD147" s="20"/>
      <c r="AE147" s="19">
        <f t="shared" si="39"/>
        <v>278899</v>
      </c>
      <c r="AF147" s="20"/>
      <c r="AG147" s="21"/>
      <c r="AH147" s="21"/>
      <c r="AI147" s="21"/>
      <c r="AJ147" s="21"/>
      <c r="AK147" s="19">
        <f t="shared" si="44"/>
        <v>0</v>
      </c>
      <c r="AL147" s="20"/>
      <c r="AM147" s="21"/>
      <c r="AN147" s="21"/>
      <c r="AO147" s="21"/>
      <c r="AP147" s="21"/>
      <c r="AQ147" s="19">
        <f t="shared" si="45"/>
        <v>0</v>
      </c>
      <c r="AR147" s="20"/>
      <c r="AS147" s="21">
        <v>143200</v>
      </c>
      <c r="AT147" s="21">
        <v>22205</v>
      </c>
      <c r="AU147" s="21">
        <v>22487</v>
      </c>
      <c r="AV147" s="21">
        <v>7500</v>
      </c>
      <c r="AW147" s="21"/>
      <c r="AX147" s="21">
        <v>40242</v>
      </c>
      <c r="AY147" s="19">
        <f>(SUM(AS147:AX147))</f>
        <v>235634</v>
      </c>
      <c r="AZ147" s="20"/>
      <c r="BA147" s="21"/>
      <c r="BB147" s="21"/>
      <c r="BC147" s="21">
        <v>36225</v>
      </c>
      <c r="BD147" s="21"/>
      <c r="BE147" s="19">
        <f t="shared" si="47"/>
        <v>36225</v>
      </c>
      <c r="BF147" s="20"/>
      <c r="BG147" s="22"/>
      <c r="BH147" s="20"/>
      <c r="BI147" s="21"/>
      <c r="BJ147" s="21"/>
      <c r="BK147" s="21">
        <v>6707</v>
      </c>
      <c r="BL147" s="21"/>
      <c r="BM147" s="21">
        <v>333</v>
      </c>
      <c r="BN147" s="21"/>
      <c r="BO147" s="21"/>
      <c r="BP147" s="21"/>
      <c r="BQ147" s="21"/>
      <c r="BR147" s="21"/>
      <c r="BS147" s="21"/>
      <c r="BT147" s="21"/>
      <c r="BU147" s="19">
        <f t="shared" si="42"/>
        <v>7040</v>
      </c>
      <c r="BV147" s="20" t="s">
        <v>12</v>
      </c>
      <c r="BW147" s="19">
        <f t="shared" si="40"/>
        <v>278899</v>
      </c>
      <c r="BX147" s="20" t="s">
        <v>12</v>
      </c>
      <c r="BY147" s="19">
        <f t="shared" si="41"/>
        <v>0</v>
      </c>
      <c r="BZ147" s="20" t="s">
        <v>12</v>
      </c>
      <c r="CA147" s="29"/>
      <c r="CB147" s="20"/>
      <c r="CC147" s="19">
        <f t="shared" si="37"/>
        <v>0</v>
      </c>
      <c r="CD147" s="5"/>
      <c r="CE147" s="115"/>
      <c r="CF147" s="115"/>
      <c r="CG147" s="19">
        <f t="shared" si="38"/>
        <v>0</v>
      </c>
      <c r="CH147" s="351" t="s">
        <v>740</v>
      </c>
    </row>
    <row r="148" spans="1:86" x14ac:dyDescent="0.2">
      <c r="A148" s="6">
        <f t="shared" si="34"/>
        <v>1</v>
      </c>
      <c r="B148" s="30" t="s">
        <v>373</v>
      </c>
      <c r="C148" s="29"/>
      <c r="D148" s="20"/>
      <c r="E148" s="21">
        <v>810892</v>
      </c>
      <c r="F148" s="21"/>
      <c r="G148" s="21">
        <v>903.25</v>
      </c>
      <c r="H148" s="21">
        <v>4000</v>
      </c>
      <c r="I148" s="21"/>
      <c r="J148" s="21"/>
      <c r="K148" s="21"/>
      <c r="L148" s="21"/>
      <c r="M148" s="21">
        <v>251676.09</v>
      </c>
      <c r="N148" s="19">
        <f t="shared" si="35"/>
        <v>1067471.3400000001</v>
      </c>
      <c r="O148" s="20"/>
      <c r="P148" s="21">
        <v>362891</v>
      </c>
      <c r="Q148" s="21"/>
      <c r="R148" s="21">
        <v>69418.789999999994</v>
      </c>
      <c r="S148" s="21"/>
      <c r="T148" s="21"/>
      <c r="U148" s="60">
        <f>(SUM(P148:T148))</f>
        <v>432309.79</v>
      </c>
      <c r="V148" s="20"/>
      <c r="W148" s="21"/>
      <c r="X148" s="21"/>
      <c r="Y148" s="21"/>
      <c r="Z148" s="21"/>
      <c r="AA148" s="21"/>
      <c r="AB148" s="21"/>
      <c r="AC148" s="19">
        <f t="shared" si="36"/>
        <v>0</v>
      </c>
      <c r="AD148" s="20"/>
      <c r="AE148" s="19">
        <f t="shared" si="39"/>
        <v>1499781.1300000001</v>
      </c>
      <c r="AF148" s="20"/>
      <c r="AG148" s="21">
        <v>89650.8</v>
      </c>
      <c r="AH148" s="21"/>
      <c r="AI148" s="21"/>
      <c r="AJ148" s="21"/>
      <c r="AK148" s="19">
        <f t="shared" si="44"/>
        <v>89650.8</v>
      </c>
      <c r="AL148" s="20"/>
      <c r="AM148" s="21"/>
      <c r="AN148" s="21"/>
      <c r="AO148" s="21"/>
      <c r="AP148" s="21"/>
      <c r="AQ148" s="19">
        <f t="shared" si="45"/>
        <v>0</v>
      </c>
      <c r="AR148" s="20"/>
      <c r="AS148" s="21">
        <v>445332.64</v>
      </c>
      <c r="AT148" s="21">
        <v>11763.05</v>
      </c>
      <c r="AU148" s="21">
        <v>131071.67</v>
      </c>
      <c r="AV148" s="21"/>
      <c r="AW148" s="21"/>
      <c r="AX148" s="21">
        <v>28600.58</v>
      </c>
      <c r="AY148" s="19">
        <f t="shared" si="46"/>
        <v>616767.93999999994</v>
      </c>
      <c r="AZ148" s="20"/>
      <c r="BA148" s="21">
        <v>41299</v>
      </c>
      <c r="BB148" s="21"/>
      <c r="BC148" s="21">
        <v>200465.78</v>
      </c>
      <c r="BD148" s="21"/>
      <c r="BE148" s="19">
        <f t="shared" si="47"/>
        <v>241764.78</v>
      </c>
      <c r="BF148" s="20"/>
      <c r="BG148" s="22">
        <v>44374.239999999998</v>
      </c>
      <c r="BH148" s="20"/>
      <c r="BI148" s="21"/>
      <c r="BJ148" s="21"/>
      <c r="BK148" s="21">
        <v>58176.47</v>
      </c>
      <c r="BL148" s="21"/>
      <c r="BM148" s="21">
        <v>14227.5</v>
      </c>
      <c r="BN148" s="21"/>
      <c r="BO148" s="21"/>
      <c r="BP148" s="21"/>
      <c r="BQ148" s="21"/>
      <c r="BR148" s="21"/>
      <c r="BS148" s="21"/>
      <c r="BT148" s="21">
        <v>19281.810000000001</v>
      </c>
      <c r="BU148" s="19">
        <f t="shared" si="42"/>
        <v>91685.78</v>
      </c>
      <c r="BV148" s="20" t="s">
        <v>12</v>
      </c>
      <c r="BW148" s="19">
        <f t="shared" si="40"/>
        <v>1084243.54</v>
      </c>
      <c r="BX148" s="20" t="s">
        <v>12</v>
      </c>
      <c r="BY148" s="19">
        <f t="shared" si="41"/>
        <v>415537.59000000008</v>
      </c>
      <c r="BZ148" s="20" t="s">
        <v>12</v>
      </c>
      <c r="CA148" s="29"/>
      <c r="CB148" s="20"/>
      <c r="CC148" s="19">
        <f t="shared" si="37"/>
        <v>415537.59000000008</v>
      </c>
      <c r="CD148" s="5"/>
      <c r="CE148" s="115">
        <v>415537.59</v>
      </c>
      <c r="CF148" s="115"/>
      <c r="CG148" s="19">
        <f t="shared" si="38"/>
        <v>5.8207660913467407E-11</v>
      </c>
      <c r="CH148" s="351" t="s">
        <v>740</v>
      </c>
    </row>
    <row r="149" spans="1:86" x14ac:dyDescent="0.2">
      <c r="A149" s="6">
        <f t="shared" si="34"/>
        <v>1</v>
      </c>
      <c r="B149" s="30" t="s">
        <v>374</v>
      </c>
      <c r="C149" s="29"/>
      <c r="D149" s="20"/>
      <c r="E149" s="21">
        <v>5806</v>
      </c>
      <c r="F149" s="21"/>
      <c r="G149" s="21">
        <v>31</v>
      </c>
      <c r="H149" s="21"/>
      <c r="I149" s="21"/>
      <c r="J149" s="21"/>
      <c r="K149" s="21"/>
      <c r="L149" s="21">
        <v>252</v>
      </c>
      <c r="M149" s="21"/>
      <c r="N149" s="19">
        <f t="shared" si="35"/>
        <v>6089</v>
      </c>
      <c r="O149" s="20"/>
      <c r="P149" s="21">
        <v>8899</v>
      </c>
      <c r="Q149" s="21"/>
      <c r="R149" s="21"/>
      <c r="S149" s="21"/>
      <c r="T149" s="21">
        <v>4901</v>
      </c>
      <c r="U149" s="60">
        <f t="shared" si="43"/>
        <v>13800</v>
      </c>
      <c r="V149" s="20"/>
      <c r="W149" s="21"/>
      <c r="X149" s="21"/>
      <c r="Y149" s="21"/>
      <c r="Z149" s="21"/>
      <c r="AA149" s="21"/>
      <c r="AB149" s="21"/>
      <c r="AC149" s="19">
        <f t="shared" si="36"/>
        <v>0</v>
      </c>
      <c r="AD149" s="20"/>
      <c r="AE149" s="19">
        <f t="shared" si="39"/>
        <v>19889</v>
      </c>
      <c r="AF149" s="20"/>
      <c r="AG149" s="21"/>
      <c r="AH149" s="21"/>
      <c r="AI149" s="21"/>
      <c r="AJ149" s="21"/>
      <c r="AK149" s="19">
        <f t="shared" si="44"/>
        <v>0</v>
      </c>
      <c r="AL149" s="20"/>
      <c r="AM149" s="21">
        <v>3656</v>
      </c>
      <c r="AN149" s="21"/>
      <c r="AO149" s="21"/>
      <c r="AP149" s="21"/>
      <c r="AQ149" s="19">
        <f t="shared" si="45"/>
        <v>3656</v>
      </c>
      <c r="AR149" s="20"/>
      <c r="AS149" s="21"/>
      <c r="AT149" s="21">
        <v>2521</v>
      </c>
      <c r="AU149" s="21">
        <v>1891</v>
      </c>
      <c r="AV149" s="21">
        <v>4790</v>
      </c>
      <c r="AW149" s="21">
        <v>630</v>
      </c>
      <c r="AX149" s="21">
        <v>252</v>
      </c>
      <c r="AY149" s="19">
        <f t="shared" si="46"/>
        <v>10084</v>
      </c>
      <c r="AZ149" s="20"/>
      <c r="BA149" s="21"/>
      <c r="BB149" s="21"/>
      <c r="BC149" s="21">
        <v>2521</v>
      </c>
      <c r="BD149" s="21"/>
      <c r="BE149" s="19">
        <f t="shared" si="47"/>
        <v>2521</v>
      </c>
      <c r="BF149" s="20"/>
      <c r="BG149" s="22">
        <v>268</v>
      </c>
      <c r="BH149" s="20"/>
      <c r="BI149" s="21"/>
      <c r="BJ149" s="21"/>
      <c r="BK149" s="21">
        <v>2019</v>
      </c>
      <c r="BL149" s="21"/>
      <c r="BM149" s="21"/>
      <c r="BN149" s="21"/>
      <c r="BO149" s="21"/>
      <c r="BP149" s="21"/>
      <c r="BQ149" s="21"/>
      <c r="BR149" s="21"/>
      <c r="BS149" s="21"/>
      <c r="BT149" s="21">
        <v>32</v>
      </c>
      <c r="BU149" s="19">
        <f t="shared" si="42"/>
        <v>2051</v>
      </c>
      <c r="BV149" s="20" t="s">
        <v>12</v>
      </c>
      <c r="BW149" s="19">
        <f t="shared" si="40"/>
        <v>18580</v>
      </c>
      <c r="BX149" s="20" t="s">
        <v>12</v>
      </c>
      <c r="BY149" s="19">
        <f t="shared" si="41"/>
        <v>1309</v>
      </c>
      <c r="BZ149" s="20" t="s">
        <v>12</v>
      </c>
      <c r="CA149" s="29"/>
      <c r="CB149" s="20"/>
      <c r="CC149" s="19">
        <f>(+BY149+CA149+C149)</f>
        <v>1309</v>
      </c>
      <c r="CD149" s="5"/>
      <c r="CE149" s="115"/>
      <c r="CF149" s="115">
        <v>1309</v>
      </c>
      <c r="CG149" s="19">
        <f t="shared" si="38"/>
        <v>0</v>
      </c>
      <c r="CH149" s="351" t="s">
        <v>740</v>
      </c>
    </row>
    <row r="150" spans="1:86" x14ac:dyDescent="0.2">
      <c r="A150" s="6">
        <f t="shared" si="34"/>
        <v>1</v>
      </c>
      <c r="B150" s="30" t="s">
        <v>375</v>
      </c>
      <c r="C150" s="29">
        <v>141078</v>
      </c>
      <c r="D150" s="20"/>
      <c r="E150" s="21">
        <v>88522</v>
      </c>
      <c r="F150" s="21">
        <v>899</v>
      </c>
      <c r="G150" s="21">
        <v>38.42</v>
      </c>
      <c r="H150" s="21"/>
      <c r="I150" s="21"/>
      <c r="J150" s="21"/>
      <c r="K150" s="21"/>
      <c r="L150" s="21"/>
      <c r="M150" s="21"/>
      <c r="N150" s="19">
        <f t="shared" si="35"/>
        <v>89459.42</v>
      </c>
      <c r="O150" s="20"/>
      <c r="P150" s="21">
        <v>28329.439999999999</v>
      </c>
      <c r="Q150" s="21"/>
      <c r="R150" s="21">
        <v>19360.400000000001</v>
      </c>
      <c r="S150" s="21"/>
      <c r="T150" s="21">
        <v>14552.35</v>
      </c>
      <c r="U150" s="60">
        <f t="shared" si="43"/>
        <v>62242.189999999995</v>
      </c>
      <c r="V150" s="20"/>
      <c r="W150" s="21"/>
      <c r="X150" s="21"/>
      <c r="Y150" s="21"/>
      <c r="Z150" s="21"/>
      <c r="AA150" s="21"/>
      <c r="AB150" s="21"/>
      <c r="AC150" s="19">
        <f t="shared" si="36"/>
        <v>0</v>
      </c>
      <c r="AD150" s="20"/>
      <c r="AE150" s="19">
        <f t="shared" si="39"/>
        <v>151701.60999999999</v>
      </c>
      <c r="AF150" s="20"/>
      <c r="AG150" s="21"/>
      <c r="AH150" s="21"/>
      <c r="AI150" s="21"/>
      <c r="AJ150" s="21"/>
      <c r="AK150" s="19">
        <f t="shared" si="44"/>
        <v>0</v>
      </c>
      <c r="AL150" s="20"/>
      <c r="AM150" s="21"/>
      <c r="AN150" s="21"/>
      <c r="AO150" s="21"/>
      <c r="AP150" s="21"/>
      <c r="AQ150" s="19">
        <f t="shared" si="45"/>
        <v>0</v>
      </c>
      <c r="AR150" s="20"/>
      <c r="AS150" s="21"/>
      <c r="AT150" s="21"/>
      <c r="AU150" s="21">
        <v>33975.18</v>
      </c>
      <c r="AV150" s="21">
        <v>1002</v>
      </c>
      <c r="AW150" s="21"/>
      <c r="AX150" s="21">
        <v>22667.32</v>
      </c>
      <c r="AY150" s="19">
        <f t="shared" si="46"/>
        <v>57644.5</v>
      </c>
      <c r="AZ150" s="20"/>
      <c r="BA150" s="21"/>
      <c r="BB150" s="21">
        <v>477.95</v>
      </c>
      <c r="BC150" s="21">
        <v>5998.34</v>
      </c>
      <c r="BD150" s="21"/>
      <c r="BE150" s="19">
        <f t="shared" si="47"/>
        <v>6476.29</v>
      </c>
      <c r="BF150" s="20"/>
      <c r="BG150" s="22">
        <v>20920.73</v>
      </c>
      <c r="BH150" s="20"/>
      <c r="BI150" s="21"/>
      <c r="BJ150" s="21"/>
      <c r="BK150" s="21">
        <v>20569.060000000001</v>
      </c>
      <c r="BL150" s="21"/>
      <c r="BM150" s="21"/>
      <c r="BN150" s="21"/>
      <c r="BO150" s="21"/>
      <c r="BP150" s="21"/>
      <c r="BQ150" s="21"/>
      <c r="BR150" s="21"/>
      <c r="BS150" s="21"/>
      <c r="BT150" s="21"/>
      <c r="BU150" s="19">
        <f t="shared" si="42"/>
        <v>20569.060000000001</v>
      </c>
      <c r="BV150" s="20" t="s">
        <v>12</v>
      </c>
      <c r="BW150" s="19">
        <f t="shared" si="40"/>
        <v>105610.58</v>
      </c>
      <c r="BX150" s="20" t="s">
        <v>12</v>
      </c>
      <c r="BY150" s="19">
        <f t="shared" si="41"/>
        <v>46091.029999999984</v>
      </c>
      <c r="BZ150" s="20" t="s">
        <v>12</v>
      </c>
      <c r="CA150" s="29"/>
      <c r="CB150" s="20"/>
      <c r="CC150" s="19">
        <f t="shared" si="37"/>
        <v>187169.02999999997</v>
      </c>
      <c r="CD150" s="5"/>
      <c r="CE150" s="115"/>
      <c r="CF150" s="115"/>
      <c r="CG150" s="19">
        <f t="shared" si="38"/>
        <v>187169.02999999997</v>
      </c>
      <c r="CH150" s="351" t="s">
        <v>740</v>
      </c>
    </row>
    <row r="151" spans="1:86" x14ac:dyDescent="0.2">
      <c r="A151" s="6">
        <f t="shared" si="34"/>
        <v>1</v>
      </c>
      <c r="B151" s="30" t="s">
        <v>376</v>
      </c>
      <c r="C151" s="29">
        <v>42555</v>
      </c>
      <c r="D151" s="20"/>
      <c r="E151" s="21"/>
      <c r="F151" s="21"/>
      <c r="G151" s="21"/>
      <c r="H151" s="21">
        <v>95108</v>
      </c>
      <c r="I151" s="21"/>
      <c r="J151" s="21"/>
      <c r="K151" s="21"/>
      <c r="L151" s="21"/>
      <c r="M151" s="21">
        <v>25</v>
      </c>
      <c r="N151" s="19">
        <f t="shared" si="35"/>
        <v>95133</v>
      </c>
      <c r="O151" s="20"/>
      <c r="P151" s="21">
        <v>78348</v>
      </c>
      <c r="Q151" s="21"/>
      <c r="R151" s="21"/>
      <c r="S151" s="21"/>
      <c r="T151" s="21">
        <v>293258</v>
      </c>
      <c r="U151" s="60">
        <f t="shared" si="43"/>
        <v>371606</v>
      </c>
      <c r="V151" s="20"/>
      <c r="W151" s="21"/>
      <c r="X151" s="21"/>
      <c r="Y151" s="21"/>
      <c r="Z151" s="21"/>
      <c r="AA151" s="21"/>
      <c r="AB151" s="21"/>
      <c r="AC151" s="19">
        <f t="shared" si="36"/>
        <v>0</v>
      </c>
      <c r="AD151" s="20"/>
      <c r="AE151" s="19">
        <f t="shared" si="39"/>
        <v>466739</v>
      </c>
      <c r="AF151" s="20"/>
      <c r="AG151" s="21"/>
      <c r="AH151" s="21"/>
      <c r="AI151" s="21"/>
      <c r="AJ151" s="21"/>
      <c r="AK151" s="19">
        <f t="shared" si="44"/>
        <v>0</v>
      </c>
      <c r="AL151" s="20"/>
      <c r="AM151" s="21"/>
      <c r="AN151" s="21">
        <v>2619</v>
      </c>
      <c r="AO151" s="21"/>
      <c r="AP151" s="21"/>
      <c r="AQ151" s="19">
        <f t="shared" si="45"/>
        <v>2619</v>
      </c>
      <c r="AR151" s="20"/>
      <c r="AS151" s="21"/>
      <c r="AT151" s="21">
        <v>3000</v>
      </c>
      <c r="AU151" s="21">
        <v>17007</v>
      </c>
      <c r="AV151" s="21"/>
      <c r="AW151" s="21"/>
      <c r="AX151" s="21">
        <v>7330</v>
      </c>
      <c r="AY151" s="19">
        <f t="shared" si="46"/>
        <v>27337</v>
      </c>
      <c r="AZ151" s="20"/>
      <c r="BA151" s="21">
        <v>6000</v>
      </c>
      <c r="BB151" s="21"/>
      <c r="BC151" s="21">
        <v>4257</v>
      </c>
      <c r="BD151" s="21"/>
      <c r="BE151" s="19">
        <f t="shared" si="47"/>
        <v>10257</v>
      </c>
      <c r="BF151" s="20"/>
      <c r="BG151" s="22">
        <v>73724</v>
      </c>
      <c r="BH151" s="20"/>
      <c r="BI151" s="21"/>
      <c r="BJ151" s="21"/>
      <c r="BK151" s="21">
        <v>20577</v>
      </c>
      <c r="BL151" s="21"/>
      <c r="BM151" s="21"/>
      <c r="BN151" s="21"/>
      <c r="BO151" s="21"/>
      <c r="BP151" s="21"/>
      <c r="BQ151" s="21"/>
      <c r="BR151" s="21"/>
      <c r="BS151" s="21"/>
      <c r="BT151" s="21"/>
      <c r="BU151" s="19">
        <f t="shared" si="42"/>
        <v>20577</v>
      </c>
      <c r="BV151" s="20" t="s">
        <v>12</v>
      </c>
      <c r="BW151" s="19">
        <f t="shared" si="40"/>
        <v>134514</v>
      </c>
      <c r="BX151" s="20" t="s">
        <v>12</v>
      </c>
      <c r="BY151" s="19">
        <f t="shared" si="41"/>
        <v>332225</v>
      </c>
      <c r="BZ151" s="20" t="s">
        <v>12</v>
      </c>
      <c r="CA151" s="29"/>
      <c r="CB151" s="20"/>
      <c r="CC151" s="19">
        <f t="shared" si="37"/>
        <v>374780</v>
      </c>
      <c r="CD151" s="5"/>
      <c r="CE151" s="115">
        <v>351000</v>
      </c>
      <c r="CF151" s="115"/>
      <c r="CG151" s="19">
        <f t="shared" si="38"/>
        <v>23780</v>
      </c>
      <c r="CH151" s="351" t="s">
        <v>740</v>
      </c>
    </row>
    <row r="152" spans="1:86" x14ac:dyDescent="0.2">
      <c r="A152" s="6">
        <f t="shared" si="34"/>
        <v>1</v>
      </c>
      <c r="B152" s="30" t="s">
        <v>377</v>
      </c>
      <c r="C152" s="29"/>
      <c r="D152" s="20"/>
      <c r="E152" s="21"/>
      <c r="F152" s="21"/>
      <c r="G152" s="21"/>
      <c r="H152" s="21"/>
      <c r="I152" s="21"/>
      <c r="J152" s="21"/>
      <c r="K152" s="21"/>
      <c r="L152" s="21"/>
      <c r="M152" s="21"/>
      <c r="N152" s="19">
        <f>+(SUM(E152:M152))</f>
        <v>0</v>
      </c>
      <c r="O152" s="20"/>
      <c r="P152" s="21">
        <v>2789</v>
      </c>
      <c r="Q152" s="21"/>
      <c r="R152" s="21">
        <v>5500</v>
      </c>
      <c r="S152" s="21"/>
      <c r="T152" s="21">
        <v>1443</v>
      </c>
      <c r="U152" s="60">
        <f t="shared" si="43"/>
        <v>9732</v>
      </c>
      <c r="V152" s="20"/>
      <c r="W152" s="21"/>
      <c r="X152" s="21"/>
      <c r="Y152" s="21"/>
      <c r="Z152" s="21"/>
      <c r="AA152" s="21"/>
      <c r="AB152" s="21"/>
      <c r="AC152" s="19">
        <f t="shared" si="36"/>
        <v>0</v>
      </c>
      <c r="AD152" s="20"/>
      <c r="AE152" s="19">
        <f t="shared" si="39"/>
        <v>9732</v>
      </c>
      <c r="AF152" s="20"/>
      <c r="AG152" s="21"/>
      <c r="AH152" s="21"/>
      <c r="AI152" s="21"/>
      <c r="AJ152" s="21"/>
      <c r="AK152" s="19">
        <f t="shared" si="44"/>
        <v>0</v>
      </c>
      <c r="AL152" s="20"/>
      <c r="AM152" s="21"/>
      <c r="AN152" s="21"/>
      <c r="AO152" s="21"/>
      <c r="AP152" s="21"/>
      <c r="AQ152" s="19">
        <f t="shared" si="45"/>
        <v>0</v>
      </c>
      <c r="AR152" s="20"/>
      <c r="AS152" s="21"/>
      <c r="AT152" s="21">
        <v>560</v>
      </c>
      <c r="AU152" s="21">
        <v>750</v>
      </c>
      <c r="AV152" s="21">
        <v>1750</v>
      </c>
      <c r="AW152" s="21"/>
      <c r="AX152" s="21"/>
      <c r="AY152" s="19">
        <f t="shared" si="46"/>
        <v>3060</v>
      </c>
      <c r="AZ152" s="20"/>
      <c r="BA152" s="21"/>
      <c r="BB152" s="21"/>
      <c r="BC152" s="21">
        <v>755</v>
      </c>
      <c r="BD152" s="21"/>
      <c r="BE152" s="19">
        <f t="shared" si="47"/>
        <v>755</v>
      </c>
      <c r="BF152" s="20"/>
      <c r="BG152" s="22">
        <v>1200</v>
      </c>
      <c r="BH152" s="20"/>
      <c r="BI152" s="21"/>
      <c r="BJ152" s="21"/>
      <c r="BK152" s="21">
        <v>2311</v>
      </c>
      <c r="BL152" s="21"/>
      <c r="BM152" s="21"/>
      <c r="BN152" s="21"/>
      <c r="BO152" s="21"/>
      <c r="BP152" s="21"/>
      <c r="BQ152" s="21"/>
      <c r="BR152" s="21"/>
      <c r="BS152" s="21"/>
      <c r="BT152" s="21"/>
      <c r="BU152" s="19">
        <f t="shared" si="42"/>
        <v>2311</v>
      </c>
      <c r="BV152" s="20" t="s">
        <v>12</v>
      </c>
      <c r="BW152" s="19">
        <f t="shared" si="40"/>
        <v>7326</v>
      </c>
      <c r="BX152" s="20" t="s">
        <v>12</v>
      </c>
      <c r="BY152" s="19">
        <f>((+AC152+U152+N152)-BW152)</f>
        <v>2406</v>
      </c>
      <c r="BZ152" s="20" t="s">
        <v>12</v>
      </c>
      <c r="CA152" s="29"/>
      <c r="CB152" s="20"/>
      <c r="CC152" s="19">
        <f t="shared" si="37"/>
        <v>2406</v>
      </c>
      <c r="CD152" s="5"/>
      <c r="CE152" s="115">
        <v>2406</v>
      </c>
      <c r="CF152" s="115"/>
      <c r="CG152" s="19">
        <f t="shared" si="38"/>
        <v>0</v>
      </c>
      <c r="CH152" s="351" t="s">
        <v>740</v>
      </c>
    </row>
    <row r="153" spans="1:86" x14ac:dyDescent="0.2">
      <c r="A153" s="6">
        <f t="shared" si="34"/>
        <v>1</v>
      </c>
      <c r="B153" s="30" t="s">
        <v>378</v>
      </c>
      <c r="C153" s="29"/>
      <c r="D153" s="20"/>
      <c r="E153" s="21">
        <v>7786</v>
      </c>
      <c r="F153" s="21"/>
      <c r="G153" s="21"/>
      <c r="H153" s="21"/>
      <c r="I153" s="21"/>
      <c r="J153" s="21"/>
      <c r="K153" s="21"/>
      <c r="L153" s="21"/>
      <c r="M153" s="21"/>
      <c r="N153" s="19">
        <f t="shared" si="35"/>
        <v>7786</v>
      </c>
      <c r="O153" s="20"/>
      <c r="P153" s="21">
        <v>49962</v>
      </c>
      <c r="Q153" s="21"/>
      <c r="R153" s="21"/>
      <c r="S153" s="21"/>
      <c r="T153" s="21">
        <v>25772</v>
      </c>
      <c r="U153" s="60">
        <f t="shared" si="43"/>
        <v>75734</v>
      </c>
      <c r="V153" s="20"/>
      <c r="W153" s="21"/>
      <c r="X153" s="21"/>
      <c r="Y153" s="21"/>
      <c r="Z153" s="21"/>
      <c r="AA153" s="21"/>
      <c r="AB153" s="21"/>
      <c r="AC153" s="19">
        <f t="shared" si="36"/>
        <v>0</v>
      </c>
      <c r="AD153" s="20"/>
      <c r="AE153" s="19">
        <f t="shared" si="39"/>
        <v>83520</v>
      </c>
      <c r="AF153" s="20"/>
      <c r="AG153" s="21"/>
      <c r="AH153" s="21"/>
      <c r="AI153" s="21"/>
      <c r="AJ153" s="21"/>
      <c r="AK153" s="19">
        <f t="shared" si="44"/>
        <v>0</v>
      </c>
      <c r="AL153" s="20"/>
      <c r="AM153" s="21"/>
      <c r="AN153" s="21"/>
      <c r="AO153" s="21"/>
      <c r="AP153" s="21"/>
      <c r="AQ153" s="19">
        <f t="shared" si="45"/>
        <v>0</v>
      </c>
      <c r="AR153" s="20"/>
      <c r="AS153" s="21"/>
      <c r="AT153" s="21">
        <v>5015</v>
      </c>
      <c r="AU153" s="21">
        <v>5015</v>
      </c>
      <c r="AV153" s="21">
        <v>5015</v>
      </c>
      <c r="AW153" s="21"/>
      <c r="AX153" s="21"/>
      <c r="AY153" s="19">
        <f t="shared" si="46"/>
        <v>15045</v>
      </c>
      <c r="AZ153" s="20"/>
      <c r="BA153" s="21"/>
      <c r="BB153" s="21">
        <v>1020</v>
      </c>
      <c r="BC153" s="21">
        <v>8748</v>
      </c>
      <c r="BD153" s="21"/>
      <c r="BE153" s="19">
        <f t="shared" si="47"/>
        <v>9768</v>
      </c>
      <c r="BF153" s="20"/>
      <c r="BG153" s="22">
        <v>12781</v>
      </c>
      <c r="BH153" s="20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19">
        <f t="shared" si="42"/>
        <v>0</v>
      </c>
      <c r="BV153" s="20" t="s">
        <v>12</v>
      </c>
      <c r="BW153" s="19">
        <f t="shared" si="40"/>
        <v>37594</v>
      </c>
      <c r="BX153" s="20" t="s">
        <v>12</v>
      </c>
      <c r="BY153" s="19">
        <f t="shared" si="41"/>
        <v>45926</v>
      </c>
      <c r="BZ153" s="20" t="s">
        <v>12</v>
      </c>
      <c r="CA153" s="29"/>
      <c r="CB153" s="20"/>
      <c r="CC153" s="19">
        <f t="shared" si="37"/>
        <v>45926</v>
      </c>
      <c r="CD153" s="5"/>
      <c r="CE153" s="115">
        <v>45926</v>
      </c>
      <c r="CF153" s="115">
        <v>45926</v>
      </c>
      <c r="CG153" s="19">
        <f t="shared" si="38"/>
        <v>-45926</v>
      </c>
      <c r="CH153" s="351" t="s">
        <v>740</v>
      </c>
    </row>
    <row r="154" spans="1:86" x14ac:dyDescent="0.2">
      <c r="A154" s="6">
        <f t="shared" si="34"/>
        <v>1</v>
      </c>
      <c r="B154" s="30" t="s">
        <v>379</v>
      </c>
      <c r="C154" s="29">
        <v>6686052</v>
      </c>
      <c r="D154" s="20"/>
      <c r="E154" s="21">
        <v>3918789</v>
      </c>
      <c r="F154" s="21">
        <v>30465</v>
      </c>
      <c r="G154" s="21"/>
      <c r="H154" s="21">
        <v>1237618</v>
      </c>
      <c r="I154" s="21"/>
      <c r="J154" s="21"/>
      <c r="K154" s="21"/>
      <c r="M154" s="21">
        <v>806378</v>
      </c>
      <c r="N154" s="19">
        <f>+(SUM(E154:M154))</f>
        <v>5993250</v>
      </c>
      <c r="O154" s="20"/>
      <c r="P154" s="21">
        <v>2674548</v>
      </c>
      <c r="Q154" s="21"/>
      <c r="R154" s="21"/>
      <c r="S154" s="21"/>
      <c r="T154" s="21">
        <v>1514941</v>
      </c>
      <c r="U154" s="60">
        <f>(SUM(P154:T154))</f>
        <v>4189489</v>
      </c>
      <c r="V154" s="20"/>
      <c r="W154" s="21"/>
      <c r="X154" s="21"/>
      <c r="Y154" s="21"/>
      <c r="Z154" s="21"/>
      <c r="AA154" s="21"/>
      <c r="AB154" s="21"/>
      <c r="AC154" s="19">
        <f t="shared" si="36"/>
        <v>0</v>
      </c>
      <c r="AD154" s="20"/>
      <c r="AE154" s="19">
        <f t="shared" si="39"/>
        <v>10182739</v>
      </c>
      <c r="AF154" s="20"/>
      <c r="AG154" s="21"/>
      <c r="AH154" s="21"/>
      <c r="AI154" s="21"/>
      <c r="AJ154" s="21">
        <v>227291</v>
      </c>
      <c r="AK154" s="19">
        <f t="shared" si="44"/>
        <v>227291</v>
      </c>
      <c r="AL154" s="20"/>
      <c r="AM154" s="21">
        <v>339403</v>
      </c>
      <c r="AN154" s="21"/>
      <c r="AO154" s="21"/>
      <c r="AP154" s="21">
        <v>213871</v>
      </c>
      <c r="AQ154" s="19">
        <f t="shared" si="45"/>
        <v>553274</v>
      </c>
      <c r="AR154" s="20"/>
      <c r="AS154" s="21">
        <v>919610</v>
      </c>
      <c r="AT154" s="21">
        <v>189235</v>
      </c>
      <c r="AU154" s="21">
        <v>449607</v>
      </c>
      <c r="AV154" s="21"/>
      <c r="AW154" s="21"/>
      <c r="AX154" s="21">
        <v>661736</v>
      </c>
      <c r="AY154" s="19">
        <f t="shared" si="46"/>
        <v>2220188</v>
      </c>
      <c r="AZ154" s="20"/>
      <c r="BA154" s="21">
        <v>50324</v>
      </c>
      <c r="BB154" s="21">
        <v>113934</v>
      </c>
      <c r="BC154" s="21">
        <v>1148346</v>
      </c>
      <c r="BD154" s="21"/>
      <c r="BE154" s="19">
        <f t="shared" si="47"/>
        <v>1312604</v>
      </c>
      <c r="BF154" s="20"/>
      <c r="BG154" s="22">
        <v>953193</v>
      </c>
      <c r="BH154" s="20"/>
      <c r="BI154" s="21"/>
      <c r="BK154" s="21">
        <v>525128</v>
      </c>
      <c r="BL154" s="21">
        <v>209318</v>
      </c>
      <c r="BM154" s="21">
        <v>41818</v>
      </c>
      <c r="BN154" s="21"/>
      <c r="BO154" s="21"/>
      <c r="BP154" s="21"/>
      <c r="BQ154" s="21"/>
      <c r="BR154" s="21"/>
      <c r="BS154" s="21">
        <v>6440</v>
      </c>
      <c r="BT154" s="21">
        <v>1176115</v>
      </c>
      <c r="BU154" s="19">
        <f t="shared" si="42"/>
        <v>1958819</v>
      </c>
      <c r="BV154" s="20" t="s">
        <v>12</v>
      </c>
      <c r="BW154" s="19">
        <f t="shared" si="40"/>
        <v>7225369</v>
      </c>
      <c r="BX154" s="20" t="s">
        <v>12</v>
      </c>
      <c r="BY154" s="19">
        <f t="shared" si="41"/>
        <v>2957370</v>
      </c>
      <c r="BZ154" s="20" t="s">
        <v>12</v>
      </c>
      <c r="CA154" s="29">
        <v>-1496345</v>
      </c>
      <c r="CB154" s="20"/>
      <c r="CC154" s="19">
        <f t="shared" si="37"/>
        <v>8147077</v>
      </c>
      <c r="CD154" s="5"/>
      <c r="CE154" s="115">
        <v>5518863</v>
      </c>
      <c r="CF154" s="115">
        <v>2628214</v>
      </c>
      <c r="CG154" s="19">
        <f t="shared" si="38"/>
        <v>0</v>
      </c>
      <c r="CH154" s="351" t="s">
        <v>740</v>
      </c>
    </row>
    <row r="155" spans="1:86" x14ac:dyDescent="0.2">
      <c r="A155" s="6">
        <f t="shared" si="34"/>
        <v>1</v>
      </c>
      <c r="B155" s="30" t="s">
        <v>380</v>
      </c>
      <c r="C155" s="29"/>
      <c r="D155" s="20"/>
      <c r="E155" s="21">
        <v>126599</v>
      </c>
      <c r="F155" s="21"/>
      <c r="G155" s="21">
        <v>227</v>
      </c>
      <c r="H155" s="21"/>
      <c r="I155" s="21"/>
      <c r="J155" s="21"/>
      <c r="K155" s="21"/>
      <c r="L155" s="21"/>
      <c r="M155" s="21">
        <v>48633</v>
      </c>
      <c r="N155" s="19">
        <f t="shared" si="35"/>
        <v>175459</v>
      </c>
      <c r="O155" s="20"/>
      <c r="P155" s="21">
        <v>86064</v>
      </c>
      <c r="Q155" s="21"/>
      <c r="R155" s="21"/>
      <c r="S155" s="21"/>
      <c r="T155" s="21">
        <v>225748</v>
      </c>
      <c r="U155" s="60">
        <f t="shared" si="43"/>
        <v>311812</v>
      </c>
      <c r="V155" s="20"/>
      <c r="W155" s="21"/>
      <c r="X155" s="21"/>
      <c r="Y155" s="21"/>
      <c r="Z155" s="21"/>
      <c r="AA155" s="21"/>
      <c r="AB155" s="21">
        <v>124433</v>
      </c>
      <c r="AC155" s="19">
        <f t="shared" si="36"/>
        <v>124433</v>
      </c>
      <c r="AD155" s="20"/>
      <c r="AE155" s="19">
        <f t="shared" si="39"/>
        <v>611704</v>
      </c>
      <c r="AF155" s="20"/>
      <c r="AG155" s="21"/>
      <c r="AH155" s="21"/>
      <c r="AI155" s="21"/>
      <c r="AJ155" s="21">
        <v>24870</v>
      </c>
      <c r="AK155" s="19">
        <f t="shared" si="44"/>
        <v>24870</v>
      </c>
      <c r="AL155" s="20">
        <v>77677</v>
      </c>
      <c r="AM155" s="21">
        <v>168703</v>
      </c>
      <c r="AN155" s="21"/>
      <c r="AO155" s="21"/>
      <c r="AP155" s="21">
        <v>9867</v>
      </c>
      <c r="AQ155" s="19">
        <f t="shared" si="45"/>
        <v>178570</v>
      </c>
      <c r="AR155" s="20"/>
      <c r="AS155" s="21"/>
      <c r="AT155" s="21"/>
      <c r="AU155" s="21">
        <v>6750</v>
      </c>
      <c r="AV155" s="21"/>
      <c r="AW155" s="21"/>
      <c r="AX155" s="21">
        <v>2401</v>
      </c>
      <c r="AY155" s="19">
        <f t="shared" si="46"/>
        <v>9151</v>
      </c>
      <c r="AZ155" s="20"/>
      <c r="BA155" s="21"/>
      <c r="BB155" s="21"/>
      <c r="BC155" s="21"/>
      <c r="BD155" s="21"/>
      <c r="BE155" s="19">
        <f t="shared" si="47"/>
        <v>0</v>
      </c>
      <c r="BF155" s="20"/>
      <c r="BG155" s="22"/>
      <c r="BH155" s="20"/>
      <c r="BI155" s="21"/>
      <c r="BJ155" s="21"/>
      <c r="BK155" s="21">
        <v>12411</v>
      </c>
      <c r="BL155" s="21">
        <v>8073</v>
      </c>
      <c r="BM155" s="21">
        <v>81348</v>
      </c>
      <c r="BN155" s="21"/>
      <c r="BO155" s="21"/>
      <c r="BP155" s="21"/>
      <c r="BQ155" s="21"/>
      <c r="BR155" s="21"/>
      <c r="BS155" s="21"/>
      <c r="BT155" s="21"/>
      <c r="BU155" s="19">
        <f t="shared" si="42"/>
        <v>101832</v>
      </c>
      <c r="BV155" s="20" t="s">
        <v>12</v>
      </c>
      <c r="BW155" s="19">
        <f>(+BU155+BG155+BE155+AY155+AQ155+AK155)</f>
        <v>314423</v>
      </c>
      <c r="BX155" s="20" t="s">
        <v>12</v>
      </c>
      <c r="BY155" s="19">
        <f>((+AC155+U155+N155)-BW155)</f>
        <v>297281</v>
      </c>
      <c r="BZ155" s="20" t="s">
        <v>12</v>
      </c>
      <c r="CA155" s="29"/>
      <c r="CB155" s="20"/>
      <c r="CC155" s="19">
        <f t="shared" si="37"/>
        <v>297281</v>
      </c>
      <c r="CD155" s="5"/>
      <c r="CE155" s="115"/>
      <c r="CF155" s="115">
        <v>297281</v>
      </c>
      <c r="CG155" s="19">
        <f t="shared" si="38"/>
        <v>0</v>
      </c>
      <c r="CH155" s="351" t="s">
        <v>740</v>
      </c>
    </row>
    <row r="156" spans="1:86" x14ac:dyDescent="0.2">
      <c r="A156" s="6">
        <f t="shared" si="34"/>
        <v>1</v>
      </c>
      <c r="B156" s="30" t="s">
        <v>381</v>
      </c>
      <c r="C156" s="29">
        <v>6694753.5099999998</v>
      </c>
      <c r="D156" s="20"/>
      <c r="E156" s="21"/>
      <c r="F156" s="21">
        <v>58229.5</v>
      </c>
      <c r="G156" s="21">
        <v>-805498.15</v>
      </c>
      <c r="H156" s="21">
        <v>836410.93</v>
      </c>
      <c r="I156" s="21"/>
      <c r="J156" s="21"/>
      <c r="K156" s="21">
        <v>2283080.08</v>
      </c>
      <c r="L156" s="21"/>
      <c r="M156" s="21">
        <v>2440314.12</v>
      </c>
      <c r="N156" s="19">
        <f t="shared" si="35"/>
        <v>4812536.4800000004</v>
      </c>
      <c r="O156" s="20"/>
      <c r="P156" s="21">
        <v>2836652.96</v>
      </c>
      <c r="Q156" s="21"/>
      <c r="R156" s="21"/>
      <c r="S156" s="21"/>
      <c r="T156" s="21"/>
      <c r="U156" s="60">
        <f>(SUM(P156:T156))</f>
        <v>2836652.96</v>
      </c>
      <c r="V156" s="20"/>
      <c r="W156" s="21"/>
      <c r="X156" s="21"/>
      <c r="Y156" s="21"/>
      <c r="Z156" s="21"/>
      <c r="AA156" s="21">
        <v>23333.42</v>
      </c>
      <c r="AB156" s="21"/>
      <c r="AC156" s="19">
        <f t="shared" si="36"/>
        <v>23333.42</v>
      </c>
      <c r="AD156" s="20"/>
      <c r="AE156" s="19">
        <f t="shared" si="39"/>
        <v>7672522.8600000003</v>
      </c>
      <c r="AF156" s="20"/>
      <c r="AG156" s="21">
        <v>6640222.8200000003</v>
      </c>
      <c r="AH156" s="21"/>
      <c r="AI156" s="21"/>
      <c r="AJ156" s="21"/>
      <c r="AK156" s="19">
        <f t="shared" si="44"/>
        <v>6640222.8200000003</v>
      </c>
      <c r="AL156" s="20"/>
      <c r="AM156" s="21">
        <v>362076.64</v>
      </c>
      <c r="AN156" s="21"/>
      <c r="AO156" s="21"/>
      <c r="AP156" s="21">
        <v>590463.1</v>
      </c>
      <c r="AQ156" s="19">
        <f t="shared" si="45"/>
        <v>952539.74</v>
      </c>
      <c r="AR156" s="20"/>
      <c r="AS156" s="21">
        <v>452884.7</v>
      </c>
      <c r="AT156" s="21">
        <v>4865.33</v>
      </c>
      <c r="AU156" s="21">
        <v>71491.100000000006</v>
      </c>
      <c r="AV156" s="21"/>
      <c r="AW156" s="21"/>
      <c r="AX156" s="21">
        <v>590463.1</v>
      </c>
      <c r="AY156" s="19">
        <f t="shared" si="46"/>
        <v>1119704.23</v>
      </c>
      <c r="AZ156" s="20"/>
      <c r="BA156" s="21">
        <v>673943.71</v>
      </c>
      <c r="BB156" s="21"/>
      <c r="BC156" s="21">
        <v>205445.35</v>
      </c>
      <c r="BD156" s="21">
        <v>415093.15</v>
      </c>
      <c r="BE156" s="19">
        <f t="shared" si="47"/>
        <v>1294482.21</v>
      </c>
      <c r="BF156" s="20"/>
      <c r="BG156" s="22">
        <v>221612.29</v>
      </c>
      <c r="BH156" s="20"/>
      <c r="BI156" s="21"/>
      <c r="BJ156" s="21"/>
      <c r="BK156" s="21">
        <v>257.66000000000003</v>
      </c>
      <c r="BL156" s="21"/>
      <c r="BM156" s="21"/>
      <c r="BN156" s="21">
        <v>819.22</v>
      </c>
      <c r="BO156" s="21"/>
      <c r="BP156" s="21"/>
      <c r="BQ156" s="21"/>
      <c r="BR156" s="21"/>
      <c r="BS156" s="21"/>
      <c r="BT156" s="21"/>
      <c r="BU156" s="19">
        <f t="shared" si="42"/>
        <v>1076.8800000000001</v>
      </c>
      <c r="BV156" s="20" t="s">
        <v>12</v>
      </c>
      <c r="BW156" s="19">
        <f t="shared" si="40"/>
        <v>10229638.17</v>
      </c>
      <c r="BX156" s="20" t="s">
        <v>12</v>
      </c>
      <c r="BY156" s="19">
        <f t="shared" si="41"/>
        <v>-2557115.3099999996</v>
      </c>
      <c r="BZ156" s="20" t="s">
        <v>12</v>
      </c>
      <c r="CA156" s="29"/>
      <c r="CB156" s="20"/>
      <c r="CC156" s="19">
        <f t="shared" si="37"/>
        <v>4137638.2</v>
      </c>
      <c r="CD156" s="5"/>
      <c r="CE156" s="115">
        <v>5404890.3700000001</v>
      </c>
      <c r="CF156" s="115">
        <v>0</v>
      </c>
      <c r="CG156" s="19">
        <f t="shared" si="38"/>
        <v>-1267252.17</v>
      </c>
      <c r="CH156" s="351" t="s">
        <v>740</v>
      </c>
    </row>
    <row r="157" spans="1:86" x14ac:dyDescent="0.2">
      <c r="A157" s="6">
        <f t="shared" si="34"/>
        <v>1</v>
      </c>
      <c r="B157" s="30" t="s">
        <v>382</v>
      </c>
      <c r="C157" s="29">
        <v>66066</v>
      </c>
      <c r="D157" s="20"/>
      <c r="E157" s="21">
        <v>64026</v>
      </c>
      <c r="F157" s="21"/>
      <c r="G157" s="21"/>
      <c r="H157" s="21"/>
      <c r="I157" s="21"/>
      <c r="J157" s="21"/>
      <c r="K157" s="21"/>
      <c r="L157" s="21"/>
      <c r="M157" s="21"/>
      <c r="N157" s="19">
        <f t="shared" si="35"/>
        <v>64026</v>
      </c>
      <c r="O157" s="20"/>
      <c r="P157" s="21">
        <v>60058</v>
      </c>
      <c r="Q157" s="21">
        <v>17590</v>
      </c>
      <c r="R157" s="21"/>
      <c r="S157" s="21"/>
      <c r="T157" s="21"/>
      <c r="U157" s="60">
        <f t="shared" si="43"/>
        <v>77648</v>
      </c>
      <c r="V157" s="20"/>
      <c r="W157" s="21"/>
      <c r="X157" s="21"/>
      <c r="Y157" s="21"/>
      <c r="Z157" s="21"/>
      <c r="AA157" s="21"/>
      <c r="AB157" s="21"/>
      <c r="AC157" s="19">
        <f t="shared" si="36"/>
        <v>0</v>
      </c>
      <c r="AD157" s="20"/>
      <c r="AE157" s="19">
        <f t="shared" si="39"/>
        <v>141674</v>
      </c>
      <c r="AF157" s="20"/>
      <c r="AG157" s="21"/>
      <c r="AH157" s="21"/>
      <c r="AI157" s="21"/>
      <c r="AJ157" s="21"/>
      <c r="AK157" s="19">
        <f t="shared" si="44"/>
        <v>0</v>
      </c>
      <c r="AL157" s="20"/>
      <c r="AM157" s="21">
        <v>50000</v>
      </c>
      <c r="AN157" s="21"/>
      <c r="AO157" s="21"/>
      <c r="AP157" s="21"/>
      <c r="AQ157" s="19">
        <f t="shared" si="45"/>
        <v>50000</v>
      </c>
      <c r="AR157" s="20" t="s">
        <v>83</v>
      </c>
      <c r="AT157" s="21">
        <v>454</v>
      </c>
      <c r="AU157" s="21">
        <v>4026</v>
      </c>
      <c r="AV157" s="21">
        <v>3317</v>
      </c>
      <c r="AW157" s="21"/>
      <c r="AX157" s="21"/>
      <c r="AY157" s="19">
        <f t="shared" si="46"/>
        <v>7797</v>
      </c>
      <c r="AZ157" s="20"/>
      <c r="BA157" s="21"/>
      <c r="BB157" s="21"/>
      <c r="BC157" s="21">
        <v>3195</v>
      </c>
      <c r="BD157" s="21">
        <v>6205</v>
      </c>
      <c r="BE157" s="19">
        <f t="shared" si="47"/>
        <v>9400</v>
      </c>
      <c r="BF157" s="20"/>
      <c r="BG157" s="22">
        <v>10829</v>
      </c>
      <c r="BH157" s="20"/>
      <c r="BI157" s="21"/>
      <c r="BJ157" s="21"/>
      <c r="BK157" s="21">
        <v>17387</v>
      </c>
      <c r="BL157" s="21"/>
      <c r="BM157" s="21"/>
      <c r="BN157" s="21"/>
      <c r="BO157" s="21"/>
      <c r="BP157" s="21"/>
      <c r="BQ157" s="21"/>
      <c r="BR157" s="21"/>
      <c r="BS157" s="21"/>
      <c r="BT157" s="21"/>
      <c r="BU157" s="19">
        <f t="shared" si="42"/>
        <v>17387</v>
      </c>
      <c r="BV157" s="20" t="s">
        <v>12</v>
      </c>
      <c r="BW157" s="19">
        <f t="shared" si="40"/>
        <v>95413</v>
      </c>
      <c r="BX157" s="20" t="s">
        <v>12</v>
      </c>
      <c r="BY157" s="19">
        <f t="shared" si="41"/>
        <v>46261</v>
      </c>
      <c r="BZ157" s="20" t="s">
        <v>12</v>
      </c>
      <c r="CA157" s="29"/>
      <c r="CB157" s="20"/>
      <c r="CC157" s="19">
        <f t="shared" si="37"/>
        <v>112327</v>
      </c>
      <c r="CD157" s="5"/>
      <c r="CE157" s="115">
        <v>52327</v>
      </c>
      <c r="CF157" s="115">
        <v>60000</v>
      </c>
      <c r="CG157" s="19">
        <f t="shared" si="38"/>
        <v>0</v>
      </c>
      <c r="CH157" s="351" t="s">
        <v>740</v>
      </c>
    </row>
    <row r="158" spans="1:86" x14ac:dyDescent="0.2">
      <c r="A158" s="6">
        <f t="shared" si="34"/>
        <v>1</v>
      </c>
      <c r="B158" s="30" t="s">
        <v>383</v>
      </c>
      <c r="C158" s="29">
        <v>776146</v>
      </c>
      <c r="D158" s="20"/>
      <c r="E158" s="21">
        <v>300403</v>
      </c>
      <c r="F158" s="21"/>
      <c r="G158" s="21"/>
      <c r="H158" s="21"/>
      <c r="I158" s="21"/>
      <c r="J158" s="21"/>
      <c r="K158" s="21"/>
      <c r="L158" s="21"/>
      <c r="M158" s="21">
        <v>95423</v>
      </c>
      <c r="N158" s="19">
        <f t="shared" si="35"/>
        <v>395826</v>
      </c>
      <c r="O158" s="20"/>
      <c r="P158" s="21">
        <v>272750</v>
      </c>
      <c r="Q158" s="21"/>
      <c r="R158" s="21">
        <v>79286</v>
      </c>
      <c r="S158" s="21"/>
      <c r="T158" s="21">
        <v>658852</v>
      </c>
      <c r="U158" s="60">
        <f t="shared" si="43"/>
        <v>1010888</v>
      </c>
      <c r="V158" s="20"/>
      <c r="W158" s="21"/>
      <c r="X158" s="21"/>
      <c r="Y158" s="21"/>
      <c r="Z158" s="21"/>
      <c r="AA158" s="21"/>
      <c r="AB158" s="21"/>
      <c r="AC158" s="19">
        <f t="shared" si="36"/>
        <v>0</v>
      </c>
      <c r="AD158" s="20"/>
      <c r="AE158" s="19">
        <f t="shared" si="39"/>
        <v>1406714</v>
      </c>
      <c r="AF158" s="20"/>
      <c r="AG158" s="21"/>
      <c r="AH158" s="21"/>
      <c r="AI158" s="21"/>
      <c r="AJ158" s="21"/>
      <c r="AK158" s="19">
        <f t="shared" si="44"/>
        <v>0</v>
      </c>
      <c r="AL158" s="20"/>
      <c r="AM158" s="21">
        <v>214347</v>
      </c>
      <c r="AN158" s="21"/>
      <c r="AO158" s="21"/>
      <c r="AP158" s="21"/>
      <c r="AQ158" s="19">
        <f t="shared" si="45"/>
        <v>214347</v>
      </c>
      <c r="AR158" s="20"/>
      <c r="AS158" s="21"/>
      <c r="AT158" s="21">
        <v>28210</v>
      </c>
      <c r="AU158" s="21">
        <v>136025</v>
      </c>
      <c r="AV158" s="21"/>
      <c r="AW158" s="21"/>
      <c r="AX158" s="21">
        <v>31187</v>
      </c>
      <c r="AY158" s="19">
        <f t="shared" si="46"/>
        <v>195422</v>
      </c>
      <c r="AZ158" s="20"/>
      <c r="BA158" s="21">
        <v>219686</v>
      </c>
      <c r="BB158" s="21">
        <v>131566</v>
      </c>
      <c r="BC158" s="21">
        <v>2178</v>
      </c>
      <c r="BD158" s="21"/>
      <c r="BE158" s="19">
        <f t="shared" si="47"/>
        <v>353430</v>
      </c>
      <c r="BF158" s="20"/>
      <c r="BG158" s="22">
        <v>121988</v>
      </c>
      <c r="BH158" s="20"/>
      <c r="BI158" s="21"/>
      <c r="BJ158" s="21"/>
      <c r="BK158" s="21">
        <v>56420</v>
      </c>
      <c r="BL158" s="21">
        <v>30650</v>
      </c>
      <c r="BM158" s="21">
        <v>17500</v>
      </c>
      <c r="BN158" s="21"/>
      <c r="BO158" s="21"/>
      <c r="BP158" s="21"/>
      <c r="BQ158" s="21"/>
      <c r="BR158" s="21"/>
      <c r="BS158" s="21"/>
      <c r="BT158" s="21">
        <v>23737</v>
      </c>
      <c r="BU158" s="19">
        <f t="shared" si="42"/>
        <v>128307</v>
      </c>
      <c r="BV158" s="20" t="s">
        <v>12</v>
      </c>
      <c r="BW158" s="19">
        <f t="shared" si="40"/>
        <v>1013494</v>
      </c>
      <c r="BX158" s="20" t="s">
        <v>12</v>
      </c>
      <c r="BY158" s="19">
        <f t="shared" si="41"/>
        <v>393220</v>
      </c>
      <c r="BZ158" s="20" t="s">
        <v>12</v>
      </c>
      <c r="CA158" s="29"/>
      <c r="CB158" s="20"/>
      <c r="CC158" s="19">
        <f t="shared" si="37"/>
        <v>1169366</v>
      </c>
      <c r="CD158" s="5"/>
      <c r="CE158" s="115">
        <v>645000</v>
      </c>
      <c r="CF158" s="115">
        <v>524366</v>
      </c>
      <c r="CG158" s="19">
        <f t="shared" si="38"/>
        <v>0</v>
      </c>
      <c r="CH158" s="351" t="s">
        <v>740</v>
      </c>
    </row>
    <row r="159" spans="1:86" x14ac:dyDescent="0.2">
      <c r="A159" s="6">
        <f t="shared" si="34"/>
        <v>1</v>
      </c>
      <c r="B159" s="30" t="s">
        <v>384</v>
      </c>
      <c r="C159" s="29"/>
      <c r="D159" s="20"/>
      <c r="E159" s="21">
        <v>250307.55</v>
      </c>
      <c r="F159" s="21"/>
      <c r="G159" s="21">
        <v>1939.07</v>
      </c>
      <c r="H159" s="21"/>
      <c r="I159" s="21"/>
      <c r="J159" s="21"/>
      <c r="K159" s="21">
        <v>21293.67</v>
      </c>
      <c r="L159" s="21"/>
      <c r="M159" s="21">
        <v>32664.17</v>
      </c>
      <c r="N159" s="19">
        <f t="shared" si="35"/>
        <v>306204.45999999996</v>
      </c>
      <c r="O159" s="20"/>
      <c r="P159" s="21">
        <v>136311.34</v>
      </c>
      <c r="Q159" s="21"/>
      <c r="R159" s="21">
        <v>81075.83</v>
      </c>
      <c r="S159" s="21"/>
      <c r="T159" s="21">
        <v>34268.480000000003</v>
      </c>
      <c r="U159" s="60">
        <f>(SUM(P159:T159))</f>
        <v>251655.65</v>
      </c>
      <c r="V159" s="20"/>
      <c r="W159" s="21"/>
      <c r="X159" s="21"/>
      <c r="Y159" s="21"/>
      <c r="Z159" s="21"/>
      <c r="AA159" s="21"/>
      <c r="AB159" s="21"/>
      <c r="AC159" s="19">
        <f t="shared" si="36"/>
        <v>0</v>
      </c>
      <c r="AD159" s="20"/>
      <c r="AE159" s="19">
        <f t="shared" si="39"/>
        <v>557860.11</v>
      </c>
      <c r="AF159" s="20"/>
      <c r="AG159" s="21"/>
      <c r="AH159" s="21"/>
      <c r="AI159" s="21"/>
      <c r="AJ159" s="21">
        <v>29934.11</v>
      </c>
      <c r="AK159" s="19">
        <f t="shared" si="44"/>
        <v>29934.11</v>
      </c>
      <c r="AL159" s="20"/>
      <c r="AM159" s="21">
        <v>14782.18</v>
      </c>
      <c r="AN159" s="21"/>
      <c r="AO159" s="21"/>
      <c r="AP159" s="21"/>
      <c r="AQ159" s="19">
        <f t="shared" si="45"/>
        <v>14782.18</v>
      </c>
      <c r="AR159" s="20"/>
      <c r="AS159" s="21">
        <v>226960.5</v>
      </c>
      <c r="AT159" s="21">
        <v>6640.86</v>
      </c>
      <c r="AU159" s="21">
        <v>35254.129999999997</v>
      </c>
      <c r="AV159" s="21">
        <v>1081.8699999999999</v>
      </c>
      <c r="AW159" s="21"/>
      <c r="AX159" s="21">
        <v>118201.28</v>
      </c>
      <c r="AY159" s="19">
        <f t="shared" si="46"/>
        <v>388138.64</v>
      </c>
      <c r="AZ159" s="20"/>
      <c r="BA159" s="21">
        <v>15000</v>
      </c>
      <c r="BB159" s="21"/>
      <c r="BC159" s="21">
        <v>25184.82</v>
      </c>
      <c r="BD159" s="21"/>
      <c r="BE159" s="19">
        <f t="shared" si="47"/>
        <v>40184.82</v>
      </c>
      <c r="BF159" s="20"/>
      <c r="BG159" s="22">
        <v>20364.02</v>
      </c>
      <c r="BH159" s="20"/>
      <c r="BI159" s="21"/>
      <c r="BJ159" s="21"/>
      <c r="BK159" s="21">
        <v>26003.31</v>
      </c>
      <c r="BL159" s="21">
        <v>15865.38</v>
      </c>
      <c r="BM159" s="21"/>
      <c r="BN159" s="21"/>
      <c r="BO159" s="21">
        <v>5303.67</v>
      </c>
      <c r="BP159" s="21"/>
      <c r="BQ159" s="21">
        <v>18997.349999999999</v>
      </c>
      <c r="BR159" s="21"/>
      <c r="BS159" s="21"/>
      <c r="BT159" s="21">
        <v>33363.42</v>
      </c>
      <c r="BU159" s="19">
        <f t="shared" si="42"/>
        <v>99533.12999999999</v>
      </c>
      <c r="BV159" s="20" t="s">
        <v>12</v>
      </c>
      <c r="BW159" s="19">
        <f t="shared" si="40"/>
        <v>592936.9</v>
      </c>
      <c r="BX159" s="20" t="s">
        <v>12</v>
      </c>
      <c r="BY159" s="19">
        <f t="shared" si="41"/>
        <v>-35076.790000000037</v>
      </c>
      <c r="BZ159" s="20" t="s">
        <v>12</v>
      </c>
      <c r="CA159" s="29">
        <v>35076.79</v>
      </c>
      <c r="CB159" s="20"/>
      <c r="CC159" s="19">
        <f t="shared" si="37"/>
        <v>-3.637978807091713E-11</v>
      </c>
      <c r="CD159" s="5"/>
      <c r="CE159" s="115"/>
      <c r="CF159" s="115"/>
      <c r="CG159" s="19">
        <f t="shared" si="38"/>
        <v>-3.637978807091713E-11</v>
      </c>
      <c r="CH159" s="351" t="s">
        <v>740</v>
      </c>
    </row>
    <row r="160" spans="1:86" x14ac:dyDescent="0.2">
      <c r="A160" s="6">
        <f t="shared" si="34"/>
        <v>1</v>
      </c>
      <c r="B160" s="30" t="s">
        <v>385</v>
      </c>
      <c r="C160" s="29"/>
      <c r="D160" s="20"/>
      <c r="E160" s="21"/>
      <c r="F160" s="21"/>
      <c r="G160" s="21">
        <v>6334.03</v>
      </c>
      <c r="H160" s="21">
        <v>593399.67000000004</v>
      </c>
      <c r="I160" s="21"/>
      <c r="J160" s="21"/>
      <c r="K160" s="21">
        <v>442114.92</v>
      </c>
      <c r="L160" s="21"/>
      <c r="M160" s="21">
        <v>74427.77</v>
      </c>
      <c r="N160" s="19">
        <f t="shared" si="35"/>
        <v>1116276.3900000001</v>
      </c>
      <c r="O160" s="20"/>
      <c r="P160" s="21">
        <v>685867.31</v>
      </c>
      <c r="Q160" s="21"/>
      <c r="R160" s="21"/>
      <c r="S160" s="21"/>
      <c r="T160" s="21"/>
      <c r="U160" s="60">
        <f t="shared" si="43"/>
        <v>685867.31</v>
      </c>
      <c r="V160" s="20"/>
      <c r="W160" s="21"/>
      <c r="X160" s="21"/>
      <c r="Y160" s="21"/>
      <c r="Z160" s="21"/>
      <c r="AA160" s="21"/>
      <c r="AB160" s="21"/>
      <c r="AC160" s="19">
        <f t="shared" si="36"/>
        <v>0</v>
      </c>
      <c r="AD160" s="20"/>
      <c r="AE160" s="19">
        <f t="shared" si="39"/>
        <v>1802143.7000000002</v>
      </c>
      <c r="AF160" s="20"/>
      <c r="AG160" s="21">
        <v>1230175.24</v>
      </c>
      <c r="AH160" s="21"/>
      <c r="AI160" s="21"/>
      <c r="AJ160" s="21">
        <v>3483.1</v>
      </c>
      <c r="AK160" s="19">
        <f t="shared" si="44"/>
        <v>1233658.3400000001</v>
      </c>
      <c r="AL160" s="20"/>
      <c r="AM160" s="21">
        <v>53265.04</v>
      </c>
      <c r="AN160" s="21"/>
      <c r="AO160" s="21"/>
      <c r="AP160" s="21"/>
      <c r="AQ160" s="19">
        <f t="shared" si="45"/>
        <v>53265.04</v>
      </c>
      <c r="AR160" s="20"/>
      <c r="AS160" s="21">
        <v>14499.85</v>
      </c>
      <c r="AT160" s="21"/>
      <c r="AU160" s="21">
        <v>29105.75</v>
      </c>
      <c r="AV160" s="21"/>
      <c r="AW160" s="21"/>
      <c r="AX160" s="21">
        <v>4120.22</v>
      </c>
      <c r="AY160" s="19">
        <f t="shared" si="46"/>
        <v>47725.82</v>
      </c>
      <c r="AZ160" s="20"/>
      <c r="BA160" s="21">
        <v>52765.83</v>
      </c>
      <c r="BB160" s="21">
        <v>3570.25</v>
      </c>
      <c r="BC160" s="21">
        <v>41071.300000000003</v>
      </c>
      <c r="BD160" s="21"/>
      <c r="BE160" s="19">
        <f t="shared" si="47"/>
        <v>97407.38</v>
      </c>
      <c r="BF160" s="20"/>
      <c r="BG160" s="22"/>
      <c r="BH160" s="20"/>
      <c r="BI160" s="21"/>
      <c r="BJ160" s="21"/>
      <c r="BK160" s="21">
        <v>152291.28</v>
      </c>
      <c r="BL160" s="21">
        <v>8864.52</v>
      </c>
      <c r="BM160" s="21">
        <v>163966.32</v>
      </c>
      <c r="BN160" s="21"/>
      <c r="BO160" s="21"/>
      <c r="BP160" s="21"/>
      <c r="BQ160" s="21"/>
      <c r="BR160" s="21"/>
      <c r="BS160" s="21"/>
      <c r="BT160" s="21">
        <v>44965</v>
      </c>
      <c r="BU160" s="19">
        <f t="shared" si="42"/>
        <v>370087.12</v>
      </c>
      <c r="BV160" s="20" t="s">
        <v>12</v>
      </c>
      <c r="BW160" s="19">
        <f t="shared" si="40"/>
        <v>1802143.7000000002</v>
      </c>
      <c r="BX160" s="20" t="s">
        <v>12</v>
      </c>
      <c r="BY160" s="19">
        <f t="shared" si="41"/>
        <v>0</v>
      </c>
      <c r="BZ160" s="20" t="s">
        <v>12</v>
      </c>
      <c r="CA160" s="29"/>
      <c r="CB160" s="20"/>
      <c r="CC160" s="19">
        <f t="shared" si="37"/>
        <v>0</v>
      </c>
      <c r="CD160" s="5"/>
      <c r="CE160" s="115"/>
      <c r="CF160" s="115"/>
      <c r="CG160" s="19">
        <f t="shared" si="38"/>
        <v>0</v>
      </c>
      <c r="CH160" s="352" t="s">
        <v>740</v>
      </c>
    </row>
    <row r="161" spans="1:86" x14ac:dyDescent="0.2">
      <c r="A161" s="6">
        <f t="shared" si="34"/>
        <v>0</v>
      </c>
      <c r="B161" s="30" t="s">
        <v>386</v>
      </c>
      <c r="C161" s="29"/>
      <c r="D161" s="20"/>
      <c r="E161" s="21"/>
      <c r="F161" s="21"/>
      <c r="G161" s="21"/>
      <c r="H161" s="21"/>
      <c r="I161" s="21"/>
      <c r="J161" s="21"/>
      <c r="K161" s="21"/>
      <c r="L161" s="21"/>
      <c r="M161" s="21"/>
      <c r="N161" s="19">
        <f t="shared" si="35"/>
        <v>0</v>
      </c>
      <c r="O161" s="20"/>
      <c r="P161" s="21"/>
      <c r="Q161" s="21"/>
      <c r="R161" s="21"/>
      <c r="S161" s="21"/>
      <c r="T161" s="21"/>
      <c r="U161" s="55">
        <f>(SUM(P161:T161))</f>
        <v>0</v>
      </c>
      <c r="V161" s="20"/>
      <c r="W161" s="21"/>
      <c r="X161" s="21"/>
      <c r="Y161" s="21"/>
      <c r="Z161" s="21"/>
      <c r="AA161" s="21"/>
      <c r="AB161" s="21"/>
      <c r="AC161" s="19">
        <f t="shared" si="36"/>
        <v>0</v>
      </c>
      <c r="AD161" s="20"/>
      <c r="AE161" s="19">
        <f t="shared" si="39"/>
        <v>0</v>
      </c>
      <c r="AF161" s="20"/>
      <c r="AG161" s="21"/>
      <c r="AH161" s="21"/>
      <c r="AI161" s="21"/>
      <c r="AJ161" s="21"/>
      <c r="AK161" s="19">
        <f t="shared" si="44"/>
        <v>0</v>
      </c>
      <c r="AL161" s="20"/>
      <c r="AM161" s="21"/>
      <c r="AN161" s="21"/>
      <c r="AO161" s="21"/>
      <c r="AP161" s="21"/>
      <c r="AQ161" s="19">
        <f t="shared" si="45"/>
        <v>0</v>
      </c>
      <c r="AR161" s="20"/>
      <c r="AS161" s="21"/>
      <c r="AT161" s="21"/>
      <c r="AU161" s="21"/>
      <c r="AV161" s="21"/>
      <c r="AW161" s="21"/>
      <c r="AX161" s="21"/>
      <c r="AY161" s="19">
        <f t="shared" si="46"/>
        <v>0</v>
      </c>
      <c r="AZ161" s="20"/>
      <c r="BA161" s="21"/>
      <c r="BB161" s="21"/>
      <c r="BC161" s="21"/>
      <c r="BD161" s="21"/>
      <c r="BE161" s="19">
        <f t="shared" si="47"/>
        <v>0</v>
      </c>
      <c r="BF161" s="20"/>
      <c r="BG161" s="22"/>
      <c r="BH161" s="20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19">
        <f t="shared" si="42"/>
        <v>0</v>
      </c>
      <c r="BV161" s="20" t="s">
        <v>12</v>
      </c>
      <c r="BW161" s="19">
        <f t="shared" si="40"/>
        <v>0</v>
      </c>
      <c r="BX161" s="20" t="s">
        <v>12</v>
      </c>
      <c r="BY161" s="19">
        <f t="shared" si="41"/>
        <v>0</v>
      </c>
      <c r="BZ161" s="20" t="s">
        <v>12</v>
      </c>
      <c r="CA161" s="29"/>
      <c r="CB161" s="20"/>
      <c r="CC161" s="19">
        <f t="shared" si="37"/>
        <v>0</v>
      </c>
      <c r="CD161" s="5"/>
      <c r="CE161" s="115"/>
      <c r="CF161" s="115"/>
      <c r="CG161" s="19">
        <f t="shared" si="38"/>
        <v>0</v>
      </c>
      <c r="CH161" s="351"/>
    </row>
    <row r="162" spans="1:86" x14ac:dyDescent="0.2">
      <c r="A162" s="6">
        <f t="shared" si="34"/>
        <v>1</v>
      </c>
      <c r="B162" s="30" t="s">
        <v>387</v>
      </c>
      <c r="C162" s="29">
        <v>4628240</v>
      </c>
      <c r="D162" s="20"/>
      <c r="E162" s="21"/>
      <c r="F162" s="21"/>
      <c r="G162" s="21">
        <v>1977</v>
      </c>
      <c r="H162" s="21"/>
      <c r="I162" s="21"/>
      <c r="J162" s="21"/>
      <c r="K162" s="21">
        <v>156870</v>
      </c>
      <c r="L162" s="325"/>
      <c r="M162" s="21">
        <v>8247289</v>
      </c>
      <c r="N162" s="19">
        <f t="shared" si="35"/>
        <v>8406136</v>
      </c>
      <c r="O162" s="20"/>
      <c r="P162" s="21">
        <v>2193933</v>
      </c>
      <c r="Q162" s="21"/>
      <c r="R162" s="21"/>
      <c r="S162" s="21"/>
      <c r="T162" s="21">
        <v>-2000</v>
      </c>
      <c r="U162" s="60">
        <f t="shared" si="43"/>
        <v>2191933</v>
      </c>
      <c r="V162" s="20"/>
      <c r="W162" s="21"/>
      <c r="X162" s="21"/>
      <c r="Y162" s="21"/>
      <c r="Z162" s="21"/>
      <c r="AA162" s="21">
        <v>60821</v>
      </c>
      <c r="AB162" s="21"/>
      <c r="AC162" s="19">
        <f t="shared" si="36"/>
        <v>60821</v>
      </c>
      <c r="AD162" s="20"/>
      <c r="AE162" s="19">
        <f t="shared" si="39"/>
        <v>10658890</v>
      </c>
      <c r="AF162" s="20"/>
      <c r="AG162" s="21">
        <v>4991005</v>
      </c>
      <c r="AH162" s="21"/>
      <c r="AI162" s="21"/>
      <c r="AJ162" s="21">
        <v>631754</v>
      </c>
      <c r="AK162" s="19">
        <f t="shared" si="44"/>
        <v>5622759</v>
      </c>
      <c r="AL162" s="20"/>
      <c r="AM162" s="21">
        <v>1346646</v>
      </c>
      <c r="AN162" s="21">
        <v>205596</v>
      </c>
      <c r="AO162" s="21"/>
      <c r="AP162" s="21"/>
      <c r="AQ162" s="19">
        <f t="shared" si="45"/>
        <v>1552242</v>
      </c>
      <c r="AR162" s="20"/>
      <c r="AS162" s="21">
        <v>186981</v>
      </c>
      <c r="AT162" s="21">
        <v>212350</v>
      </c>
      <c r="AU162" s="21">
        <v>209983</v>
      </c>
      <c r="AV162" s="21"/>
      <c r="AW162" s="21"/>
      <c r="AX162" s="21">
        <v>1097489</v>
      </c>
      <c r="AY162" s="19">
        <f t="shared" si="46"/>
        <v>1706803</v>
      </c>
      <c r="AZ162" s="20"/>
      <c r="BA162" s="21">
        <v>542059</v>
      </c>
      <c r="BB162" s="21"/>
      <c r="BC162" s="21">
        <v>398422</v>
      </c>
      <c r="BD162" s="21"/>
      <c r="BE162" s="19">
        <f t="shared" si="47"/>
        <v>940481</v>
      </c>
      <c r="BF162" s="20"/>
      <c r="BG162" s="22">
        <v>368192</v>
      </c>
      <c r="BH162" s="20"/>
      <c r="BI162" s="21">
        <v>12097</v>
      </c>
      <c r="BJ162" s="21"/>
      <c r="BK162" s="21">
        <v>61504</v>
      </c>
      <c r="BL162" s="21">
        <v>62918</v>
      </c>
      <c r="BM162" s="21">
        <v>344182</v>
      </c>
      <c r="BN162" s="21"/>
      <c r="BO162" s="21"/>
      <c r="BP162" s="21"/>
      <c r="BQ162" s="21"/>
      <c r="BR162" s="21"/>
      <c r="BS162" s="21"/>
      <c r="BT162" s="21"/>
      <c r="BU162" s="19">
        <f t="shared" si="42"/>
        <v>480701</v>
      </c>
      <c r="BV162" s="20" t="s">
        <v>12</v>
      </c>
      <c r="BW162" s="19">
        <f t="shared" si="40"/>
        <v>10671178</v>
      </c>
      <c r="BX162" s="20" t="s">
        <v>12</v>
      </c>
      <c r="BY162" s="19">
        <f t="shared" si="41"/>
        <v>-12288</v>
      </c>
      <c r="BZ162" s="20" t="s">
        <v>12</v>
      </c>
      <c r="CA162" s="29"/>
      <c r="CB162" s="20"/>
      <c r="CC162" s="19">
        <f t="shared" si="37"/>
        <v>4615952</v>
      </c>
      <c r="CD162" s="5"/>
      <c r="CE162" s="115">
        <v>4615952</v>
      </c>
      <c r="CF162" s="115"/>
      <c r="CG162" s="19">
        <f t="shared" si="38"/>
        <v>0</v>
      </c>
      <c r="CH162" s="351" t="s">
        <v>740</v>
      </c>
    </row>
    <row r="163" spans="1:86" x14ac:dyDescent="0.2">
      <c r="A163" s="6">
        <f t="shared" si="34"/>
        <v>1</v>
      </c>
      <c r="B163" s="30" t="s">
        <v>388</v>
      </c>
      <c r="C163" s="29">
        <v>129868</v>
      </c>
      <c r="D163" s="20"/>
      <c r="E163" s="21">
        <v>31612</v>
      </c>
      <c r="F163" s="21"/>
      <c r="G163" s="21">
        <v>425</v>
      </c>
      <c r="H163" s="21"/>
      <c r="I163" s="21"/>
      <c r="J163" s="21"/>
      <c r="K163" s="21">
        <v>14928.78</v>
      </c>
      <c r="L163" s="21"/>
      <c r="M163" s="21">
        <v>2216</v>
      </c>
      <c r="N163" s="19">
        <f t="shared" si="35"/>
        <v>49181.78</v>
      </c>
      <c r="O163" s="20"/>
      <c r="P163" s="21">
        <v>23788</v>
      </c>
      <c r="Q163" s="21"/>
      <c r="R163" s="21">
        <v>3103</v>
      </c>
      <c r="S163" s="21"/>
      <c r="T163" s="21"/>
      <c r="U163" s="55">
        <f>(SUM(P163:T163))</f>
        <v>26891</v>
      </c>
      <c r="V163" s="20"/>
      <c r="W163" s="21"/>
      <c r="X163" s="21"/>
      <c r="Y163" s="21"/>
      <c r="Z163" s="21"/>
      <c r="AA163" s="21"/>
      <c r="AB163" s="21"/>
      <c r="AC163" s="19">
        <f t="shared" si="36"/>
        <v>0</v>
      </c>
      <c r="AD163" s="20"/>
      <c r="AE163" s="19">
        <f t="shared" si="39"/>
        <v>76072.78</v>
      </c>
      <c r="AF163" s="20"/>
      <c r="AG163" s="21"/>
      <c r="AH163" s="21"/>
      <c r="AI163" s="21"/>
      <c r="AJ163" s="21"/>
      <c r="AK163" s="19">
        <f t="shared" si="44"/>
        <v>0</v>
      </c>
      <c r="AL163" s="20"/>
      <c r="AM163" s="21"/>
      <c r="AN163" s="21"/>
      <c r="AO163" s="21"/>
      <c r="AP163" s="21"/>
      <c r="AQ163" s="19">
        <f t="shared" si="45"/>
        <v>0</v>
      </c>
      <c r="AR163" s="20"/>
      <c r="AS163" s="21">
        <v>21931.33</v>
      </c>
      <c r="AT163" s="21">
        <v>12032.09</v>
      </c>
      <c r="AU163" s="21">
        <v>5466</v>
      </c>
      <c r="AV163" s="21">
        <v>2653.35</v>
      </c>
      <c r="AW163" s="21"/>
      <c r="AX163" s="21"/>
      <c r="AY163" s="19">
        <f t="shared" si="46"/>
        <v>42082.77</v>
      </c>
      <c r="AZ163" s="20"/>
      <c r="BA163" s="21"/>
      <c r="BB163" s="21"/>
      <c r="BC163" s="21">
        <v>994</v>
      </c>
      <c r="BD163" s="21"/>
      <c r="BE163" s="19">
        <f>(SUM(BA163:BD163))</f>
        <v>994</v>
      </c>
      <c r="BF163" s="20"/>
      <c r="BG163" s="22"/>
      <c r="BH163" s="20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>
        <v>875</v>
      </c>
      <c r="BU163" s="19">
        <f t="shared" si="42"/>
        <v>875</v>
      </c>
      <c r="BV163" s="20" t="s">
        <v>12</v>
      </c>
      <c r="BW163" s="19">
        <f t="shared" si="40"/>
        <v>43951.77</v>
      </c>
      <c r="BX163" s="20" t="s">
        <v>12</v>
      </c>
      <c r="BY163" s="19">
        <f t="shared" si="41"/>
        <v>32121.010000000002</v>
      </c>
      <c r="BZ163" s="20" t="s">
        <v>12</v>
      </c>
      <c r="CA163" s="29"/>
      <c r="CB163" s="20"/>
      <c r="CC163" s="19">
        <f t="shared" si="37"/>
        <v>161989.01</v>
      </c>
      <c r="CD163" s="5"/>
      <c r="CE163" s="115"/>
      <c r="CF163" s="115"/>
      <c r="CG163" s="19">
        <f t="shared" si="38"/>
        <v>161989.01</v>
      </c>
      <c r="CH163" s="352" t="s">
        <v>740</v>
      </c>
    </row>
    <row r="164" spans="1:86" x14ac:dyDescent="0.2">
      <c r="A164" s="6">
        <f t="shared" si="34"/>
        <v>1</v>
      </c>
      <c r="B164" s="30" t="s">
        <v>389</v>
      </c>
      <c r="C164" s="29">
        <v>1025548</v>
      </c>
      <c r="D164" s="20"/>
      <c r="E164" s="21">
        <v>259617</v>
      </c>
      <c r="F164" s="21"/>
      <c r="G164" s="21">
        <v>11558</v>
      </c>
      <c r="H164" s="21"/>
      <c r="I164" s="21"/>
      <c r="J164" s="21"/>
      <c r="K164" s="21"/>
      <c r="L164" s="21"/>
      <c r="M164" s="21">
        <v>130273</v>
      </c>
      <c r="N164" s="19">
        <f t="shared" si="35"/>
        <v>401448</v>
      </c>
      <c r="O164" s="20"/>
      <c r="P164" s="21">
        <v>217137</v>
      </c>
      <c r="Q164" s="21">
        <v>31592</v>
      </c>
      <c r="R164" s="21"/>
      <c r="S164" s="21"/>
      <c r="T164" s="21"/>
      <c r="U164" s="60">
        <f t="shared" si="43"/>
        <v>248729</v>
      </c>
      <c r="V164" s="20"/>
      <c r="W164" s="21"/>
      <c r="X164" s="21"/>
      <c r="Y164" s="21"/>
      <c r="Z164" s="21"/>
      <c r="AA164" s="21"/>
      <c r="AB164" s="21"/>
      <c r="AC164" s="19">
        <f t="shared" si="36"/>
        <v>0</v>
      </c>
      <c r="AD164" s="20"/>
      <c r="AE164" s="19">
        <f t="shared" si="39"/>
        <v>650177</v>
      </c>
      <c r="AF164" s="20"/>
      <c r="AG164" s="21">
        <v>20468</v>
      </c>
      <c r="AH164" s="21"/>
      <c r="AI164" s="21"/>
      <c r="AJ164" s="21"/>
      <c r="AK164" s="19">
        <f t="shared" si="44"/>
        <v>20468</v>
      </c>
      <c r="AL164" s="20"/>
      <c r="AM164" s="21">
        <v>48000</v>
      </c>
      <c r="AN164" s="21"/>
      <c r="AO164" s="21"/>
      <c r="AP164" s="21">
        <v>1347</v>
      </c>
      <c r="AQ164" s="19">
        <f t="shared" si="45"/>
        <v>49347</v>
      </c>
      <c r="AR164" s="20"/>
      <c r="AS164" s="21">
        <v>187236</v>
      </c>
      <c r="AT164" s="21">
        <v>15711</v>
      </c>
      <c r="AU164" s="21">
        <v>69016</v>
      </c>
      <c r="AV164" s="21"/>
      <c r="AW164" s="21">
        <v>2158</v>
      </c>
      <c r="AX164" s="21"/>
      <c r="AY164" s="19">
        <f t="shared" si="46"/>
        <v>274121</v>
      </c>
      <c r="AZ164" s="20"/>
      <c r="BA164" s="21">
        <v>22622</v>
      </c>
      <c r="BB164" s="21"/>
      <c r="BC164" s="21">
        <v>29617</v>
      </c>
      <c r="BD164" s="21"/>
      <c r="BE164" s="19">
        <f t="shared" si="47"/>
        <v>52239</v>
      </c>
      <c r="BF164" s="20"/>
      <c r="BG164" s="22">
        <v>185856</v>
      </c>
      <c r="BH164" s="20"/>
      <c r="BI164" s="21"/>
      <c r="BJ164" s="21"/>
      <c r="BK164" s="21">
        <v>37967</v>
      </c>
      <c r="BL164" s="21"/>
      <c r="BM164" s="21">
        <v>867</v>
      </c>
      <c r="BN164" s="21"/>
      <c r="BO164" s="21"/>
      <c r="BP164" s="21"/>
      <c r="BQ164" s="21"/>
      <c r="BR164" s="21"/>
      <c r="BS164" s="21">
        <v>75000</v>
      </c>
      <c r="BT164" s="21"/>
      <c r="BU164" s="19">
        <f t="shared" si="42"/>
        <v>113834</v>
      </c>
      <c r="BV164" s="20" t="s">
        <v>12</v>
      </c>
      <c r="BW164" s="19">
        <f t="shared" si="40"/>
        <v>695865</v>
      </c>
      <c r="BX164" s="20" t="s">
        <v>12</v>
      </c>
      <c r="BY164" s="19">
        <f t="shared" si="41"/>
        <v>-45688</v>
      </c>
      <c r="BZ164" s="20" t="s">
        <v>12</v>
      </c>
      <c r="CA164" s="29"/>
      <c r="CB164" s="20"/>
      <c r="CC164" s="19">
        <f t="shared" si="37"/>
        <v>979860</v>
      </c>
      <c r="CD164" s="5"/>
      <c r="CE164" s="115">
        <v>600000</v>
      </c>
      <c r="CF164" s="115">
        <v>379860</v>
      </c>
      <c r="CG164" s="19">
        <f t="shared" si="38"/>
        <v>0</v>
      </c>
      <c r="CH164" s="351" t="s">
        <v>740</v>
      </c>
    </row>
    <row r="165" spans="1:86" x14ac:dyDescent="0.2">
      <c r="A165" s="6">
        <f t="shared" si="34"/>
        <v>1</v>
      </c>
      <c r="B165" s="30" t="s">
        <v>390</v>
      </c>
      <c r="C165" s="29">
        <v>95649</v>
      </c>
      <c r="D165" s="20"/>
      <c r="E165" s="21">
        <v>-252</v>
      </c>
      <c r="F165" s="21"/>
      <c r="G165" s="21">
        <v>504</v>
      </c>
      <c r="H165" s="21"/>
      <c r="I165" s="21"/>
      <c r="J165" s="21"/>
      <c r="K165" s="21"/>
      <c r="L165" s="21"/>
      <c r="M165" s="21">
        <v>50000</v>
      </c>
      <c r="N165" s="19">
        <f t="shared" si="35"/>
        <v>50252</v>
      </c>
      <c r="O165" s="20"/>
      <c r="P165" s="21">
        <v>22977</v>
      </c>
      <c r="Q165" s="21"/>
      <c r="R165" s="21"/>
      <c r="S165" s="21"/>
      <c r="T165" s="21">
        <v>7831</v>
      </c>
      <c r="U165" s="60">
        <f t="shared" si="43"/>
        <v>30808</v>
      </c>
      <c r="V165" s="20"/>
      <c r="W165" s="21"/>
      <c r="X165" s="21"/>
      <c r="Y165" s="21"/>
      <c r="Z165" s="21"/>
      <c r="AA165" s="21"/>
      <c r="AB165" s="21"/>
      <c r="AC165" s="19">
        <f t="shared" si="36"/>
        <v>0</v>
      </c>
      <c r="AD165" s="20"/>
      <c r="AE165" s="19">
        <f t="shared" si="39"/>
        <v>81060</v>
      </c>
      <c r="AF165" s="20"/>
      <c r="AG165" s="21"/>
      <c r="AH165" s="21"/>
      <c r="AI165" s="21"/>
      <c r="AJ165" s="21"/>
      <c r="AK165" s="19">
        <f t="shared" si="44"/>
        <v>0</v>
      </c>
      <c r="AL165" s="20"/>
      <c r="AM165" s="21"/>
      <c r="AN165" s="21"/>
      <c r="AO165" s="21"/>
      <c r="AP165" s="21"/>
      <c r="AQ165" s="19">
        <f t="shared" si="45"/>
        <v>0</v>
      </c>
      <c r="AR165" s="20"/>
      <c r="AS165" s="21"/>
      <c r="AT165" s="21"/>
      <c r="AU165" s="21">
        <v>719</v>
      </c>
      <c r="AV165" s="21"/>
      <c r="AW165" s="21"/>
      <c r="AX165" s="21">
        <v>5854</v>
      </c>
      <c r="AY165" s="19">
        <f t="shared" si="46"/>
        <v>6573</v>
      </c>
      <c r="AZ165" s="20"/>
      <c r="BA165" s="21">
        <v>16268</v>
      </c>
      <c r="BB165" s="21"/>
      <c r="BC165" s="21">
        <v>3449</v>
      </c>
      <c r="BD165" s="21"/>
      <c r="BE165" s="19">
        <f t="shared" si="47"/>
        <v>19717</v>
      </c>
      <c r="BF165" s="20"/>
      <c r="BG165" s="22">
        <v>14000</v>
      </c>
      <c r="BH165" s="20"/>
      <c r="BI165" s="21"/>
      <c r="BJ165" s="21"/>
      <c r="BK165" s="21">
        <v>10746</v>
      </c>
      <c r="BL165" s="21"/>
      <c r="BM165" s="21"/>
      <c r="BN165" s="21"/>
      <c r="BO165" s="21"/>
      <c r="BP165" s="21"/>
      <c r="BQ165" s="21"/>
      <c r="BR165" s="21"/>
      <c r="BS165" s="21"/>
      <c r="BT165" s="21">
        <v>2768</v>
      </c>
      <c r="BU165" s="19">
        <f t="shared" si="42"/>
        <v>13514</v>
      </c>
      <c r="BV165" s="20" t="s">
        <v>12</v>
      </c>
      <c r="BW165" s="19">
        <f t="shared" si="40"/>
        <v>53804</v>
      </c>
      <c r="BX165" s="20" t="s">
        <v>12</v>
      </c>
      <c r="BY165" s="19">
        <f t="shared" si="41"/>
        <v>27256</v>
      </c>
      <c r="BZ165" s="20" t="s">
        <v>12</v>
      </c>
      <c r="CA165" s="29"/>
      <c r="CB165" s="20"/>
      <c r="CC165" s="19">
        <f t="shared" si="37"/>
        <v>122905</v>
      </c>
      <c r="CD165" s="5"/>
      <c r="CE165" s="115">
        <v>57604</v>
      </c>
      <c r="CF165" s="115">
        <v>65301</v>
      </c>
      <c r="CG165" s="19">
        <f t="shared" si="38"/>
        <v>0</v>
      </c>
      <c r="CH165" s="351" t="s">
        <v>740</v>
      </c>
    </row>
    <row r="166" spans="1:86" x14ac:dyDescent="0.2">
      <c r="A166" s="6">
        <f t="shared" si="34"/>
        <v>1</v>
      </c>
      <c r="B166" s="30" t="s">
        <v>391</v>
      </c>
      <c r="C166" s="29">
        <v>152724</v>
      </c>
      <c r="D166" s="20"/>
      <c r="E166" s="21">
        <v>21110</v>
      </c>
      <c r="F166" s="21"/>
      <c r="G166" s="21">
        <v>63</v>
      </c>
      <c r="H166" s="21"/>
      <c r="I166" s="21"/>
      <c r="J166" s="21"/>
      <c r="K166" s="21"/>
      <c r="L166" s="21"/>
      <c r="M166" s="21">
        <v>13388</v>
      </c>
      <c r="N166" s="19">
        <f t="shared" si="35"/>
        <v>34561</v>
      </c>
      <c r="O166" s="20"/>
      <c r="P166" s="21">
        <v>33361</v>
      </c>
      <c r="Q166" s="21"/>
      <c r="R166" s="21"/>
      <c r="S166" s="21">
        <v>100000</v>
      </c>
      <c r="T166" s="21">
        <v>17264</v>
      </c>
      <c r="U166" s="60">
        <f t="shared" si="43"/>
        <v>150625</v>
      </c>
      <c r="V166" s="20"/>
      <c r="W166" s="21"/>
      <c r="X166" s="21"/>
      <c r="Y166" s="21"/>
      <c r="Z166" s="21"/>
      <c r="AA166" s="21"/>
      <c r="AB166" s="21"/>
      <c r="AC166" s="19">
        <f t="shared" si="36"/>
        <v>0</v>
      </c>
      <c r="AD166" s="20"/>
      <c r="AE166" s="19">
        <f t="shared" si="39"/>
        <v>185186</v>
      </c>
      <c r="AF166" s="20"/>
      <c r="AG166" s="21"/>
      <c r="AH166" s="21"/>
      <c r="AI166" s="21"/>
      <c r="AJ166" s="21"/>
      <c r="AK166" s="19">
        <f t="shared" si="44"/>
        <v>0</v>
      </c>
      <c r="AL166" s="20"/>
      <c r="AM166" s="21">
        <v>170083</v>
      </c>
      <c r="AN166" s="21"/>
      <c r="AO166" s="21"/>
      <c r="AP166" s="21"/>
      <c r="AQ166" s="19">
        <f t="shared" si="45"/>
        <v>170083</v>
      </c>
      <c r="AR166" s="20"/>
      <c r="AS166" s="21"/>
      <c r="AT166" s="21">
        <v>1788</v>
      </c>
      <c r="AU166" s="21">
        <v>1217</v>
      </c>
      <c r="AV166" s="21"/>
      <c r="AW166" s="21"/>
      <c r="AX166" s="21">
        <v>3668</v>
      </c>
      <c r="AY166" s="19">
        <f t="shared" si="46"/>
        <v>6673</v>
      </c>
      <c r="AZ166" s="20"/>
      <c r="BA166" s="21"/>
      <c r="BB166" s="21"/>
      <c r="BC166" s="21">
        <v>893</v>
      </c>
      <c r="BD166" s="21"/>
      <c r="BE166" s="19">
        <f t="shared" si="47"/>
        <v>893</v>
      </c>
      <c r="BF166" s="20"/>
      <c r="BG166" s="22">
        <v>12681</v>
      </c>
      <c r="BH166" s="20"/>
      <c r="BI166" s="21"/>
      <c r="BJ166" s="21"/>
      <c r="BK166" s="21">
        <v>6458</v>
      </c>
      <c r="BL166" s="21">
        <v>49</v>
      </c>
      <c r="BM166" s="21">
        <v>15875</v>
      </c>
      <c r="BN166" s="21"/>
      <c r="BO166" s="21"/>
      <c r="BP166" s="21"/>
      <c r="BQ166" s="21"/>
      <c r="BR166" s="21"/>
      <c r="BS166" s="21"/>
      <c r="BT166" s="21"/>
      <c r="BU166" s="19">
        <f t="shared" si="42"/>
        <v>22382</v>
      </c>
      <c r="BV166" s="20" t="s">
        <v>12</v>
      </c>
      <c r="BW166" s="19">
        <f t="shared" si="40"/>
        <v>212712</v>
      </c>
      <c r="BX166" s="20" t="s">
        <v>12</v>
      </c>
      <c r="BY166" s="19">
        <f t="shared" si="41"/>
        <v>-27526</v>
      </c>
      <c r="BZ166" s="20" t="s">
        <v>12</v>
      </c>
      <c r="CA166" s="29">
        <v>37</v>
      </c>
      <c r="CB166" s="20"/>
      <c r="CC166" s="19">
        <f t="shared" si="37"/>
        <v>125235</v>
      </c>
      <c r="CD166" s="5"/>
      <c r="CE166" s="115">
        <v>100000</v>
      </c>
      <c r="CF166" s="115">
        <v>25235</v>
      </c>
      <c r="CG166" s="19">
        <f t="shared" si="38"/>
        <v>0</v>
      </c>
      <c r="CH166" s="351" t="s">
        <v>740</v>
      </c>
    </row>
    <row r="167" spans="1:86" x14ac:dyDescent="0.2">
      <c r="A167" s="6">
        <f t="shared" si="34"/>
        <v>1</v>
      </c>
      <c r="B167" s="30" t="s">
        <v>392</v>
      </c>
      <c r="C167" s="29">
        <v>-4545</v>
      </c>
      <c r="D167" s="20"/>
      <c r="E167" s="21"/>
      <c r="F167" s="21"/>
      <c r="G167" s="21"/>
      <c r="H167" s="21">
        <v>4518</v>
      </c>
      <c r="I167" s="21"/>
      <c r="J167" s="21"/>
      <c r="K167" s="21"/>
      <c r="L167" s="21"/>
      <c r="M167" s="21"/>
      <c r="N167" s="19">
        <f t="shared" si="35"/>
        <v>4518</v>
      </c>
      <c r="O167" s="20"/>
      <c r="P167" s="21">
        <v>45292</v>
      </c>
      <c r="Q167" s="21"/>
      <c r="R167" s="21"/>
      <c r="S167" s="21"/>
      <c r="T167" s="21">
        <v>48000</v>
      </c>
      <c r="U167" s="60">
        <f t="shared" si="43"/>
        <v>93292</v>
      </c>
      <c r="V167" s="20"/>
      <c r="W167" s="21"/>
      <c r="X167" s="21"/>
      <c r="Y167" s="21"/>
      <c r="Z167" s="21"/>
      <c r="AA167" s="21"/>
      <c r="AB167" s="21"/>
      <c r="AC167" s="19">
        <f t="shared" si="36"/>
        <v>0</v>
      </c>
      <c r="AD167" s="20"/>
      <c r="AE167" s="19">
        <f t="shared" si="39"/>
        <v>97810</v>
      </c>
      <c r="AF167" s="20"/>
      <c r="AG167" s="21"/>
      <c r="AH167" s="21"/>
      <c r="AI167" s="21"/>
      <c r="AJ167" s="21"/>
      <c r="AK167" s="19">
        <f t="shared" si="44"/>
        <v>0</v>
      </c>
      <c r="AL167" s="20"/>
      <c r="AM167" s="21"/>
      <c r="AN167" s="21"/>
      <c r="AO167" s="21"/>
      <c r="AP167" s="21">
        <v>59444</v>
      </c>
      <c r="AQ167" s="19">
        <f t="shared" si="45"/>
        <v>59444</v>
      </c>
      <c r="AR167" s="20"/>
      <c r="AS167" s="21">
        <v>3145</v>
      </c>
      <c r="AT167" s="21"/>
      <c r="AU167" s="21">
        <v>4109</v>
      </c>
      <c r="AV167" s="21"/>
      <c r="AW167" s="21"/>
      <c r="AX167" s="21">
        <v>12327</v>
      </c>
      <c r="AY167" s="19">
        <f t="shared" si="46"/>
        <v>19581</v>
      </c>
      <c r="AZ167" s="20"/>
      <c r="BA167" s="21"/>
      <c r="BB167" s="21"/>
      <c r="BC167" s="21">
        <v>8896</v>
      </c>
      <c r="BD167" s="21"/>
      <c r="BE167" s="19">
        <f t="shared" si="47"/>
        <v>8896</v>
      </c>
      <c r="BF167" s="20"/>
      <c r="BG167" s="22"/>
      <c r="BH167" s="20"/>
      <c r="BI167" s="21"/>
      <c r="BJ167" s="21"/>
      <c r="BK167" s="21">
        <v>9693</v>
      </c>
      <c r="BL167" s="21"/>
      <c r="BM167" s="21"/>
      <c r="BN167" s="21"/>
      <c r="BO167" s="21"/>
      <c r="BP167" s="21"/>
      <c r="BQ167" s="21"/>
      <c r="BR167" s="21"/>
      <c r="BS167" s="21"/>
      <c r="BT167" s="21"/>
      <c r="BU167" s="19">
        <f t="shared" si="42"/>
        <v>9693</v>
      </c>
      <c r="BV167" s="20" t="s">
        <v>12</v>
      </c>
      <c r="BW167" s="19">
        <f t="shared" si="40"/>
        <v>97614</v>
      </c>
      <c r="BX167" s="20" t="s">
        <v>12</v>
      </c>
      <c r="BY167" s="19">
        <f t="shared" si="41"/>
        <v>196</v>
      </c>
      <c r="BZ167" s="20" t="s">
        <v>12</v>
      </c>
      <c r="CA167" s="29"/>
      <c r="CB167" s="20"/>
      <c r="CC167" s="19">
        <f t="shared" si="37"/>
        <v>-4349</v>
      </c>
      <c r="CD167" s="5"/>
      <c r="CE167" s="115">
        <v>50000</v>
      </c>
      <c r="CF167" s="115"/>
      <c r="CG167" s="19">
        <f t="shared" si="38"/>
        <v>-54349</v>
      </c>
      <c r="CH167" s="351" t="s">
        <v>740</v>
      </c>
    </row>
    <row r="168" spans="1:86" x14ac:dyDescent="0.2">
      <c r="A168" s="6">
        <f t="shared" si="34"/>
        <v>1</v>
      </c>
      <c r="B168" s="30" t="s">
        <v>393</v>
      </c>
      <c r="C168" s="29"/>
      <c r="D168" s="20"/>
      <c r="E168" s="21"/>
      <c r="F168" s="21"/>
      <c r="G168" s="21"/>
      <c r="H168" s="21">
        <v>12667</v>
      </c>
      <c r="I168" s="21"/>
      <c r="J168" s="21"/>
      <c r="K168" s="21"/>
      <c r="L168" s="21"/>
      <c r="M168" s="21">
        <v>10068</v>
      </c>
      <c r="N168" s="19">
        <f t="shared" si="35"/>
        <v>22735</v>
      </c>
      <c r="O168" s="20"/>
      <c r="P168" s="21">
        <v>20472</v>
      </c>
      <c r="Q168" s="21"/>
      <c r="R168" s="21"/>
      <c r="S168" s="21"/>
      <c r="T168" s="21">
        <v>100000</v>
      </c>
      <c r="U168" s="60">
        <f t="shared" si="43"/>
        <v>120472</v>
      </c>
      <c r="V168" s="20"/>
      <c r="W168" s="21"/>
      <c r="X168" s="21"/>
      <c r="Y168" s="21"/>
      <c r="Z168" s="21"/>
      <c r="AA168" s="21"/>
      <c r="AB168" s="21"/>
      <c r="AC168" s="19">
        <f t="shared" si="36"/>
        <v>0</v>
      </c>
      <c r="AD168" s="20"/>
      <c r="AE168" s="19">
        <f t="shared" si="39"/>
        <v>143207</v>
      </c>
      <c r="AF168" s="20"/>
      <c r="AG168" s="21"/>
      <c r="AH168" s="21"/>
      <c r="AI168" s="21"/>
      <c r="AJ168" s="21"/>
      <c r="AK168" s="19">
        <f t="shared" si="44"/>
        <v>0</v>
      </c>
      <c r="AL168" s="20"/>
      <c r="AM168" s="21"/>
      <c r="AN168" s="21"/>
      <c r="AO168" s="21"/>
      <c r="AP168" s="21"/>
      <c r="AQ168" s="19">
        <f t="shared" si="45"/>
        <v>0</v>
      </c>
      <c r="AR168" s="20"/>
      <c r="AS168" s="21"/>
      <c r="AT168" s="21"/>
      <c r="AU168" s="21">
        <v>724</v>
      </c>
      <c r="AV168" s="21"/>
      <c r="AW168" s="21"/>
      <c r="AX168" s="21">
        <v>5459</v>
      </c>
      <c r="AY168" s="19">
        <f t="shared" si="46"/>
        <v>6183</v>
      </c>
      <c r="AZ168" s="20"/>
      <c r="BA168" s="21">
        <v>376</v>
      </c>
      <c r="BB168" s="21"/>
      <c r="BC168" s="21">
        <v>1110</v>
      </c>
      <c r="BD168" s="21"/>
      <c r="BE168" s="19">
        <f>(SUM(BA168:BD168))</f>
        <v>1486</v>
      </c>
      <c r="BF168" s="20"/>
      <c r="BG168" s="22">
        <v>30702</v>
      </c>
      <c r="BH168" s="20"/>
      <c r="BI168" s="21"/>
      <c r="BJ168" s="21"/>
      <c r="BK168" s="21">
        <v>4836</v>
      </c>
      <c r="BL168" s="21"/>
      <c r="BM168" s="21"/>
      <c r="BN168" s="21"/>
      <c r="BO168" s="21"/>
      <c r="BP168" s="21"/>
      <c r="BQ168" s="21"/>
      <c r="BR168" s="21"/>
      <c r="BS168" s="21"/>
      <c r="BT168" s="21"/>
      <c r="BU168" s="19">
        <f t="shared" si="42"/>
        <v>4836</v>
      </c>
      <c r="BV168" s="20" t="s">
        <v>12</v>
      </c>
      <c r="BW168" s="19">
        <f t="shared" si="40"/>
        <v>43207</v>
      </c>
      <c r="BX168" s="20" t="s">
        <v>12</v>
      </c>
      <c r="BY168" s="19">
        <f t="shared" si="41"/>
        <v>100000</v>
      </c>
      <c r="BZ168" s="20" t="s">
        <v>12</v>
      </c>
      <c r="CA168" s="29"/>
      <c r="CB168" s="20"/>
      <c r="CC168" s="19">
        <f t="shared" si="37"/>
        <v>100000</v>
      </c>
      <c r="CD168" s="5"/>
      <c r="CE168" s="115">
        <v>100000</v>
      </c>
      <c r="CF168" s="115"/>
      <c r="CG168" s="19">
        <f t="shared" si="38"/>
        <v>0</v>
      </c>
      <c r="CH168" s="351" t="s">
        <v>740</v>
      </c>
    </row>
    <row r="169" spans="1:86" x14ac:dyDescent="0.2">
      <c r="A169" s="6">
        <f t="shared" si="34"/>
        <v>1</v>
      </c>
      <c r="B169" s="30" t="s">
        <v>394</v>
      </c>
      <c r="C169" s="29">
        <v>77108</v>
      </c>
      <c r="D169" s="20"/>
      <c r="E169" s="21"/>
      <c r="F169" s="21"/>
      <c r="G169" s="21"/>
      <c r="H169" s="21">
        <v>50000</v>
      </c>
      <c r="I169" s="21"/>
      <c r="J169" s="21"/>
      <c r="K169" s="21"/>
      <c r="L169" s="21"/>
      <c r="M169" s="21"/>
      <c r="N169" s="19">
        <f t="shared" si="35"/>
        <v>50000</v>
      </c>
      <c r="O169" s="20"/>
      <c r="P169" s="21">
        <v>396925</v>
      </c>
      <c r="Q169" s="21">
        <v>21424</v>
      </c>
      <c r="R169" s="21">
        <v>37573</v>
      </c>
      <c r="S169" s="21"/>
      <c r="T169" s="21"/>
      <c r="U169" s="60">
        <f t="shared" si="43"/>
        <v>455922</v>
      </c>
      <c r="V169" s="20"/>
      <c r="W169" s="21"/>
      <c r="X169" s="21"/>
      <c r="Y169" s="21"/>
      <c r="Z169" s="21"/>
      <c r="AA169" s="21">
        <v>35928</v>
      </c>
      <c r="AB169" s="21"/>
      <c r="AC169" s="19">
        <f t="shared" si="36"/>
        <v>35928</v>
      </c>
      <c r="AD169" s="20"/>
      <c r="AE169" s="19">
        <f t="shared" si="39"/>
        <v>541850</v>
      </c>
      <c r="AF169" s="20"/>
      <c r="AG169" s="21"/>
      <c r="AH169" s="21"/>
      <c r="AI169" s="21"/>
      <c r="AJ169" s="21">
        <v>2500</v>
      </c>
      <c r="AK169" s="19">
        <f t="shared" si="44"/>
        <v>2500</v>
      </c>
      <c r="AL169" s="20"/>
      <c r="AM169" s="21">
        <v>229695</v>
      </c>
      <c r="AN169" s="21"/>
      <c r="AO169" s="21"/>
      <c r="AP169" s="21">
        <v>2100</v>
      </c>
      <c r="AQ169" s="19">
        <f t="shared" si="45"/>
        <v>231795</v>
      </c>
      <c r="AR169" s="20"/>
      <c r="AS169" s="21"/>
      <c r="AT169" s="21">
        <v>4114</v>
      </c>
      <c r="AU169" s="21">
        <v>6218</v>
      </c>
      <c r="AV169" s="21">
        <v>16582</v>
      </c>
      <c r="AW169" s="21">
        <v>4630</v>
      </c>
      <c r="AX169" s="21">
        <v>42522</v>
      </c>
      <c r="AY169" s="19">
        <f t="shared" si="46"/>
        <v>74066</v>
      </c>
      <c r="AZ169" s="20"/>
      <c r="BA169" s="21"/>
      <c r="BB169" s="21"/>
      <c r="BC169" s="21">
        <v>63736</v>
      </c>
      <c r="BD169" s="21"/>
      <c r="BE169" s="19">
        <f t="shared" si="47"/>
        <v>63736</v>
      </c>
      <c r="BF169" s="20"/>
      <c r="BG169" s="22">
        <v>111688</v>
      </c>
      <c r="BH169" s="20"/>
      <c r="BI169" s="21"/>
      <c r="BJ169" s="21"/>
      <c r="BK169" s="21">
        <v>29250</v>
      </c>
      <c r="BL169" s="21">
        <v>15500</v>
      </c>
      <c r="BM169" s="21">
        <v>8656</v>
      </c>
      <c r="BN169" s="21"/>
      <c r="BO169" s="21"/>
      <c r="BP169" s="21"/>
      <c r="BQ169" s="21"/>
      <c r="BR169" s="21"/>
      <c r="BS169" s="21"/>
      <c r="BT169" s="21">
        <v>15391</v>
      </c>
      <c r="BU169" s="19">
        <f t="shared" si="42"/>
        <v>68797</v>
      </c>
      <c r="BV169" s="20" t="s">
        <v>12</v>
      </c>
      <c r="BW169" s="19">
        <f t="shared" si="40"/>
        <v>552582</v>
      </c>
      <c r="BX169" s="20" t="s">
        <v>12</v>
      </c>
      <c r="BY169" s="19">
        <f t="shared" si="41"/>
        <v>-10732</v>
      </c>
      <c r="BZ169" s="20" t="s">
        <v>12</v>
      </c>
      <c r="CA169" s="29"/>
      <c r="CB169" s="20"/>
      <c r="CC169" s="19">
        <f t="shared" si="37"/>
        <v>66376</v>
      </c>
      <c r="CD169" s="5"/>
      <c r="CE169" s="115"/>
      <c r="CF169" s="115">
        <v>66376</v>
      </c>
      <c r="CG169" s="19">
        <f t="shared" si="38"/>
        <v>0</v>
      </c>
      <c r="CH169" s="351" t="s">
        <v>740</v>
      </c>
    </row>
    <row r="170" spans="1:86" x14ac:dyDescent="0.2">
      <c r="A170" s="6">
        <f t="shared" si="34"/>
        <v>1</v>
      </c>
      <c r="B170" s="30" t="s">
        <v>395</v>
      </c>
      <c r="C170" s="29">
        <v>-131412</v>
      </c>
      <c r="D170" s="20"/>
      <c r="E170" s="21">
        <v>332320</v>
      </c>
      <c r="F170" s="21"/>
      <c r="G170" s="21">
        <v>1597</v>
      </c>
      <c r="H170" s="21"/>
      <c r="I170" s="21"/>
      <c r="J170" s="21"/>
      <c r="K170" s="21"/>
      <c r="L170" s="21"/>
      <c r="M170" s="21">
        <v>5588</v>
      </c>
      <c r="N170" s="19">
        <f t="shared" si="35"/>
        <v>339505</v>
      </c>
      <c r="O170" s="20"/>
      <c r="P170" s="21">
        <v>228437</v>
      </c>
      <c r="Q170" s="21"/>
      <c r="R170" s="21"/>
      <c r="S170" s="21"/>
      <c r="T170" s="21">
        <v>24431</v>
      </c>
      <c r="U170" s="60">
        <f t="shared" si="43"/>
        <v>252868</v>
      </c>
      <c r="V170" s="20"/>
      <c r="W170" s="21"/>
      <c r="X170" s="21"/>
      <c r="Y170" s="21"/>
      <c r="Z170" s="21"/>
      <c r="AA170" s="21"/>
      <c r="AB170" s="21"/>
      <c r="AC170" s="19">
        <f t="shared" si="36"/>
        <v>0</v>
      </c>
      <c r="AD170" s="20"/>
      <c r="AE170" s="19">
        <f t="shared" si="39"/>
        <v>592373</v>
      </c>
      <c r="AF170" s="20"/>
      <c r="AG170" s="21"/>
      <c r="AH170" s="21"/>
      <c r="AI170" s="21"/>
      <c r="AJ170" s="21"/>
      <c r="AK170" s="19">
        <f t="shared" si="44"/>
        <v>0</v>
      </c>
      <c r="AL170" s="20"/>
      <c r="AM170" s="21">
        <v>29540</v>
      </c>
      <c r="AN170" s="21">
        <v>98217</v>
      </c>
      <c r="AO170" s="21"/>
      <c r="AP170" s="21">
        <v>2951</v>
      </c>
      <c r="AQ170" s="19">
        <f t="shared" si="45"/>
        <v>130708</v>
      </c>
      <c r="AR170" s="20"/>
      <c r="AS170" s="21">
        <v>136850</v>
      </c>
      <c r="AT170" s="21">
        <v>27370</v>
      </c>
      <c r="AU170" s="21">
        <v>50562</v>
      </c>
      <c r="AV170" s="21">
        <v>18247</v>
      </c>
      <c r="AW170" s="21"/>
      <c r="AX170" s="21"/>
      <c r="AY170" s="19">
        <f t="shared" si="46"/>
        <v>233029</v>
      </c>
      <c r="AZ170" s="20"/>
      <c r="BA170" s="21">
        <v>23587</v>
      </c>
      <c r="BB170" s="21"/>
      <c r="BC170" s="21">
        <v>53346</v>
      </c>
      <c r="BD170" s="21"/>
      <c r="BE170" s="19">
        <f>(SUM(BA170:BD170))</f>
        <v>76933</v>
      </c>
      <c r="BF170" s="20"/>
      <c r="BG170" s="22">
        <v>55124</v>
      </c>
      <c r="BH170" s="20"/>
      <c r="BI170" s="21"/>
      <c r="BJ170" s="21"/>
      <c r="BK170" s="21">
        <v>27096</v>
      </c>
      <c r="BL170" s="21">
        <v>1090</v>
      </c>
      <c r="BM170" s="21">
        <v>24185</v>
      </c>
      <c r="BN170" s="21"/>
      <c r="BO170" s="21"/>
      <c r="BP170" s="21"/>
      <c r="BQ170" s="21"/>
      <c r="BR170" s="21"/>
      <c r="BS170" s="21"/>
      <c r="BT170" s="21"/>
      <c r="BU170" s="19">
        <f t="shared" si="42"/>
        <v>52371</v>
      </c>
      <c r="BV170" s="20" t="s">
        <v>12</v>
      </c>
      <c r="BW170" s="19">
        <f t="shared" si="40"/>
        <v>548165</v>
      </c>
      <c r="BX170" s="20" t="s">
        <v>12</v>
      </c>
      <c r="BY170" s="19">
        <f t="shared" si="41"/>
        <v>44208</v>
      </c>
      <c r="BZ170" s="20" t="s">
        <v>12</v>
      </c>
      <c r="CA170" s="29"/>
      <c r="CB170" s="20"/>
      <c r="CC170" s="19">
        <f t="shared" si="37"/>
        <v>-87204</v>
      </c>
      <c r="CD170" s="5"/>
      <c r="CE170" s="115">
        <v>380000</v>
      </c>
      <c r="CF170" s="115"/>
      <c r="CG170" s="19">
        <f t="shared" si="38"/>
        <v>-467204</v>
      </c>
      <c r="CH170" s="351" t="s">
        <v>740</v>
      </c>
    </row>
    <row r="171" spans="1:86" x14ac:dyDescent="0.2">
      <c r="A171" s="6">
        <f t="shared" si="34"/>
        <v>1</v>
      </c>
      <c r="B171" s="30" t="s">
        <v>396</v>
      </c>
      <c r="C171" s="29"/>
      <c r="D171" s="20"/>
      <c r="E171" s="21"/>
      <c r="F171" s="21"/>
      <c r="G171" s="21">
        <v>8370</v>
      </c>
      <c r="H171" s="21">
        <v>598233</v>
      </c>
      <c r="I171" s="21"/>
      <c r="J171" s="21"/>
      <c r="K171" s="21">
        <v>135109</v>
      </c>
      <c r="L171" s="21"/>
      <c r="M171" s="21">
        <v>1274426</v>
      </c>
      <c r="N171" s="19">
        <f t="shared" si="35"/>
        <v>2016138</v>
      </c>
      <c r="O171" s="20"/>
      <c r="P171" s="21">
        <v>431625</v>
      </c>
      <c r="Q171" s="21"/>
      <c r="R171" s="21">
        <v>172076</v>
      </c>
      <c r="S171" s="21"/>
      <c r="T171" s="21"/>
      <c r="U171" s="55">
        <f>(SUM(P171:T171))</f>
        <v>603701</v>
      </c>
      <c r="V171" s="20"/>
      <c r="W171" s="21"/>
      <c r="X171" s="21"/>
      <c r="Y171" s="21"/>
      <c r="Z171" s="21"/>
      <c r="AA171" s="21">
        <v>106760</v>
      </c>
      <c r="AB171" s="21"/>
      <c r="AC171" s="19">
        <f t="shared" si="36"/>
        <v>106760</v>
      </c>
      <c r="AD171" s="20"/>
      <c r="AE171" s="19">
        <f t="shared" si="39"/>
        <v>2726599</v>
      </c>
      <c r="AF171" s="20"/>
      <c r="AG171" s="21"/>
      <c r="AH171" s="21"/>
      <c r="AI171" s="21"/>
      <c r="AJ171" s="21"/>
      <c r="AK171" s="19">
        <f t="shared" si="44"/>
        <v>0</v>
      </c>
      <c r="AL171" s="20"/>
      <c r="AM171" s="21">
        <v>1026412</v>
      </c>
      <c r="AN171" s="21">
        <v>1780</v>
      </c>
      <c r="AO171" s="21"/>
      <c r="AP171" s="21">
        <v>1598</v>
      </c>
      <c r="AQ171" s="19">
        <f t="shared" si="45"/>
        <v>1029790</v>
      </c>
      <c r="AR171" s="20"/>
      <c r="AS171" s="21"/>
      <c r="AT171" s="21">
        <v>71511</v>
      </c>
      <c r="AU171" s="21">
        <v>214748</v>
      </c>
      <c r="AV171" s="21"/>
      <c r="AW171" s="21"/>
      <c r="AX171" s="21">
        <v>312407</v>
      </c>
      <c r="AY171" s="19">
        <f t="shared" si="46"/>
        <v>598666</v>
      </c>
      <c r="AZ171" s="20"/>
      <c r="BA171" s="21"/>
      <c r="BB171" s="21">
        <v>31500</v>
      </c>
      <c r="BC171" s="21">
        <v>122906</v>
      </c>
      <c r="BD171" s="21">
        <v>1988</v>
      </c>
      <c r="BE171" s="19">
        <f>(SUM(BA171:BD171))</f>
        <v>156394</v>
      </c>
      <c r="BF171" s="20"/>
      <c r="BG171" s="22">
        <v>614790</v>
      </c>
      <c r="BH171" s="20"/>
      <c r="BI171" s="21"/>
      <c r="BJ171" s="21"/>
      <c r="BK171" s="21">
        <v>131439</v>
      </c>
      <c r="BL171" s="21"/>
      <c r="BM171" s="21">
        <v>60411</v>
      </c>
      <c r="BN171" s="21"/>
      <c r="BO171" s="21"/>
      <c r="BP171" s="21"/>
      <c r="BQ171" s="21"/>
      <c r="BR171" s="21"/>
      <c r="BS171" s="21"/>
      <c r="BT171" s="21"/>
      <c r="BU171" s="19">
        <f t="shared" si="42"/>
        <v>191850</v>
      </c>
      <c r="BV171" s="20" t="s">
        <v>12</v>
      </c>
      <c r="BW171" s="19">
        <f t="shared" si="40"/>
        <v>2591490</v>
      </c>
      <c r="BX171" s="20" t="s">
        <v>12</v>
      </c>
      <c r="BY171" s="19">
        <f t="shared" si="41"/>
        <v>135109</v>
      </c>
      <c r="BZ171" s="20" t="s">
        <v>12</v>
      </c>
      <c r="CA171" s="29"/>
      <c r="CB171" s="20"/>
      <c r="CC171" s="19">
        <f t="shared" si="37"/>
        <v>135109</v>
      </c>
      <c r="CD171" s="5"/>
      <c r="CE171" s="115">
        <v>135109</v>
      </c>
      <c r="CF171" s="115"/>
      <c r="CG171" s="19">
        <f t="shared" si="38"/>
        <v>0</v>
      </c>
      <c r="CH171" s="351" t="s">
        <v>740</v>
      </c>
    </row>
    <row r="172" spans="1:86" x14ac:dyDescent="0.2">
      <c r="A172" s="6">
        <f t="shared" si="34"/>
        <v>1</v>
      </c>
      <c r="B172" s="30" t="s">
        <v>397</v>
      </c>
      <c r="C172" s="29">
        <v>848728</v>
      </c>
      <c r="D172" s="20"/>
      <c r="E172" s="21">
        <v>413966</v>
      </c>
      <c r="F172" s="21">
        <v>2550</v>
      </c>
      <c r="G172" s="21"/>
      <c r="H172" s="21"/>
      <c r="I172" s="21"/>
      <c r="J172" s="21"/>
      <c r="K172" s="21"/>
      <c r="L172" s="21"/>
      <c r="M172" s="21">
        <v>69078</v>
      </c>
      <c r="N172" s="19">
        <f t="shared" si="35"/>
        <v>485594</v>
      </c>
      <c r="O172" s="20"/>
      <c r="P172" s="21">
        <v>308656</v>
      </c>
      <c r="Q172" s="21">
        <v>50580</v>
      </c>
      <c r="R172" s="21"/>
      <c r="S172" s="21"/>
      <c r="T172" s="21"/>
      <c r="U172" s="60">
        <f t="shared" si="43"/>
        <v>359236</v>
      </c>
      <c r="V172" s="20"/>
      <c r="W172" s="21"/>
      <c r="X172" s="21"/>
      <c r="Y172" s="21"/>
      <c r="Z172" s="21"/>
      <c r="AA172" s="21"/>
      <c r="AB172" s="21"/>
      <c r="AC172" s="19">
        <f t="shared" si="36"/>
        <v>0</v>
      </c>
      <c r="AD172" s="20"/>
      <c r="AE172" s="19">
        <f t="shared" si="39"/>
        <v>844830</v>
      </c>
      <c r="AF172" s="20"/>
      <c r="AG172" s="21"/>
      <c r="AH172" s="21"/>
      <c r="AI172" s="21"/>
      <c r="AJ172" s="21"/>
      <c r="AK172" s="19">
        <f t="shared" si="44"/>
        <v>0</v>
      </c>
      <c r="AL172" s="20"/>
      <c r="AM172" s="21">
        <v>399712</v>
      </c>
      <c r="AN172" s="21"/>
      <c r="AO172" s="21"/>
      <c r="AP172" s="21"/>
      <c r="AQ172" s="19">
        <f t="shared" si="45"/>
        <v>399712</v>
      </c>
      <c r="AR172" s="20"/>
      <c r="AS172" s="21">
        <v>54337</v>
      </c>
      <c r="AT172" s="21"/>
      <c r="AU172" s="21">
        <v>24569</v>
      </c>
      <c r="AV172" s="21"/>
      <c r="AW172" s="21"/>
      <c r="AX172" s="21">
        <v>196081</v>
      </c>
      <c r="AY172" s="19">
        <f t="shared" si="46"/>
        <v>274987</v>
      </c>
      <c r="AZ172" s="20"/>
      <c r="BA172" s="21">
        <v>53618</v>
      </c>
      <c r="BB172" s="21"/>
      <c r="BC172" s="21">
        <v>59669</v>
      </c>
      <c r="BD172" s="21">
        <v>103</v>
      </c>
      <c r="BE172" s="19">
        <f t="shared" si="47"/>
        <v>113390</v>
      </c>
      <c r="BF172" s="20"/>
      <c r="BG172" s="22">
        <v>53421</v>
      </c>
      <c r="BH172" s="20"/>
      <c r="BI172" s="21"/>
      <c r="BJ172" s="21"/>
      <c r="BK172" s="21">
        <v>22117</v>
      </c>
      <c r="BL172" s="21"/>
      <c r="BM172" s="21">
        <v>5157</v>
      </c>
      <c r="BN172" s="21"/>
      <c r="BO172" s="21"/>
      <c r="BP172" s="21"/>
      <c r="BQ172" s="21"/>
      <c r="BR172" s="21"/>
      <c r="BS172" s="21"/>
      <c r="BT172" s="21">
        <v>12444</v>
      </c>
      <c r="BU172" s="19">
        <f t="shared" si="42"/>
        <v>39718</v>
      </c>
      <c r="BV172" s="20" t="s">
        <v>12</v>
      </c>
      <c r="BW172" s="19">
        <f t="shared" si="40"/>
        <v>881228</v>
      </c>
      <c r="BX172" s="20" t="s">
        <v>12</v>
      </c>
      <c r="BY172" s="19">
        <f t="shared" si="41"/>
        <v>-36398</v>
      </c>
      <c r="BZ172" s="20" t="s">
        <v>12</v>
      </c>
      <c r="CA172" s="29"/>
      <c r="CB172" s="20"/>
      <c r="CC172" s="19">
        <f t="shared" si="37"/>
        <v>812330</v>
      </c>
      <c r="CD172" s="5"/>
      <c r="CE172" s="115">
        <v>700567</v>
      </c>
      <c r="CF172" s="115">
        <v>111763</v>
      </c>
      <c r="CG172" s="19">
        <f t="shared" si="38"/>
        <v>0</v>
      </c>
      <c r="CH172" s="351" t="s">
        <v>740</v>
      </c>
    </row>
    <row r="173" spans="1:86" x14ac:dyDescent="0.2">
      <c r="A173" s="6">
        <f t="shared" si="34"/>
        <v>1</v>
      </c>
      <c r="B173" s="30" t="s">
        <v>398</v>
      </c>
      <c r="C173" s="29">
        <v>171259</v>
      </c>
      <c r="D173" s="20"/>
      <c r="E173" s="21">
        <v>118975</v>
      </c>
      <c r="F173" s="21"/>
      <c r="G173" s="21">
        <v>362</v>
      </c>
      <c r="H173" s="21"/>
      <c r="I173" s="21"/>
      <c r="J173" s="21"/>
      <c r="K173" s="21"/>
      <c r="L173" s="21"/>
      <c r="M173" s="21">
        <v>35033</v>
      </c>
      <c r="N173" s="19">
        <f t="shared" si="35"/>
        <v>154370</v>
      </c>
      <c r="O173" s="20"/>
      <c r="P173" s="21">
        <v>99795</v>
      </c>
      <c r="Q173" s="21">
        <v>21628</v>
      </c>
      <c r="R173" s="21"/>
      <c r="S173" s="21"/>
      <c r="T173" s="21">
        <v>49200</v>
      </c>
      <c r="U173" s="60">
        <f t="shared" si="43"/>
        <v>170623</v>
      </c>
      <c r="V173" s="20"/>
      <c r="W173" s="21"/>
      <c r="X173" s="21"/>
      <c r="Y173" s="21"/>
      <c r="Z173" s="21"/>
      <c r="AA173" s="21"/>
      <c r="AB173" s="21"/>
      <c r="AC173" s="19">
        <f t="shared" si="36"/>
        <v>0</v>
      </c>
      <c r="AD173" s="20"/>
      <c r="AE173" s="19">
        <f t="shared" si="39"/>
        <v>324993</v>
      </c>
      <c r="AF173" s="20"/>
      <c r="AG173" s="21">
        <v>14387</v>
      </c>
      <c r="AH173" s="21">
        <v>16192</v>
      </c>
      <c r="AI173" s="21"/>
      <c r="AJ173" s="21"/>
      <c r="AK173" s="19">
        <f t="shared" si="44"/>
        <v>30579</v>
      </c>
      <c r="AL173" s="20"/>
      <c r="AM173" s="21">
        <v>17299</v>
      </c>
      <c r="AN173" s="21"/>
      <c r="AO173" s="21"/>
      <c r="AP173" s="21"/>
      <c r="AQ173" s="19">
        <f t="shared" si="45"/>
        <v>17299</v>
      </c>
      <c r="AR173" s="20"/>
      <c r="AS173" s="21">
        <v>40824</v>
      </c>
      <c r="AT173" s="21">
        <v>10710</v>
      </c>
      <c r="AU173" s="21">
        <v>251</v>
      </c>
      <c r="AV173" s="21">
        <v>8299</v>
      </c>
      <c r="AW173" s="21"/>
      <c r="AX173" s="21">
        <v>8299</v>
      </c>
      <c r="AY173" s="19">
        <f>(SUM(AS173:AX173))</f>
        <v>68383</v>
      </c>
      <c r="AZ173" s="20"/>
      <c r="BA173" s="21"/>
      <c r="BB173" s="21"/>
      <c r="BC173" s="21">
        <v>30249</v>
      </c>
      <c r="BD173" s="21">
        <v>5000</v>
      </c>
      <c r="BE173" s="19">
        <f t="shared" si="47"/>
        <v>35249</v>
      </c>
      <c r="BF173" s="20"/>
      <c r="BG173" s="22">
        <v>21380</v>
      </c>
      <c r="BH173" s="20"/>
      <c r="BI173" s="21"/>
      <c r="BJ173" s="21"/>
      <c r="BK173" s="21">
        <v>19459</v>
      </c>
      <c r="BL173" s="21">
        <v>6412</v>
      </c>
      <c r="BM173" s="21"/>
      <c r="BN173" s="21"/>
      <c r="BO173" s="21"/>
      <c r="BP173" s="21"/>
      <c r="BQ173" s="21"/>
      <c r="BR173" s="21"/>
      <c r="BS173" s="21"/>
      <c r="BT173" s="21">
        <v>61293</v>
      </c>
      <c r="BU173" s="19">
        <f t="shared" si="42"/>
        <v>87164</v>
      </c>
      <c r="BV173" s="20" t="s">
        <v>12</v>
      </c>
      <c r="BW173" s="19">
        <f t="shared" si="40"/>
        <v>260054</v>
      </c>
      <c r="BX173" s="20" t="s">
        <v>12</v>
      </c>
      <c r="BY173" s="19">
        <f t="shared" si="41"/>
        <v>64939</v>
      </c>
      <c r="BZ173" s="20" t="s">
        <v>12</v>
      </c>
      <c r="CA173" s="29"/>
      <c r="CB173" s="20"/>
      <c r="CC173" s="19">
        <f t="shared" si="37"/>
        <v>236198</v>
      </c>
      <c r="CD173" s="5"/>
      <c r="CE173" s="115">
        <v>166198</v>
      </c>
      <c r="CF173" s="115">
        <v>70000</v>
      </c>
      <c r="CG173" s="19">
        <f t="shared" si="38"/>
        <v>0</v>
      </c>
      <c r="CH173" s="351" t="s">
        <v>740</v>
      </c>
    </row>
    <row r="174" spans="1:86" x14ac:dyDescent="0.2">
      <c r="A174" s="6">
        <f t="shared" si="34"/>
        <v>1</v>
      </c>
      <c r="B174" s="30" t="s">
        <v>399</v>
      </c>
      <c r="C174" s="29">
        <v>41544.15</v>
      </c>
      <c r="D174" s="20"/>
      <c r="E174" s="21"/>
      <c r="F174" s="21"/>
      <c r="G174" s="21"/>
      <c r="H174" s="21"/>
      <c r="I174" s="21"/>
      <c r="J174" s="21"/>
      <c r="K174" s="21"/>
      <c r="L174" s="21"/>
      <c r="M174" s="21"/>
      <c r="N174" s="19">
        <f t="shared" si="35"/>
        <v>0</v>
      </c>
      <c r="O174" s="20"/>
      <c r="P174" s="21">
        <v>30003</v>
      </c>
      <c r="Q174" s="21"/>
      <c r="R174" s="21">
        <v>71265</v>
      </c>
      <c r="S174" s="21"/>
      <c r="T174" s="21"/>
      <c r="U174" s="60">
        <f t="shared" si="43"/>
        <v>101268</v>
      </c>
      <c r="V174" s="20"/>
      <c r="W174" s="21"/>
      <c r="X174" s="21"/>
      <c r="Y174" s="21"/>
      <c r="Z174" s="21"/>
      <c r="AA174" s="21"/>
      <c r="AB174" s="21"/>
      <c r="AC174" s="19">
        <f t="shared" si="36"/>
        <v>0</v>
      </c>
      <c r="AD174" s="20"/>
      <c r="AE174" s="19">
        <f t="shared" si="39"/>
        <v>101268</v>
      </c>
      <c r="AF174" s="20"/>
      <c r="AG174" s="21"/>
      <c r="AH174" s="21"/>
      <c r="AI174" s="21"/>
      <c r="AJ174" s="21"/>
      <c r="AK174" s="19">
        <f t="shared" si="44"/>
        <v>0</v>
      </c>
      <c r="AL174" s="20"/>
      <c r="AM174" s="21"/>
      <c r="AN174" s="21"/>
      <c r="AO174" s="21"/>
      <c r="AP174" s="21"/>
      <c r="AQ174" s="19">
        <f t="shared" si="45"/>
        <v>0</v>
      </c>
      <c r="AR174" s="20"/>
      <c r="AS174" s="21"/>
      <c r="AT174" s="21"/>
      <c r="AU174" s="21"/>
      <c r="AV174" s="21"/>
      <c r="AW174" s="21"/>
      <c r="AX174" s="21"/>
      <c r="AY174" s="19">
        <f t="shared" si="46"/>
        <v>0</v>
      </c>
      <c r="AZ174" s="20"/>
      <c r="BA174" s="21">
        <v>23028</v>
      </c>
      <c r="BB174" s="21"/>
      <c r="BC174" s="21">
        <v>8500</v>
      </c>
      <c r="BD174" s="21"/>
      <c r="BE174" s="19">
        <f t="shared" si="47"/>
        <v>31528</v>
      </c>
      <c r="BF174" s="20"/>
      <c r="BG174" s="22">
        <v>1700</v>
      </c>
      <c r="BH174" s="20"/>
      <c r="BI174" s="21"/>
      <c r="BJ174" s="21"/>
      <c r="BK174" s="21">
        <v>16426</v>
      </c>
      <c r="BL174" s="21">
        <v>5000</v>
      </c>
      <c r="BM174" s="21"/>
      <c r="BN174" s="21"/>
      <c r="BO174" s="21"/>
      <c r="BP174" s="21"/>
      <c r="BQ174" s="21"/>
      <c r="BR174" s="21"/>
      <c r="BS174" s="21"/>
      <c r="BT174" s="21"/>
      <c r="BU174" s="19">
        <f t="shared" si="42"/>
        <v>21426</v>
      </c>
      <c r="BV174" s="20" t="s">
        <v>12</v>
      </c>
      <c r="BW174" s="19">
        <f t="shared" si="40"/>
        <v>54654</v>
      </c>
      <c r="BX174" s="20" t="s">
        <v>12</v>
      </c>
      <c r="BY174" s="19">
        <f t="shared" si="41"/>
        <v>46614</v>
      </c>
      <c r="BZ174" s="20" t="s">
        <v>12</v>
      </c>
      <c r="CA174" s="29"/>
      <c r="CB174" s="20"/>
      <c r="CC174" s="19">
        <f t="shared" si="37"/>
        <v>88158.15</v>
      </c>
      <c r="CD174" s="5"/>
      <c r="CE174" s="115">
        <v>235000</v>
      </c>
      <c r="CF174" s="115"/>
      <c r="CG174" s="19">
        <f t="shared" si="38"/>
        <v>-146841.85</v>
      </c>
      <c r="CH174" s="352" t="s">
        <v>740</v>
      </c>
    </row>
    <row r="175" spans="1:86" x14ac:dyDescent="0.2">
      <c r="A175" s="6">
        <f t="shared" si="34"/>
        <v>1</v>
      </c>
      <c r="B175" s="30" t="s">
        <v>400</v>
      </c>
      <c r="C175" s="29">
        <v>694803</v>
      </c>
      <c r="D175" s="20"/>
      <c r="E175" s="21">
        <v>102836</v>
      </c>
      <c r="F175" s="21">
        <v>8837</v>
      </c>
      <c r="G175" s="21">
        <v>-6028</v>
      </c>
      <c r="H175" s="21">
        <v>268012</v>
      </c>
      <c r="I175" s="21"/>
      <c r="J175" s="21"/>
      <c r="K175" s="21"/>
      <c r="L175" s="21"/>
      <c r="M175" s="21">
        <v>38060</v>
      </c>
      <c r="N175" s="19">
        <f t="shared" si="35"/>
        <v>411717</v>
      </c>
      <c r="O175" s="20"/>
      <c r="P175" s="21">
        <v>220052</v>
      </c>
      <c r="Q175" s="21"/>
      <c r="R175" s="21">
        <v>29816</v>
      </c>
      <c r="S175" s="21"/>
      <c r="T175" s="21">
        <v>250000</v>
      </c>
      <c r="U175" s="60">
        <f t="shared" si="43"/>
        <v>499868</v>
      </c>
      <c r="V175" s="20"/>
      <c r="W175" s="21"/>
      <c r="X175" s="21"/>
      <c r="Y175" s="21"/>
      <c r="Z175" s="21"/>
      <c r="AA175" s="21"/>
      <c r="AB175" s="21"/>
      <c r="AC175" s="19">
        <f t="shared" si="36"/>
        <v>0</v>
      </c>
      <c r="AD175" s="20"/>
      <c r="AE175" s="19">
        <f t="shared" ref="AE175:AE202" si="48">(+AC175+U175+N175)</f>
        <v>911585</v>
      </c>
      <c r="AF175" s="20"/>
      <c r="AG175" s="21">
        <v>10393</v>
      </c>
      <c r="AH175" s="21"/>
      <c r="AI175" s="21"/>
      <c r="AJ175" s="21"/>
      <c r="AK175" s="19">
        <f t="shared" si="44"/>
        <v>10393</v>
      </c>
      <c r="AL175" s="20"/>
      <c r="AM175" s="21">
        <v>48336</v>
      </c>
      <c r="AN175" s="21"/>
      <c r="AO175" s="21"/>
      <c r="AP175" s="21"/>
      <c r="AQ175" s="19">
        <f t="shared" si="45"/>
        <v>48336</v>
      </c>
      <c r="AR175" s="20"/>
      <c r="AS175" s="21">
        <v>107044</v>
      </c>
      <c r="AT175" s="21">
        <v>44032</v>
      </c>
      <c r="AU175" s="21">
        <v>57738</v>
      </c>
      <c r="AV175" s="21">
        <v>22016</v>
      </c>
      <c r="AW175" s="21"/>
      <c r="AX175" s="21">
        <v>1935</v>
      </c>
      <c r="AY175" s="19">
        <f t="shared" si="46"/>
        <v>232765</v>
      </c>
      <c r="AZ175" s="20"/>
      <c r="BA175" s="21">
        <v>21680</v>
      </c>
      <c r="BB175" s="21"/>
      <c r="BC175" s="21">
        <v>150301</v>
      </c>
      <c r="BD175" s="21"/>
      <c r="BE175" s="19">
        <f t="shared" si="47"/>
        <v>171981</v>
      </c>
      <c r="BF175" s="20"/>
      <c r="BG175" s="22">
        <v>22016</v>
      </c>
      <c r="BH175" s="20"/>
      <c r="BI175" s="21"/>
      <c r="BJ175" s="21"/>
      <c r="BK175" s="21"/>
      <c r="BL175" s="21">
        <v>1894</v>
      </c>
      <c r="BM175" s="21"/>
      <c r="BN175" s="21"/>
      <c r="BO175" s="21"/>
      <c r="BP175" s="21"/>
      <c r="BQ175" s="21"/>
      <c r="BR175" s="21"/>
      <c r="BS175" s="21"/>
      <c r="BT175" s="21"/>
      <c r="BU175" s="19">
        <f t="shared" si="42"/>
        <v>1894</v>
      </c>
      <c r="BV175" s="20" t="s">
        <v>12</v>
      </c>
      <c r="BW175" s="19">
        <f t="shared" ref="BW175:BW202" si="49">(+BU175+BG175+BE175+AY175+AQ175+AK175)</f>
        <v>487385</v>
      </c>
      <c r="BX175" s="20" t="s">
        <v>12</v>
      </c>
      <c r="BY175" s="19">
        <f t="shared" ref="BY175:BY202" si="50">((+AC175+U175+N175)-BW175)</f>
        <v>424200</v>
      </c>
      <c r="BZ175" s="20" t="s">
        <v>12</v>
      </c>
      <c r="CA175" s="29">
        <v>-44651</v>
      </c>
      <c r="CB175" s="20"/>
      <c r="CC175" s="19">
        <f t="shared" si="37"/>
        <v>1074352</v>
      </c>
      <c r="CD175" s="5"/>
      <c r="CE175" s="115">
        <v>1065000</v>
      </c>
      <c r="CF175" s="115">
        <v>9352</v>
      </c>
      <c r="CG175" s="19">
        <f t="shared" si="38"/>
        <v>0</v>
      </c>
      <c r="CH175" s="351" t="s">
        <v>740</v>
      </c>
    </row>
    <row r="176" spans="1:86" x14ac:dyDescent="0.2">
      <c r="A176" s="6">
        <f>((IF(OR(BW176&gt;0,BY176&gt;0),1,)))</f>
        <v>1</v>
      </c>
      <c r="B176" s="30" t="s">
        <v>703</v>
      </c>
      <c r="C176" s="29"/>
      <c r="D176" s="20"/>
      <c r="E176" s="21"/>
      <c r="F176" s="21"/>
      <c r="G176" s="21"/>
      <c r="H176" s="21"/>
      <c r="I176" s="21"/>
      <c r="J176" s="21"/>
      <c r="K176" s="21"/>
      <c r="L176" s="21"/>
      <c r="M176" s="21"/>
      <c r="N176" s="19">
        <f>+(SUM(E176:M176))</f>
        <v>0</v>
      </c>
      <c r="O176" s="20"/>
      <c r="P176" s="21">
        <v>1581.33</v>
      </c>
      <c r="Q176" s="21"/>
      <c r="R176" s="21"/>
      <c r="S176" s="21"/>
      <c r="T176" s="21"/>
      <c r="U176" s="60">
        <f>(SUM(P176:T176))</f>
        <v>1581.33</v>
      </c>
      <c r="V176" s="20"/>
      <c r="W176" s="21"/>
      <c r="X176" s="21"/>
      <c r="Y176" s="21"/>
      <c r="Z176" s="21"/>
      <c r="AA176" s="21"/>
      <c r="AB176" s="21"/>
      <c r="AC176" s="19">
        <f t="shared" si="36"/>
        <v>0</v>
      </c>
      <c r="AD176" s="20"/>
      <c r="AE176" s="19">
        <f>(+AC176+U176+N176)</f>
        <v>1581.33</v>
      </c>
      <c r="AF176" s="20"/>
      <c r="AG176" s="21"/>
      <c r="AH176" s="21"/>
      <c r="AI176" s="21"/>
      <c r="AJ176" s="21"/>
      <c r="AK176" s="19">
        <f>(SUM(AG176:AJ176))</f>
        <v>0</v>
      </c>
      <c r="AL176" s="20"/>
      <c r="AM176" s="21"/>
      <c r="AN176" s="21"/>
      <c r="AO176" s="21"/>
      <c r="AP176" s="21"/>
      <c r="AQ176" s="19">
        <f>(SUM(AM176:AP176))</f>
        <v>0</v>
      </c>
      <c r="AR176" s="20"/>
      <c r="AS176" s="21"/>
      <c r="AT176" s="21"/>
      <c r="AU176" s="21"/>
      <c r="AV176" s="21"/>
      <c r="AW176" s="21"/>
      <c r="AX176" s="21"/>
      <c r="AY176" s="19">
        <f>(SUM(AS176:AX176))</f>
        <v>0</v>
      </c>
      <c r="AZ176" s="20"/>
      <c r="BA176" s="21"/>
      <c r="BB176" s="21"/>
      <c r="BC176" s="21"/>
      <c r="BD176" s="21"/>
      <c r="BE176" s="19">
        <f>(SUM(BA176:BD176))</f>
        <v>0</v>
      </c>
      <c r="BF176" s="20"/>
      <c r="BG176" s="22"/>
      <c r="BH176" s="20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>
        <v>1581.33</v>
      </c>
      <c r="BS176" s="21"/>
      <c r="BT176" s="21"/>
      <c r="BU176" s="19">
        <f>((SUM(BI176:BT176)))</f>
        <v>1581.33</v>
      </c>
      <c r="BV176" s="20"/>
      <c r="BW176" s="19">
        <f>(+BU176+BG176+BE176+AY176+AQ176+AK176)</f>
        <v>1581.33</v>
      </c>
      <c r="BX176" s="20"/>
      <c r="BY176" s="19">
        <f>((+AC176+U176+N176)-BW176)</f>
        <v>0</v>
      </c>
      <c r="BZ176" s="20" t="s">
        <v>12</v>
      </c>
      <c r="CA176" s="29"/>
      <c r="CB176" s="20"/>
      <c r="CC176" s="19">
        <f>(+BY176+CA176+C176)</f>
        <v>0</v>
      </c>
      <c r="CD176" s="5"/>
      <c r="CE176" s="115"/>
      <c r="CF176" s="115"/>
      <c r="CG176" s="19">
        <f t="shared" si="38"/>
        <v>0</v>
      </c>
      <c r="CH176" s="351" t="s">
        <v>740</v>
      </c>
    </row>
    <row r="177" spans="1:86" x14ac:dyDescent="0.2">
      <c r="A177" s="6">
        <f t="shared" si="34"/>
        <v>1</v>
      </c>
      <c r="B177" s="30" t="s">
        <v>401</v>
      </c>
      <c r="C177" s="29"/>
      <c r="D177" s="20"/>
      <c r="E177" s="21"/>
      <c r="F177" s="21"/>
      <c r="G177" s="21"/>
      <c r="H177" s="21"/>
      <c r="I177" s="21"/>
      <c r="J177" s="21"/>
      <c r="K177" s="21">
        <v>4311</v>
      </c>
      <c r="L177" s="21"/>
      <c r="M177" s="21">
        <v>78033</v>
      </c>
      <c r="N177" s="19">
        <f t="shared" si="35"/>
        <v>82344</v>
      </c>
      <c r="O177" s="20"/>
      <c r="P177" s="21">
        <v>123298</v>
      </c>
      <c r="Q177" s="21"/>
      <c r="R177" s="21"/>
      <c r="S177" s="21"/>
      <c r="T177" s="21">
        <v>47486</v>
      </c>
      <c r="U177" s="60">
        <f t="shared" si="43"/>
        <v>170784</v>
      </c>
      <c r="V177" s="20"/>
      <c r="W177" s="21"/>
      <c r="X177" s="21"/>
      <c r="Y177" s="21"/>
      <c r="Z177" s="21"/>
      <c r="AA177" s="21"/>
      <c r="AB177" s="21"/>
      <c r="AC177" s="19">
        <f t="shared" si="36"/>
        <v>0</v>
      </c>
      <c r="AD177" s="20"/>
      <c r="AE177" s="19">
        <f t="shared" si="48"/>
        <v>253128</v>
      </c>
      <c r="AF177" s="20"/>
      <c r="AG177" s="21"/>
      <c r="AH177" s="21"/>
      <c r="AI177" s="21"/>
      <c r="AJ177" s="21"/>
      <c r="AK177" s="19">
        <f t="shared" si="44"/>
        <v>0</v>
      </c>
      <c r="AL177" s="20"/>
      <c r="AM177" s="21"/>
      <c r="AN177" s="21"/>
      <c r="AO177" s="21"/>
      <c r="AP177" s="21"/>
      <c r="AQ177" s="19">
        <f t="shared" si="45"/>
        <v>0</v>
      </c>
      <c r="AR177" s="20"/>
      <c r="AS177" s="21">
        <v>339</v>
      </c>
      <c r="AT177" s="21"/>
      <c r="AU177" s="21">
        <v>12059</v>
      </c>
      <c r="AV177" s="21"/>
      <c r="AW177" s="21"/>
      <c r="AX177" s="21">
        <v>96208</v>
      </c>
      <c r="AY177" s="19">
        <f t="shared" si="46"/>
        <v>108606</v>
      </c>
      <c r="AZ177" s="20"/>
      <c r="BA177" s="21">
        <v>5745</v>
      </c>
      <c r="BB177" s="21">
        <v>25</v>
      </c>
      <c r="BC177" s="21">
        <v>16074</v>
      </c>
      <c r="BD177" s="21"/>
      <c r="BE177" s="19">
        <f t="shared" si="47"/>
        <v>21844</v>
      </c>
      <c r="BF177" s="20"/>
      <c r="BG177" s="22">
        <v>7229</v>
      </c>
      <c r="BH177" s="20"/>
      <c r="BI177" s="21"/>
      <c r="BJ177" s="21"/>
      <c r="BK177" s="21">
        <v>46360</v>
      </c>
      <c r="BL177" s="21">
        <v>13519</v>
      </c>
      <c r="BM177" s="21">
        <v>4555</v>
      </c>
      <c r="BN177" s="21"/>
      <c r="BO177" s="21"/>
      <c r="BP177" s="21"/>
      <c r="BQ177" s="21"/>
      <c r="BR177" s="21"/>
      <c r="BS177" s="21"/>
      <c r="BT177" s="21"/>
      <c r="BU177" s="19">
        <f t="shared" si="42"/>
        <v>64434</v>
      </c>
      <c r="BV177" s="20" t="s">
        <v>12</v>
      </c>
      <c r="BW177" s="19">
        <f t="shared" si="49"/>
        <v>202113</v>
      </c>
      <c r="BX177" s="20" t="s">
        <v>12</v>
      </c>
      <c r="BY177" s="19">
        <f t="shared" si="50"/>
        <v>51015</v>
      </c>
      <c r="BZ177" s="20" t="s">
        <v>12</v>
      </c>
      <c r="CA177" s="29"/>
      <c r="CB177" s="20"/>
      <c r="CC177" s="19">
        <f t="shared" si="37"/>
        <v>51015</v>
      </c>
      <c r="CD177" s="5"/>
      <c r="CE177" s="115">
        <v>51015</v>
      </c>
      <c r="CF177" s="115"/>
      <c r="CG177" s="19">
        <f t="shared" si="38"/>
        <v>0</v>
      </c>
      <c r="CH177" s="351" t="s">
        <v>740</v>
      </c>
    </row>
    <row r="178" spans="1:86" x14ac:dyDescent="0.2">
      <c r="A178" s="6">
        <f t="shared" si="34"/>
        <v>1</v>
      </c>
      <c r="B178" s="30" t="s">
        <v>402</v>
      </c>
      <c r="C178" s="29">
        <v>254391</v>
      </c>
      <c r="D178" s="20"/>
      <c r="E178" s="21"/>
      <c r="F178" s="21">
        <v>500</v>
      </c>
      <c r="G178" s="21"/>
      <c r="H178" s="21">
        <v>92827</v>
      </c>
      <c r="I178" s="21"/>
      <c r="J178" s="21"/>
      <c r="K178" s="21"/>
      <c r="L178" s="21"/>
      <c r="M178" s="21">
        <v>45933</v>
      </c>
      <c r="N178" s="19">
        <f t="shared" si="35"/>
        <v>139260</v>
      </c>
      <c r="O178" s="20"/>
      <c r="P178" s="21">
        <v>170485</v>
      </c>
      <c r="Q178" s="21">
        <v>34429</v>
      </c>
      <c r="R178" s="21"/>
      <c r="S178" s="21"/>
      <c r="T178" s="21">
        <v>115903</v>
      </c>
      <c r="U178" s="60">
        <f t="shared" si="43"/>
        <v>320817</v>
      </c>
      <c r="V178" s="20"/>
      <c r="W178" s="21"/>
      <c r="X178" s="21"/>
      <c r="Y178" s="21"/>
      <c r="Z178" s="21"/>
      <c r="AA178" s="21"/>
      <c r="AB178" s="21"/>
      <c r="AC178" s="19">
        <f t="shared" si="36"/>
        <v>0</v>
      </c>
      <c r="AD178" s="20"/>
      <c r="AE178" s="19">
        <f t="shared" si="48"/>
        <v>460077</v>
      </c>
      <c r="AF178" s="20"/>
      <c r="AG178" s="21"/>
      <c r="AH178" s="21"/>
      <c r="AI178" s="21"/>
      <c r="AJ178" s="21"/>
      <c r="AK178" s="19">
        <f t="shared" si="44"/>
        <v>0</v>
      </c>
      <c r="AL178" s="20"/>
      <c r="AM178" s="21">
        <v>28074</v>
      </c>
      <c r="AN178" s="21"/>
      <c r="AO178" s="21"/>
      <c r="AP178" s="21">
        <v>506</v>
      </c>
      <c r="AQ178" s="19">
        <f t="shared" si="45"/>
        <v>28580</v>
      </c>
      <c r="AR178" s="20"/>
      <c r="AS178" s="21">
        <v>123903</v>
      </c>
      <c r="AT178" s="21">
        <v>25278</v>
      </c>
      <c r="AU178" s="21">
        <v>55290</v>
      </c>
      <c r="AV178" s="21"/>
      <c r="AW178" s="21"/>
      <c r="AX178" s="21">
        <v>2239</v>
      </c>
      <c r="AY178" s="19">
        <f t="shared" si="46"/>
        <v>206710</v>
      </c>
      <c r="AZ178" s="20"/>
      <c r="BA178" s="21">
        <v>30338</v>
      </c>
      <c r="BB178" s="21"/>
      <c r="BC178" s="21">
        <v>27645</v>
      </c>
      <c r="BD178" s="21"/>
      <c r="BE178" s="19">
        <f t="shared" si="47"/>
        <v>57983</v>
      </c>
      <c r="BF178" s="20"/>
      <c r="BG178" s="22">
        <v>6179</v>
      </c>
      <c r="BH178" s="20"/>
      <c r="BI178" s="21"/>
      <c r="BJ178" s="21"/>
      <c r="BK178" s="21">
        <v>24660</v>
      </c>
      <c r="BL178" s="21">
        <v>1676</v>
      </c>
      <c r="BM178" s="21"/>
      <c r="BN178" s="21"/>
      <c r="BO178" s="21"/>
      <c r="BP178" s="21"/>
      <c r="BQ178" s="21"/>
      <c r="BR178" s="21"/>
      <c r="BS178" s="21"/>
      <c r="BT178" s="21">
        <v>32159</v>
      </c>
      <c r="BU178" s="19">
        <f t="shared" si="42"/>
        <v>58495</v>
      </c>
      <c r="BV178" s="20" t="s">
        <v>12</v>
      </c>
      <c r="BW178" s="19">
        <f t="shared" si="49"/>
        <v>357947</v>
      </c>
      <c r="BX178" s="20" t="s">
        <v>12</v>
      </c>
      <c r="BY178" s="19">
        <f t="shared" si="50"/>
        <v>102130</v>
      </c>
      <c r="BZ178" s="20" t="s">
        <v>12</v>
      </c>
      <c r="CA178" s="29"/>
      <c r="CB178" s="20"/>
      <c r="CC178" s="19">
        <f t="shared" si="37"/>
        <v>356521</v>
      </c>
      <c r="CD178" s="5"/>
      <c r="CE178" s="115">
        <v>356521</v>
      </c>
      <c r="CF178" s="115"/>
      <c r="CG178" s="19">
        <f t="shared" si="38"/>
        <v>0</v>
      </c>
      <c r="CH178" s="351" t="s">
        <v>740</v>
      </c>
    </row>
    <row r="179" spans="1:86" x14ac:dyDescent="0.2">
      <c r="A179" s="6">
        <f t="shared" si="34"/>
        <v>0</v>
      </c>
      <c r="B179" s="30" t="s">
        <v>403</v>
      </c>
      <c r="C179" s="29"/>
      <c r="D179" s="20"/>
      <c r="E179" s="21"/>
      <c r="F179" s="21"/>
      <c r="G179" s="21"/>
      <c r="H179" s="21"/>
      <c r="I179" s="21"/>
      <c r="J179" s="21"/>
      <c r="K179" s="21"/>
      <c r="L179" s="21"/>
      <c r="M179" s="21"/>
      <c r="N179" s="19">
        <f t="shared" si="35"/>
        <v>0</v>
      </c>
      <c r="O179" s="20"/>
      <c r="P179" s="21"/>
      <c r="Q179" s="21"/>
      <c r="R179" s="21"/>
      <c r="S179" s="21"/>
      <c r="T179" s="21"/>
      <c r="U179" s="60">
        <f t="shared" si="43"/>
        <v>0</v>
      </c>
      <c r="V179" s="20"/>
      <c r="W179" s="21"/>
      <c r="X179" s="21"/>
      <c r="Y179" s="21"/>
      <c r="Z179" s="21"/>
      <c r="AA179" s="21"/>
      <c r="AB179" s="21"/>
      <c r="AC179" s="19">
        <f t="shared" si="36"/>
        <v>0</v>
      </c>
      <c r="AD179" s="20"/>
      <c r="AE179" s="19">
        <f t="shared" si="48"/>
        <v>0</v>
      </c>
      <c r="AF179" s="20"/>
      <c r="AG179" s="21"/>
      <c r="AH179" s="21"/>
      <c r="AI179" s="21"/>
      <c r="AJ179" s="21"/>
      <c r="AK179" s="19">
        <f t="shared" si="44"/>
        <v>0</v>
      </c>
      <c r="AL179" s="20"/>
      <c r="AM179" s="21"/>
      <c r="AN179" s="21"/>
      <c r="AO179" s="21"/>
      <c r="AP179" s="21"/>
      <c r="AQ179" s="19">
        <f t="shared" si="45"/>
        <v>0</v>
      </c>
      <c r="AR179" s="20"/>
      <c r="AS179" s="21"/>
      <c r="AT179" s="21"/>
      <c r="AU179" s="21"/>
      <c r="AV179" s="21"/>
      <c r="AW179" s="21"/>
      <c r="AX179" s="21"/>
      <c r="AY179" s="19">
        <f t="shared" si="46"/>
        <v>0</v>
      </c>
      <c r="AZ179" s="20"/>
      <c r="BA179" s="21"/>
      <c r="BB179" s="21"/>
      <c r="BC179" s="21"/>
      <c r="BD179" s="21"/>
      <c r="BE179" s="19">
        <f t="shared" si="47"/>
        <v>0</v>
      </c>
      <c r="BF179" s="20"/>
      <c r="BG179" s="22"/>
      <c r="BH179" s="20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19">
        <f t="shared" si="42"/>
        <v>0</v>
      </c>
      <c r="BV179" s="20" t="s">
        <v>12</v>
      </c>
      <c r="BW179" s="19">
        <f t="shared" si="49"/>
        <v>0</v>
      </c>
      <c r="BX179" s="20" t="s">
        <v>12</v>
      </c>
      <c r="BY179" s="19">
        <f t="shared" si="50"/>
        <v>0</v>
      </c>
      <c r="BZ179" s="20" t="s">
        <v>12</v>
      </c>
      <c r="CA179" s="29"/>
      <c r="CB179" s="20"/>
      <c r="CC179" s="19">
        <f t="shared" si="37"/>
        <v>0</v>
      </c>
      <c r="CD179" s="5"/>
      <c r="CE179" s="115"/>
      <c r="CF179" s="115"/>
      <c r="CG179" s="19">
        <f t="shared" si="38"/>
        <v>0</v>
      </c>
      <c r="CH179" s="351"/>
    </row>
    <row r="180" spans="1:86" x14ac:dyDescent="0.2">
      <c r="A180" s="6">
        <f t="shared" si="34"/>
        <v>1</v>
      </c>
      <c r="B180" s="30" t="s">
        <v>404</v>
      </c>
      <c r="C180" s="29"/>
      <c r="D180" s="20"/>
      <c r="E180" s="21"/>
      <c r="F180" s="21"/>
      <c r="G180" s="21"/>
      <c r="H180" s="21">
        <v>600000</v>
      </c>
      <c r="I180" s="21"/>
      <c r="J180" s="21"/>
      <c r="K180" s="21"/>
      <c r="L180" s="21"/>
      <c r="M180" s="21"/>
      <c r="N180" s="19">
        <f t="shared" si="35"/>
        <v>600000</v>
      </c>
      <c r="O180" s="20"/>
      <c r="P180" s="21">
        <v>118874</v>
      </c>
      <c r="Q180" s="21"/>
      <c r="R180" s="21">
        <v>114487</v>
      </c>
      <c r="S180" s="21">
        <v>104818</v>
      </c>
      <c r="T180" s="21">
        <v>109120</v>
      </c>
      <c r="U180" s="60">
        <f t="shared" si="43"/>
        <v>447299</v>
      </c>
      <c r="V180" s="20"/>
      <c r="W180" s="21"/>
      <c r="X180" s="21"/>
      <c r="Y180" s="21"/>
      <c r="Z180" s="21"/>
      <c r="AA180" s="21"/>
      <c r="AB180" s="21"/>
      <c r="AC180" s="19">
        <f t="shared" si="36"/>
        <v>0</v>
      </c>
      <c r="AD180" s="20"/>
      <c r="AE180" s="19">
        <f t="shared" si="48"/>
        <v>1047299</v>
      </c>
      <c r="AF180" s="20"/>
      <c r="AG180" s="21"/>
      <c r="AH180" s="21"/>
      <c r="AI180" s="21"/>
      <c r="AJ180" s="21"/>
      <c r="AK180" s="19">
        <f t="shared" si="44"/>
        <v>0</v>
      </c>
      <c r="AL180" s="20"/>
      <c r="AM180" s="21">
        <v>539032</v>
      </c>
      <c r="AN180" s="21"/>
      <c r="AO180" s="21"/>
      <c r="AP180" s="21">
        <v>10957</v>
      </c>
      <c r="AQ180" s="19">
        <f t="shared" si="45"/>
        <v>549989</v>
      </c>
      <c r="AR180" s="20"/>
      <c r="AS180" s="21"/>
      <c r="AT180" s="21">
        <v>3088</v>
      </c>
      <c r="AU180" s="21">
        <v>27165</v>
      </c>
      <c r="AV180" s="21"/>
      <c r="AW180" s="21"/>
      <c r="AX180" s="21">
        <v>192332</v>
      </c>
      <c r="AY180" s="19">
        <f t="shared" si="46"/>
        <v>222585</v>
      </c>
      <c r="AZ180" s="20"/>
      <c r="BA180" s="21">
        <v>73666</v>
      </c>
      <c r="BB180" s="21"/>
      <c r="BC180" s="21"/>
      <c r="BD180" s="21"/>
      <c r="BE180" s="19">
        <f t="shared" si="47"/>
        <v>73666</v>
      </c>
      <c r="BF180" s="20"/>
      <c r="BG180" s="22">
        <v>25145</v>
      </c>
      <c r="BH180" s="20"/>
      <c r="BI180" s="21"/>
      <c r="BJ180" s="21"/>
      <c r="BK180" s="21">
        <v>42807</v>
      </c>
      <c r="BL180" s="21"/>
      <c r="BM180" s="21">
        <v>133107</v>
      </c>
      <c r="BN180" s="21"/>
      <c r="BO180" s="21"/>
      <c r="BP180" s="21"/>
      <c r="BQ180" s="21"/>
      <c r="BR180" s="21"/>
      <c r="BS180" s="21"/>
      <c r="BT180" s="21"/>
      <c r="BU180" s="19">
        <f t="shared" si="42"/>
        <v>175914</v>
      </c>
      <c r="BV180" s="20" t="s">
        <v>12</v>
      </c>
      <c r="BW180" s="19">
        <f t="shared" si="49"/>
        <v>1047299</v>
      </c>
      <c r="BX180" s="20" t="s">
        <v>12</v>
      </c>
      <c r="BY180" s="19">
        <f t="shared" si="50"/>
        <v>0</v>
      </c>
      <c r="BZ180" s="20" t="s">
        <v>12</v>
      </c>
      <c r="CA180" s="29"/>
      <c r="CB180" s="20"/>
      <c r="CC180" s="19">
        <f t="shared" si="37"/>
        <v>0</v>
      </c>
      <c r="CD180" s="5"/>
      <c r="CE180" s="115"/>
      <c r="CF180" s="115"/>
      <c r="CG180" s="19">
        <f t="shared" si="38"/>
        <v>0</v>
      </c>
      <c r="CH180" s="351" t="s">
        <v>740</v>
      </c>
    </row>
    <row r="181" spans="1:86" x14ac:dyDescent="0.2">
      <c r="A181" s="6">
        <f t="shared" si="34"/>
        <v>1</v>
      </c>
      <c r="B181" s="30" t="s">
        <v>405</v>
      </c>
      <c r="C181" s="29">
        <v>25373</v>
      </c>
      <c r="D181" s="20"/>
      <c r="E181" s="21"/>
      <c r="F181" s="21"/>
      <c r="G181" s="21">
        <v>4</v>
      </c>
      <c r="H181" s="21">
        <v>208000</v>
      </c>
      <c r="I181" s="21"/>
      <c r="J181" s="21"/>
      <c r="K181" s="21"/>
      <c r="L181" s="21"/>
      <c r="M181" s="21"/>
      <c r="N181" s="19">
        <f t="shared" si="35"/>
        <v>208004</v>
      </c>
      <c r="O181" s="20"/>
      <c r="P181" s="21">
        <v>5508</v>
      </c>
      <c r="Q181" s="21"/>
      <c r="R181" s="21"/>
      <c r="S181" s="21"/>
      <c r="T181" s="21"/>
      <c r="U181" s="60">
        <f t="shared" si="43"/>
        <v>5508</v>
      </c>
      <c r="V181" s="20"/>
      <c r="W181" s="21"/>
      <c r="X181" s="21"/>
      <c r="Y181" s="21"/>
      <c r="Z181" s="21"/>
      <c r="AA181" s="21"/>
      <c r="AB181" s="21"/>
      <c r="AC181" s="19">
        <f t="shared" si="36"/>
        <v>0</v>
      </c>
      <c r="AD181" s="20"/>
      <c r="AE181" s="19">
        <f t="shared" si="48"/>
        <v>213512</v>
      </c>
      <c r="AF181" s="20"/>
      <c r="AG181" s="21"/>
      <c r="AH181" s="21">
        <v>135793</v>
      </c>
      <c r="AI181" s="21"/>
      <c r="AJ181" s="21"/>
      <c r="AK181" s="19">
        <f t="shared" si="44"/>
        <v>135793</v>
      </c>
      <c r="AL181" s="20"/>
      <c r="AM181" s="21"/>
      <c r="AN181" s="21">
        <v>1400</v>
      </c>
      <c r="AO181" s="21"/>
      <c r="AP181" s="21"/>
      <c r="AQ181" s="19">
        <f t="shared" si="45"/>
        <v>1400</v>
      </c>
      <c r="AR181" s="20"/>
      <c r="AS181" s="21">
        <v>13486</v>
      </c>
      <c r="AT181" s="21"/>
      <c r="AU181" s="21">
        <v>20997</v>
      </c>
      <c r="AV181" s="21">
        <v>14173</v>
      </c>
      <c r="AW181" s="21"/>
      <c r="AX181" s="21">
        <v>27129</v>
      </c>
      <c r="AY181" s="19">
        <f>(SUM(AS181:AX181))</f>
        <v>75785</v>
      </c>
      <c r="AZ181" s="20"/>
      <c r="BA181" s="21"/>
      <c r="BB181" s="21"/>
      <c r="BC181" s="21">
        <v>1274</v>
      </c>
      <c r="BD181" s="21"/>
      <c r="BE181" s="19">
        <f t="shared" si="47"/>
        <v>1274</v>
      </c>
      <c r="BF181" s="20"/>
      <c r="BG181" s="22"/>
      <c r="BH181" s="20"/>
      <c r="BI181" s="21"/>
      <c r="BJ181" s="21"/>
      <c r="BK181" s="21">
        <v>1032</v>
      </c>
      <c r="BL181" s="21"/>
      <c r="BM181" s="21">
        <v>2647</v>
      </c>
      <c r="BN181" s="21"/>
      <c r="BO181" s="21"/>
      <c r="BP181" s="21"/>
      <c r="BQ181" s="21"/>
      <c r="BR181" s="21"/>
      <c r="BS181" s="21"/>
      <c r="BT181" s="21"/>
      <c r="BU181" s="19">
        <f t="shared" si="42"/>
        <v>3679</v>
      </c>
      <c r="BV181" s="20" t="s">
        <v>12</v>
      </c>
      <c r="BW181" s="19">
        <f t="shared" si="49"/>
        <v>217931</v>
      </c>
      <c r="BX181" s="20" t="s">
        <v>12</v>
      </c>
      <c r="BY181" s="19">
        <f t="shared" si="50"/>
        <v>-4419</v>
      </c>
      <c r="BZ181" s="20" t="s">
        <v>12</v>
      </c>
      <c r="CA181" s="29">
        <v>-480</v>
      </c>
      <c r="CB181" s="20"/>
      <c r="CC181" s="19">
        <f t="shared" si="37"/>
        <v>20474</v>
      </c>
      <c r="CD181" s="5"/>
      <c r="CE181" s="115">
        <v>15000</v>
      </c>
      <c r="CF181" s="115">
        <v>5474</v>
      </c>
      <c r="CG181" s="19">
        <f t="shared" si="38"/>
        <v>0</v>
      </c>
      <c r="CH181" s="351" t="s">
        <v>740</v>
      </c>
    </row>
    <row r="182" spans="1:86" x14ac:dyDescent="0.2">
      <c r="A182" s="6">
        <f t="shared" si="34"/>
        <v>1</v>
      </c>
      <c r="B182" s="30" t="s">
        <v>406</v>
      </c>
      <c r="C182" s="29">
        <v>2755</v>
      </c>
      <c r="D182" s="20"/>
      <c r="E182" s="21">
        <v>2799</v>
      </c>
      <c r="F182" s="21"/>
      <c r="G182" s="21"/>
      <c r="H182" s="21"/>
      <c r="I182" s="21"/>
      <c r="J182" s="21"/>
      <c r="K182" s="21"/>
      <c r="L182" s="21"/>
      <c r="M182" s="21">
        <v>214</v>
      </c>
      <c r="N182" s="19">
        <f t="shared" si="35"/>
        <v>3013</v>
      </c>
      <c r="O182" s="20"/>
      <c r="P182" s="21">
        <v>13934</v>
      </c>
      <c r="Q182" s="21"/>
      <c r="R182" s="21"/>
      <c r="S182" s="21"/>
      <c r="T182" s="21"/>
      <c r="U182" s="60">
        <f t="shared" si="43"/>
        <v>13934</v>
      </c>
      <c r="V182" s="20"/>
      <c r="W182" s="21"/>
      <c r="X182" s="21"/>
      <c r="Y182" s="21"/>
      <c r="Z182" s="21"/>
      <c r="AA182" s="21"/>
      <c r="AB182" s="21"/>
      <c r="AC182" s="19">
        <f t="shared" si="36"/>
        <v>0</v>
      </c>
      <c r="AD182" s="20"/>
      <c r="AE182" s="19">
        <f t="shared" si="48"/>
        <v>16947</v>
      </c>
      <c r="AF182" s="20"/>
      <c r="AG182" s="21"/>
      <c r="AH182" s="21"/>
      <c r="AI182" s="21"/>
      <c r="AJ182" s="21"/>
      <c r="AK182" s="19">
        <f t="shared" si="44"/>
        <v>0</v>
      </c>
      <c r="AL182" s="20"/>
      <c r="AM182" s="21"/>
      <c r="AN182" s="21"/>
      <c r="AO182" s="21"/>
      <c r="AP182" s="21"/>
      <c r="AQ182" s="19">
        <f t="shared" si="45"/>
        <v>0</v>
      </c>
      <c r="AR182" s="20"/>
      <c r="AS182" s="21"/>
      <c r="AT182" s="21"/>
      <c r="AU182" s="21">
        <v>709</v>
      </c>
      <c r="AV182" s="21"/>
      <c r="AW182" s="21"/>
      <c r="AX182" s="21"/>
      <c r="AY182" s="19">
        <f t="shared" si="46"/>
        <v>709</v>
      </c>
      <c r="AZ182" s="20"/>
      <c r="BA182" s="21"/>
      <c r="BB182" s="21"/>
      <c r="BC182" s="21"/>
      <c r="BD182" s="21">
        <v>2347</v>
      </c>
      <c r="BE182" s="19">
        <f t="shared" si="47"/>
        <v>2347</v>
      </c>
      <c r="BF182" s="20"/>
      <c r="BG182" s="22">
        <v>5835</v>
      </c>
      <c r="BH182" s="20"/>
      <c r="BI182" s="21"/>
      <c r="BJ182" s="21"/>
      <c r="BK182" s="21">
        <v>4786</v>
      </c>
      <c r="BL182" s="21"/>
      <c r="BM182" s="21"/>
      <c r="BN182" s="21"/>
      <c r="BO182" s="21"/>
      <c r="BP182" s="21"/>
      <c r="BQ182" s="21"/>
      <c r="BR182" s="21"/>
      <c r="BS182" s="21"/>
      <c r="BT182" s="21"/>
      <c r="BU182" s="19">
        <f t="shared" si="42"/>
        <v>4786</v>
      </c>
      <c r="BV182" s="20" t="s">
        <v>12</v>
      </c>
      <c r="BW182" s="19">
        <f t="shared" si="49"/>
        <v>13677</v>
      </c>
      <c r="BX182" s="20" t="s">
        <v>12</v>
      </c>
      <c r="BY182" s="19">
        <f t="shared" si="50"/>
        <v>3270</v>
      </c>
      <c r="BZ182" s="20" t="s">
        <v>12</v>
      </c>
      <c r="CA182" s="29"/>
      <c r="CB182" s="20"/>
      <c r="CC182" s="19">
        <f t="shared" si="37"/>
        <v>6025</v>
      </c>
      <c r="CD182" s="5"/>
      <c r="CE182" s="115">
        <v>3500</v>
      </c>
      <c r="CF182" s="115">
        <v>500</v>
      </c>
      <c r="CG182" s="19">
        <f t="shared" si="38"/>
        <v>2025</v>
      </c>
      <c r="CH182" s="351" t="s">
        <v>740</v>
      </c>
    </row>
    <row r="183" spans="1:86" x14ac:dyDescent="0.2">
      <c r="A183" s="6">
        <f t="shared" si="34"/>
        <v>1</v>
      </c>
      <c r="B183" s="30" t="s">
        <v>407</v>
      </c>
      <c r="C183" s="29">
        <v>373529</v>
      </c>
      <c r="D183" s="20"/>
      <c r="E183" s="21">
        <v>41239</v>
      </c>
      <c r="F183" s="21"/>
      <c r="G183" s="21">
        <v>100</v>
      </c>
      <c r="H183" s="21">
        <v>142000</v>
      </c>
      <c r="I183" s="21"/>
      <c r="J183" s="21"/>
      <c r="K183" s="21"/>
      <c r="L183" s="21"/>
      <c r="M183" s="21"/>
      <c r="N183" s="19">
        <f t="shared" si="35"/>
        <v>183339</v>
      </c>
      <c r="O183" s="20"/>
      <c r="P183" s="21">
        <v>100218</v>
      </c>
      <c r="Q183" s="21">
        <v>9542</v>
      </c>
      <c r="R183" s="21">
        <v>174225</v>
      </c>
      <c r="S183" s="21"/>
      <c r="T183" s="21"/>
      <c r="U183" s="60">
        <f t="shared" si="43"/>
        <v>283985</v>
      </c>
      <c r="V183" s="20"/>
      <c r="W183" s="21"/>
      <c r="X183" s="21"/>
      <c r="Y183" s="21"/>
      <c r="Z183" s="21"/>
      <c r="AA183" s="21"/>
      <c r="AB183" s="21">
        <v>36000</v>
      </c>
      <c r="AC183" s="19">
        <f t="shared" si="36"/>
        <v>36000</v>
      </c>
      <c r="AD183" s="20"/>
      <c r="AE183" s="19">
        <f t="shared" si="48"/>
        <v>503324</v>
      </c>
      <c r="AF183" s="20"/>
      <c r="AG183" s="21"/>
      <c r="AH183" s="21"/>
      <c r="AI183" s="21"/>
      <c r="AJ183" s="21"/>
      <c r="AK183" s="19">
        <f t="shared" si="44"/>
        <v>0</v>
      </c>
      <c r="AL183" s="20"/>
      <c r="AM183" s="21"/>
      <c r="AN183" s="21"/>
      <c r="AO183" s="21"/>
      <c r="AP183" s="21">
        <v>36354</v>
      </c>
      <c r="AQ183" s="19">
        <f t="shared" si="45"/>
        <v>36354</v>
      </c>
      <c r="AR183" s="20"/>
      <c r="AS183" s="21">
        <v>117560</v>
      </c>
      <c r="AT183" s="21"/>
      <c r="AU183" s="21">
        <v>38000</v>
      </c>
      <c r="AV183" s="21">
        <v>1000</v>
      </c>
      <c r="AW183" s="21"/>
      <c r="AX183" s="21">
        <v>5882</v>
      </c>
      <c r="AY183" s="19">
        <f t="shared" si="46"/>
        <v>162442</v>
      </c>
      <c r="AZ183" s="20"/>
      <c r="BA183" s="21"/>
      <c r="BB183" s="21">
        <v>38821</v>
      </c>
      <c r="BC183" s="21">
        <v>10896</v>
      </c>
      <c r="BD183" s="21">
        <v>700</v>
      </c>
      <c r="BE183" s="19">
        <f t="shared" si="47"/>
        <v>50417</v>
      </c>
      <c r="BF183" s="20"/>
      <c r="BG183" s="22">
        <v>155000</v>
      </c>
      <c r="BH183" s="20"/>
      <c r="BI183" s="21"/>
      <c r="BJ183" s="21"/>
      <c r="BK183" s="21">
        <v>1750</v>
      </c>
      <c r="BL183" s="21">
        <v>21500</v>
      </c>
      <c r="BM183" s="21">
        <v>15300</v>
      </c>
      <c r="BN183" s="21"/>
      <c r="BO183" s="21"/>
      <c r="BP183" s="21"/>
      <c r="BQ183" s="21"/>
      <c r="BR183" s="21"/>
      <c r="BS183" s="21"/>
      <c r="BT183" s="21"/>
      <c r="BU183" s="19">
        <f t="shared" si="42"/>
        <v>38550</v>
      </c>
      <c r="BV183" s="20" t="s">
        <v>12</v>
      </c>
      <c r="BW183" s="19">
        <f t="shared" si="49"/>
        <v>442763</v>
      </c>
      <c r="BX183" s="20" t="s">
        <v>12</v>
      </c>
      <c r="BY183" s="19">
        <f t="shared" si="50"/>
        <v>60561</v>
      </c>
      <c r="BZ183" s="20" t="s">
        <v>12</v>
      </c>
      <c r="CA183" s="29"/>
      <c r="CB183" s="20"/>
      <c r="CC183" s="19">
        <f t="shared" si="37"/>
        <v>434090</v>
      </c>
      <c r="CD183" s="5"/>
      <c r="CE183" s="115">
        <v>200000</v>
      </c>
      <c r="CF183" s="115">
        <v>234090</v>
      </c>
      <c r="CG183" s="19">
        <f t="shared" si="38"/>
        <v>0</v>
      </c>
      <c r="CH183" s="351" t="s">
        <v>740</v>
      </c>
    </row>
    <row r="184" spans="1:86" x14ac:dyDescent="0.2">
      <c r="A184" s="6">
        <f t="shared" si="34"/>
        <v>1</v>
      </c>
      <c r="B184" s="30" t="s">
        <v>408</v>
      </c>
      <c r="C184" s="29">
        <v>7193699</v>
      </c>
      <c r="D184" s="20"/>
      <c r="E184" s="21">
        <v>1250297</v>
      </c>
      <c r="F184" s="21"/>
      <c r="G184" s="21">
        <v>11671.44</v>
      </c>
      <c r="H184" s="21">
        <v>125.7</v>
      </c>
      <c r="I184" s="21"/>
      <c r="J184" s="21"/>
      <c r="K184" s="21"/>
      <c r="L184" s="21"/>
      <c r="M184" s="21"/>
      <c r="N184" s="19">
        <f t="shared" si="35"/>
        <v>1262094.1399999999</v>
      </c>
      <c r="O184" s="20"/>
      <c r="P184" s="21">
        <v>72394.929999999993</v>
      </c>
      <c r="Q184" s="21"/>
      <c r="R184" s="21"/>
      <c r="S184" s="21"/>
      <c r="T184" s="21">
        <v>37388.35</v>
      </c>
      <c r="U184" s="60">
        <f t="shared" si="43"/>
        <v>109783.28</v>
      </c>
      <c r="V184" s="20"/>
      <c r="W184" s="21"/>
      <c r="X184" s="21"/>
      <c r="Y184" s="21"/>
      <c r="Z184" s="21"/>
      <c r="AA184" s="21"/>
      <c r="AB184" s="21"/>
      <c r="AC184" s="19">
        <f t="shared" si="36"/>
        <v>0</v>
      </c>
      <c r="AD184" s="20"/>
      <c r="AE184" s="19">
        <f t="shared" si="48"/>
        <v>1371877.42</v>
      </c>
      <c r="AF184" s="20"/>
      <c r="AG184" s="21"/>
      <c r="AH184" s="21"/>
      <c r="AI184" s="21"/>
      <c r="AJ184" s="21"/>
      <c r="AK184" s="19">
        <f t="shared" si="44"/>
        <v>0</v>
      </c>
      <c r="AL184" s="20"/>
      <c r="AM184" s="21">
        <v>3648876.1</v>
      </c>
      <c r="AN184" s="21"/>
      <c r="AO184" s="21"/>
      <c r="AP184" s="21"/>
      <c r="AQ184" s="19">
        <f t="shared" si="45"/>
        <v>3648876.1</v>
      </c>
      <c r="AR184" s="20"/>
      <c r="AS184" s="21"/>
      <c r="AT184" s="21"/>
      <c r="AU184" s="21">
        <v>38303.96</v>
      </c>
      <c r="AV184" s="21"/>
      <c r="AW184" s="21"/>
      <c r="AX184" s="21">
        <v>85036.77</v>
      </c>
      <c r="AY184" s="19">
        <f t="shared" si="46"/>
        <v>123340.73000000001</v>
      </c>
      <c r="AZ184" s="20"/>
      <c r="BA184" s="21">
        <v>180673.38</v>
      </c>
      <c r="BB184" s="21"/>
      <c r="BC184" s="21">
        <v>44289.37</v>
      </c>
      <c r="BD184" s="21"/>
      <c r="BE184" s="19">
        <f t="shared" si="47"/>
        <v>224962.75</v>
      </c>
      <c r="BF184" s="20"/>
      <c r="BG184" s="22">
        <v>378287.84</v>
      </c>
      <c r="BH184" s="20"/>
      <c r="BI184" s="21"/>
      <c r="BJ184" s="21"/>
      <c r="BK184" s="21"/>
      <c r="BL184" s="21"/>
      <c r="BM184" s="21">
        <v>203789.57</v>
      </c>
      <c r="BN184" s="21">
        <v>600296.26</v>
      </c>
      <c r="BO184" s="21"/>
      <c r="BP184" s="21"/>
      <c r="BQ184" s="21"/>
      <c r="BR184" s="21"/>
      <c r="BS184" s="21"/>
      <c r="BT184" s="21">
        <v>5300</v>
      </c>
      <c r="BU184" s="19">
        <f t="shared" si="42"/>
        <v>809385.83000000007</v>
      </c>
      <c r="BV184" s="20" t="s">
        <v>12</v>
      </c>
      <c r="BW184" s="19">
        <f t="shared" si="49"/>
        <v>5184853.25</v>
      </c>
      <c r="BX184" s="20" t="s">
        <v>12</v>
      </c>
      <c r="BY184" s="19">
        <f t="shared" si="50"/>
        <v>-3812975.83</v>
      </c>
      <c r="BZ184" s="20" t="s">
        <v>12</v>
      </c>
      <c r="CA184" s="29"/>
      <c r="CB184" s="20"/>
      <c r="CC184" s="19">
        <f t="shared" si="37"/>
        <v>3380723.17</v>
      </c>
      <c r="CD184" s="5"/>
      <c r="CE184" s="115">
        <v>500000</v>
      </c>
      <c r="CF184" s="115">
        <v>2880723.17</v>
      </c>
      <c r="CG184" s="19">
        <f t="shared" si="38"/>
        <v>0</v>
      </c>
      <c r="CH184" s="351" t="s">
        <v>740</v>
      </c>
    </row>
    <row r="185" spans="1:86" x14ac:dyDescent="0.2">
      <c r="A185" s="6">
        <f t="shared" si="34"/>
        <v>1</v>
      </c>
      <c r="B185" s="30" t="s">
        <v>409</v>
      </c>
      <c r="C185" s="29">
        <v>4064</v>
      </c>
      <c r="D185" s="20"/>
      <c r="E185" s="21"/>
      <c r="F185" s="21"/>
      <c r="G185" s="21"/>
      <c r="H185" s="21"/>
      <c r="I185" s="21"/>
      <c r="J185" s="21"/>
      <c r="K185" s="21"/>
      <c r="L185" s="21"/>
      <c r="M185" s="21"/>
      <c r="N185" s="19">
        <f t="shared" si="35"/>
        <v>0</v>
      </c>
      <c r="O185" s="20"/>
      <c r="P185" s="21">
        <v>13776</v>
      </c>
      <c r="Q185" s="21"/>
      <c r="R185" s="21"/>
      <c r="S185" s="21"/>
      <c r="T185" s="21">
        <v>15064.64</v>
      </c>
      <c r="U185" s="60">
        <f t="shared" si="43"/>
        <v>28840.639999999999</v>
      </c>
      <c r="V185" s="20"/>
      <c r="W185" s="21"/>
      <c r="X185" s="21"/>
      <c r="Y185" s="21"/>
      <c r="Z185" s="21"/>
      <c r="AA185" s="21"/>
      <c r="AB185" s="21"/>
      <c r="AC185" s="19">
        <f t="shared" si="36"/>
        <v>0</v>
      </c>
      <c r="AD185" s="20"/>
      <c r="AE185" s="19">
        <f t="shared" si="48"/>
        <v>28840.639999999999</v>
      </c>
      <c r="AF185" s="20"/>
      <c r="AG185" s="21"/>
      <c r="AH185" s="21"/>
      <c r="AI185" s="21"/>
      <c r="AJ185" s="21"/>
      <c r="AK185" s="19">
        <f t="shared" si="44"/>
        <v>0</v>
      </c>
      <c r="AL185" s="20"/>
      <c r="AM185" s="21"/>
      <c r="AN185" s="21"/>
      <c r="AO185" s="21"/>
      <c r="AP185" s="21"/>
      <c r="AQ185" s="19">
        <f t="shared" si="45"/>
        <v>0</v>
      </c>
      <c r="AR185" s="20"/>
      <c r="AS185" s="21"/>
      <c r="AT185" s="21"/>
      <c r="AU185" s="21"/>
      <c r="AV185" s="21"/>
      <c r="AW185" s="21"/>
      <c r="AX185" s="21"/>
      <c r="AY185" s="19">
        <f t="shared" si="46"/>
        <v>0</v>
      </c>
      <c r="AZ185" s="20"/>
      <c r="BA185" s="21"/>
      <c r="BB185" s="21"/>
      <c r="BC185" s="21"/>
      <c r="BD185" s="21"/>
      <c r="BE185" s="19">
        <f t="shared" si="47"/>
        <v>0</v>
      </c>
      <c r="BF185" s="20"/>
      <c r="BG185" s="22"/>
      <c r="BH185" s="20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>
        <v>10026.280000000001</v>
      </c>
      <c r="BS185" s="21"/>
      <c r="BT185" s="21"/>
      <c r="BU185" s="19">
        <f t="shared" si="42"/>
        <v>10026.280000000001</v>
      </c>
      <c r="BV185" s="20" t="s">
        <v>12</v>
      </c>
      <c r="BW185" s="19">
        <f t="shared" si="49"/>
        <v>10026.280000000001</v>
      </c>
      <c r="BX185" s="20" t="s">
        <v>12</v>
      </c>
      <c r="BY185" s="19">
        <f t="shared" si="50"/>
        <v>18814.36</v>
      </c>
      <c r="BZ185" s="20" t="s">
        <v>12</v>
      </c>
      <c r="CA185" s="29"/>
      <c r="CB185" s="20"/>
      <c r="CC185" s="19">
        <f t="shared" si="37"/>
        <v>22878.36</v>
      </c>
      <c r="CD185" s="5"/>
      <c r="CE185" s="115"/>
      <c r="CF185" s="115"/>
      <c r="CG185" s="19">
        <f t="shared" si="38"/>
        <v>22878.36</v>
      </c>
      <c r="CH185" s="351" t="s">
        <v>740</v>
      </c>
    </row>
    <row r="186" spans="1:86" x14ac:dyDescent="0.2">
      <c r="A186" s="6">
        <f t="shared" si="34"/>
        <v>1</v>
      </c>
      <c r="B186" s="30" t="s">
        <v>410</v>
      </c>
      <c r="C186" s="29"/>
      <c r="D186" s="20"/>
      <c r="E186" s="21">
        <v>275.55</v>
      </c>
      <c r="F186" s="21"/>
      <c r="G186" s="21"/>
      <c r="H186" s="21"/>
      <c r="I186" s="21"/>
      <c r="J186" s="21"/>
      <c r="K186" s="21"/>
      <c r="L186" s="21"/>
      <c r="M186" s="21"/>
      <c r="N186" s="19">
        <f t="shared" si="35"/>
        <v>275.55</v>
      </c>
      <c r="O186" s="20"/>
      <c r="P186" s="21">
        <v>12035.82</v>
      </c>
      <c r="Q186" s="21"/>
      <c r="R186" s="21">
        <v>777.25</v>
      </c>
      <c r="S186" s="21"/>
      <c r="T186" s="21"/>
      <c r="U186" s="60">
        <f t="shared" si="43"/>
        <v>12813.07</v>
      </c>
      <c r="V186" s="20" t="s">
        <v>697</v>
      </c>
      <c r="W186" s="21"/>
      <c r="X186" s="21"/>
      <c r="Y186" s="21"/>
      <c r="Z186" s="21"/>
      <c r="AA186" s="21"/>
      <c r="AB186" s="21"/>
      <c r="AC186" s="19">
        <f t="shared" si="36"/>
        <v>0</v>
      </c>
      <c r="AD186" s="20"/>
      <c r="AE186" s="19">
        <f t="shared" si="48"/>
        <v>13088.619999999999</v>
      </c>
      <c r="AF186" s="20"/>
      <c r="AG186" s="21"/>
      <c r="AH186" s="21"/>
      <c r="AI186" s="21"/>
      <c r="AJ186" s="21">
        <v>29938.05</v>
      </c>
      <c r="AK186" s="19">
        <f t="shared" si="44"/>
        <v>29938.05</v>
      </c>
      <c r="AL186" s="20"/>
      <c r="AM186" s="21"/>
      <c r="AN186" s="21"/>
      <c r="AO186" s="21"/>
      <c r="AP186" s="21"/>
      <c r="AQ186" s="19">
        <f t="shared" si="45"/>
        <v>0</v>
      </c>
      <c r="AR186" s="20"/>
      <c r="AS186" s="21"/>
      <c r="AT186" s="21"/>
      <c r="AU186" s="21">
        <v>1536</v>
      </c>
      <c r="AV186" s="21"/>
      <c r="AW186" s="21"/>
      <c r="AX186" s="21"/>
      <c r="AY186" s="19">
        <f t="shared" si="46"/>
        <v>1536</v>
      </c>
      <c r="AZ186" s="20"/>
      <c r="BA186" s="21">
        <v>18000</v>
      </c>
      <c r="BB186" s="21"/>
      <c r="BC186" s="21"/>
      <c r="BD186" s="21"/>
      <c r="BE186" s="19">
        <f t="shared" si="47"/>
        <v>18000</v>
      </c>
      <c r="BF186" s="20"/>
      <c r="BG186" s="22">
        <v>29648.63</v>
      </c>
      <c r="BH186" s="20"/>
      <c r="BI186" s="21"/>
      <c r="BJ186" s="21"/>
      <c r="BK186" s="21">
        <v>2869</v>
      </c>
      <c r="BL186" s="21"/>
      <c r="BM186" s="21"/>
      <c r="BN186" s="21"/>
      <c r="BO186" s="21"/>
      <c r="BP186" s="21"/>
      <c r="BQ186" s="21"/>
      <c r="BR186" s="21"/>
      <c r="BS186" s="21"/>
      <c r="BT186" s="21"/>
      <c r="BU186" s="19">
        <f t="shared" si="42"/>
        <v>2869</v>
      </c>
      <c r="BV186" s="20" t="s">
        <v>12</v>
      </c>
      <c r="BW186" s="19">
        <f t="shared" si="49"/>
        <v>81991.680000000008</v>
      </c>
      <c r="BX186" s="20" t="s">
        <v>12</v>
      </c>
      <c r="BY186" s="19">
        <f t="shared" si="50"/>
        <v>-68903.060000000012</v>
      </c>
      <c r="BZ186" s="20" t="s">
        <v>12</v>
      </c>
      <c r="CA186" s="29"/>
      <c r="CB186" s="20"/>
      <c r="CC186" s="19">
        <f t="shared" si="37"/>
        <v>-68903.060000000012</v>
      </c>
      <c r="CD186" s="5"/>
      <c r="CE186" s="115"/>
      <c r="CF186" s="115"/>
      <c r="CG186" s="19">
        <f t="shared" si="38"/>
        <v>-68903.060000000012</v>
      </c>
      <c r="CH186" s="351" t="s">
        <v>740</v>
      </c>
    </row>
    <row r="187" spans="1:86" x14ac:dyDescent="0.2">
      <c r="A187" s="6">
        <f t="shared" si="34"/>
        <v>1</v>
      </c>
      <c r="B187" s="30" t="s">
        <v>411</v>
      </c>
      <c r="C187" s="29">
        <v>76679</v>
      </c>
      <c r="D187" s="20"/>
      <c r="E187" s="21"/>
      <c r="F187" s="21"/>
      <c r="G187" s="21">
        <v>74</v>
      </c>
      <c r="H187" s="21"/>
      <c r="I187" s="21"/>
      <c r="J187" s="21"/>
      <c r="K187" s="21"/>
      <c r="L187" s="21"/>
      <c r="M187" s="21">
        <v>11459</v>
      </c>
      <c r="N187" s="19">
        <f t="shared" si="35"/>
        <v>11533</v>
      </c>
      <c r="O187" s="20"/>
      <c r="P187" s="21">
        <v>35710</v>
      </c>
      <c r="Q187" s="21"/>
      <c r="R187" s="21"/>
      <c r="S187" s="21"/>
      <c r="T187" s="21">
        <v>13862</v>
      </c>
      <c r="U187" s="60">
        <f t="shared" si="43"/>
        <v>49572</v>
      </c>
      <c r="V187" s="20"/>
      <c r="W187" s="21"/>
      <c r="X187" s="21"/>
      <c r="Y187" s="21"/>
      <c r="Z187" s="21"/>
      <c r="AA187" s="21"/>
      <c r="AB187" s="21"/>
      <c r="AC187" s="19">
        <f t="shared" si="36"/>
        <v>0</v>
      </c>
      <c r="AD187" s="20"/>
      <c r="AE187" s="19">
        <f t="shared" si="48"/>
        <v>61105</v>
      </c>
      <c r="AF187" s="20"/>
      <c r="AG187" s="21"/>
      <c r="AH187" s="21"/>
      <c r="AI187" s="21"/>
      <c r="AJ187" s="21"/>
      <c r="AK187" s="19">
        <f t="shared" si="44"/>
        <v>0</v>
      </c>
      <c r="AL187" s="20"/>
      <c r="AM187" s="21"/>
      <c r="AN187" s="21"/>
      <c r="AO187" s="21"/>
      <c r="AP187" s="21"/>
      <c r="AQ187" s="19">
        <f t="shared" si="45"/>
        <v>0</v>
      </c>
      <c r="AR187" s="20"/>
      <c r="AS187" s="21"/>
      <c r="AT187" s="21"/>
      <c r="AU187" s="21"/>
      <c r="AV187" s="21"/>
      <c r="AW187" s="21"/>
      <c r="AX187" s="21">
        <v>32015</v>
      </c>
      <c r="AY187" s="19">
        <f t="shared" si="46"/>
        <v>32015</v>
      </c>
      <c r="AZ187" s="20"/>
      <c r="BA187" s="21"/>
      <c r="BB187" s="21"/>
      <c r="BC187" s="21">
        <v>6061</v>
      </c>
      <c r="BD187" s="21"/>
      <c r="BE187" s="19">
        <f t="shared" si="47"/>
        <v>6061</v>
      </c>
      <c r="BF187" s="20"/>
      <c r="BG187" s="22"/>
      <c r="BH187" s="20"/>
      <c r="BI187" s="21"/>
      <c r="BJ187" s="21"/>
      <c r="BK187" s="21">
        <v>4163</v>
      </c>
      <c r="BL187" s="21">
        <v>5150</v>
      </c>
      <c r="BM187" s="21"/>
      <c r="BN187" s="21"/>
      <c r="BO187" s="21"/>
      <c r="BP187" s="21"/>
      <c r="BQ187" s="21"/>
      <c r="BR187" s="21"/>
      <c r="BS187" s="21"/>
      <c r="BT187" s="21">
        <v>4585</v>
      </c>
      <c r="BU187" s="19">
        <f t="shared" si="42"/>
        <v>13898</v>
      </c>
      <c r="BV187" s="20" t="s">
        <v>12</v>
      </c>
      <c r="BW187" s="19">
        <f t="shared" si="49"/>
        <v>51974</v>
      </c>
      <c r="BX187" s="20" t="s">
        <v>12</v>
      </c>
      <c r="BY187" s="19">
        <f t="shared" si="50"/>
        <v>9131</v>
      </c>
      <c r="BZ187" s="20" t="s">
        <v>12</v>
      </c>
      <c r="CA187" s="29"/>
      <c r="CB187" s="20"/>
      <c r="CC187" s="19">
        <f t="shared" si="37"/>
        <v>85810</v>
      </c>
      <c r="CD187" s="5"/>
      <c r="CE187" s="115"/>
      <c r="CF187" s="115">
        <v>85810</v>
      </c>
      <c r="CG187" s="19">
        <f t="shared" si="38"/>
        <v>0</v>
      </c>
      <c r="CH187" s="351" t="s">
        <v>740</v>
      </c>
    </row>
    <row r="188" spans="1:86" x14ac:dyDescent="0.2">
      <c r="A188" s="6">
        <f t="shared" si="34"/>
        <v>1</v>
      </c>
      <c r="B188" s="30" t="s">
        <v>412</v>
      </c>
      <c r="C188" s="29"/>
      <c r="D188" s="20"/>
      <c r="E188" s="21">
        <v>12441.02</v>
      </c>
      <c r="F188" s="21"/>
      <c r="G188" s="21"/>
      <c r="H188" s="21"/>
      <c r="I188" s="21"/>
      <c r="J188" s="21"/>
      <c r="K188" s="21"/>
      <c r="L188" s="21"/>
      <c r="M188" s="21"/>
      <c r="N188" s="19">
        <f t="shared" si="35"/>
        <v>12441.02</v>
      </c>
      <c r="O188" s="20"/>
      <c r="P188" s="21">
        <v>13984.14</v>
      </c>
      <c r="Q188" s="21"/>
      <c r="R188" s="21">
        <v>1832.54</v>
      </c>
      <c r="S188" s="21"/>
      <c r="T188" s="21">
        <v>8450.44</v>
      </c>
      <c r="U188" s="55">
        <f>(SUM(P188:T188))</f>
        <v>24267.120000000003</v>
      </c>
      <c r="V188" s="20"/>
      <c r="W188" s="21"/>
      <c r="X188" s="21"/>
      <c r="Y188" s="21"/>
      <c r="Z188" s="21"/>
      <c r="AA188" s="21"/>
      <c r="AB188" s="21"/>
      <c r="AC188" s="19">
        <f t="shared" si="36"/>
        <v>0</v>
      </c>
      <c r="AD188" s="20"/>
      <c r="AE188" s="19">
        <f t="shared" si="48"/>
        <v>36708.14</v>
      </c>
      <c r="AF188" s="20"/>
      <c r="AG188" s="21"/>
      <c r="AH188" s="21"/>
      <c r="AI188" s="21"/>
      <c r="AJ188" s="21"/>
      <c r="AK188" s="19">
        <f t="shared" si="44"/>
        <v>0</v>
      </c>
      <c r="AL188" s="20"/>
      <c r="AM188" s="21"/>
      <c r="AN188" s="21"/>
      <c r="AO188" s="21"/>
      <c r="AP188" s="21"/>
      <c r="AQ188" s="19">
        <f t="shared" si="45"/>
        <v>0</v>
      </c>
      <c r="AR188" s="20"/>
      <c r="AS188" s="21">
        <v>7417.06</v>
      </c>
      <c r="AT188" s="21"/>
      <c r="AU188" s="21">
        <v>6274.15</v>
      </c>
      <c r="AV188" s="21">
        <v>306.19</v>
      </c>
      <c r="AW188" s="21"/>
      <c r="AX188" s="21">
        <v>3299.2</v>
      </c>
      <c r="AY188" s="19">
        <f t="shared" si="46"/>
        <v>17296.599999999999</v>
      </c>
      <c r="AZ188" s="20"/>
      <c r="BA188" s="21"/>
      <c r="BB188" s="21"/>
      <c r="BC188" s="21">
        <v>113.96</v>
      </c>
      <c r="BD188" s="21"/>
      <c r="BE188" s="19">
        <f t="shared" si="47"/>
        <v>113.96</v>
      </c>
      <c r="BF188" s="20"/>
      <c r="BG188" s="22">
        <v>4428</v>
      </c>
      <c r="BH188" s="20"/>
      <c r="BI188" s="21"/>
      <c r="BJ188" s="21"/>
      <c r="BK188" s="21">
        <v>2265.5</v>
      </c>
      <c r="BL188" s="21">
        <v>365.69</v>
      </c>
      <c r="BM188" s="21"/>
      <c r="BN188" s="21"/>
      <c r="BO188" s="21"/>
      <c r="BP188" s="21"/>
      <c r="BQ188" s="21"/>
      <c r="BR188" s="21"/>
      <c r="BS188" s="21"/>
      <c r="BT188" s="21">
        <v>163.84</v>
      </c>
      <c r="BU188" s="19">
        <f t="shared" si="42"/>
        <v>2795.03</v>
      </c>
      <c r="BV188" s="20" t="s">
        <v>12</v>
      </c>
      <c r="BW188" s="19">
        <f t="shared" si="49"/>
        <v>24633.59</v>
      </c>
      <c r="BX188" s="20" t="s">
        <v>12</v>
      </c>
      <c r="BY188" s="19">
        <f t="shared" si="50"/>
        <v>12074.55</v>
      </c>
      <c r="BZ188" s="20" t="s">
        <v>12</v>
      </c>
      <c r="CA188" s="29"/>
      <c r="CB188" s="20"/>
      <c r="CC188" s="19">
        <f t="shared" si="37"/>
        <v>12074.55</v>
      </c>
      <c r="CD188" s="5"/>
      <c r="CE188" s="115">
        <v>12074.55</v>
      </c>
      <c r="CF188" s="115"/>
      <c r="CG188" s="19">
        <f t="shared" si="38"/>
        <v>0</v>
      </c>
      <c r="CH188" s="351" t="s">
        <v>740</v>
      </c>
    </row>
    <row r="189" spans="1:86" x14ac:dyDescent="0.2">
      <c r="A189" s="6">
        <f t="shared" si="34"/>
        <v>1</v>
      </c>
      <c r="B189" s="30" t="s">
        <v>413</v>
      </c>
      <c r="C189" s="29"/>
      <c r="D189" s="20"/>
      <c r="E189" s="21">
        <v>28426</v>
      </c>
      <c r="F189" s="21"/>
      <c r="G189" s="21"/>
      <c r="H189" s="21"/>
      <c r="I189" s="21"/>
      <c r="J189" s="21"/>
      <c r="K189" s="21">
        <v>1446</v>
      </c>
      <c r="L189" s="21"/>
      <c r="M189" s="21">
        <v>447202</v>
      </c>
      <c r="N189" s="19">
        <f t="shared" si="35"/>
        <v>477074</v>
      </c>
      <c r="O189" s="20"/>
      <c r="P189" s="21">
        <v>65436</v>
      </c>
      <c r="Q189" s="21"/>
      <c r="R189" s="21"/>
      <c r="S189" s="21"/>
      <c r="T189" s="21"/>
      <c r="U189" s="60">
        <f t="shared" si="43"/>
        <v>65436</v>
      </c>
      <c r="V189" s="20"/>
      <c r="W189" s="21"/>
      <c r="X189" s="21"/>
      <c r="Y189" s="21"/>
      <c r="Z189" s="21"/>
      <c r="AA189" s="21"/>
      <c r="AB189" s="21"/>
      <c r="AC189" s="19">
        <f t="shared" si="36"/>
        <v>0</v>
      </c>
      <c r="AD189" s="20"/>
      <c r="AE189" s="19">
        <f t="shared" si="48"/>
        <v>542510</v>
      </c>
      <c r="AF189" s="20"/>
      <c r="AG189" s="21"/>
      <c r="AH189" s="21"/>
      <c r="AI189" s="21"/>
      <c r="AJ189" s="21"/>
      <c r="AK189" s="19">
        <f t="shared" si="44"/>
        <v>0</v>
      </c>
      <c r="AL189" s="20"/>
      <c r="AM189" s="21"/>
      <c r="AN189" s="21"/>
      <c r="AO189" s="21"/>
      <c r="AP189" s="21"/>
      <c r="AQ189" s="19">
        <f t="shared" si="45"/>
        <v>0</v>
      </c>
      <c r="AR189" s="20"/>
      <c r="AS189" s="21">
        <v>383594</v>
      </c>
      <c r="AT189" s="21"/>
      <c r="AU189" s="21"/>
      <c r="AV189" s="21"/>
      <c r="AW189" s="21"/>
      <c r="AX189" s="21">
        <v>45710</v>
      </c>
      <c r="AY189" s="19">
        <f t="shared" si="46"/>
        <v>429304</v>
      </c>
      <c r="AZ189" s="20"/>
      <c r="BA189" s="21">
        <v>67065</v>
      </c>
      <c r="BB189" s="21"/>
      <c r="BC189" s="21">
        <v>946</v>
      </c>
      <c r="BD189" s="21">
        <v>11358</v>
      </c>
      <c r="BE189" s="19">
        <f t="shared" si="47"/>
        <v>79369</v>
      </c>
      <c r="BF189" s="20"/>
      <c r="BG189" s="22">
        <v>4529</v>
      </c>
      <c r="BH189" s="20"/>
      <c r="BI189" s="21"/>
      <c r="BJ189" s="21"/>
      <c r="BK189" s="21">
        <v>23959</v>
      </c>
      <c r="BL189" s="21"/>
      <c r="BM189" s="21"/>
      <c r="BN189" s="21"/>
      <c r="BO189" s="21"/>
      <c r="BP189" s="21"/>
      <c r="BQ189" s="21"/>
      <c r="BR189" s="21"/>
      <c r="BS189" s="21"/>
      <c r="BT189" s="21">
        <v>5349</v>
      </c>
      <c r="BU189" s="19">
        <f t="shared" si="42"/>
        <v>29308</v>
      </c>
      <c r="BV189" s="20" t="s">
        <v>12</v>
      </c>
      <c r="BW189" s="19">
        <f t="shared" si="49"/>
        <v>542510</v>
      </c>
      <c r="BX189" s="20" t="s">
        <v>12</v>
      </c>
      <c r="BY189" s="19">
        <f t="shared" si="50"/>
        <v>0</v>
      </c>
      <c r="BZ189" s="20" t="s">
        <v>12</v>
      </c>
      <c r="CA189" s="29"/>
      <c r="CB189" s="20"/>
      <c r="CC189" s="19">
        <f t="shared" si="37"/>
        <v>0</v>
      </c>
      <c r="CD189" s="5"/>
      <c r="CE189" s="115"/>
      <c r="CF189" s="115"/>
      <c r="CG189" s="19">
        <f t="shared" si="38"/>
        <v>0</v>
      </c>
      <c r="CH189" s="351" t="s">
        <v>740</v>
      </c>
    </row>
    <row r="190" spans="1:86" x14ac:dyDescent="0.2">
      <c r="A190" s="6">
        <f t="shared" si="34"/>
        <v>1</v>
      </c>
      <c r="B190" s="30" t="s">
        <v>414</v>
      </c>
      <c r="C190" s="29">
        <v>8862080</v>
      </c>
      <c r="D190" s="20"/>
      <c r="E190" s="21">
        <v>389365</v>
      </c>
      <c r="F190" s="21">
        <v>850</v>
      </c>
      <c r="G190" s="21">
        <v>104647</v>
      </c>
      <c r="H190" s="21">
        <v>103061</v>
      </c>
      <c r="I190" s="21"/>
      <c r="J190" s="21"/>
      <c r="K190" s="21">
        <v>799692</v>
      </c>
      <c r="L190" s="21"/>
      <c r="M190" s="21">
        <v>2950864</v>
      </c>
      <c r="N190" s="19">
        <f t="shared" si="35"/>
        <v>4348479</v>
      </c>
      <c r="O190" s="20"/>
      <c r="P190" s="21">
        <v>2468048</v>
      </c>
      <c r="Q190" s="21"/>
      <c r="R190" s="21"/>
      <c r="S190" s="21"/>
      <c r="T190" s="21">
        <v>1278891</v>
      </c>
      <c r="U190" s="60">
        <f t="shared" si="43"/>
        <v>3746939</v>
      </c>
      <c r="V190" s="20"/>
      <c r="W190" s="21"/>
      <c r="X190" s="21"/>
      <c r="Y190" s="21"/>
      <c r="Z190" s="21"/>
      <c r="AA190" s="21"/>
      <c r="AB190" s="21"/>
      <c r="AC190" s="19">
        <f t="shared" si="36"/>
        <v>0</v>
      </c>
      <c r="AD190" s="20"/>
      <c r="AE190" s="19">
        <f t="shared" si="48"/>
        <v>8095418</v>
      </c>
      <c r="AF190" s="20"/>
      <c r="AG190" s="21"/>
      <c r="AH190" s="21"/>
      <c r="AI190" s="21"/>
      <c r="AJ190" s="21">
        <v>5652</v>
      </c>
      <c r="AK190" s="19">
        <f t="shared" si="44"/>
        <v>5652</v>
      </c>
      <c r="AL190" s="20"/>
      <c r="AM190" s="21">
        <v>483038</v>
      </c>
      <c r="AN190" s="21">
        <v>7136</v>
      </c>
      <c r="AO190" s="21"/>
      <c r="AP190" s="21">
        <v>1669</v>
      </c>
      <c r="AQ190" s="19">
        <f t="shared" si="45"/>
        <v>491843</v>
      </c>
      <c r="AR190" s="20"/>
      <c r="AS190" s="21">
        <v>1987249</v>
      </c>
      <c r="AT190" s="21">
        <v>87954</v>
      </c>
      <c r="AU190" s="21">
        <v>95822</v>
      </c>
      <c r="AV190" s="21">
        <v>13701</v>
      </c>
      <c r="AW190" s="21"/>
      <c r="AX190" s="21">
        <v>1020356</v>
      </c>
      <c r="AY190" s="19">
        <f t="shared" si="46"/>
        <v>3205082</v>
      </c>
      <c r="AZ190" s="20"/>
      <c r="BA190" s="21">
        <v>229600</v>
      </c>
      <c r="BB190" s="21">
        <v>475</v>
      </c>
      <c r="BC190" s="21">
        <v>171683</v>
      </c>
      <c r="BD190" s="21"/>
      <c r="BE190" s="19">
        <f t="shared" si="47"/>
        <v>401758</v>
      </c>
      <c r="BF190" s="20"/>
      <c r="BG190" s="22">
        <v>305308</v>
      </c>
      <c r="BH190" s="20">
        <v>302990</v>
      </c>
      <c r="BI190" s="21">
        <v>15130</v>
      </c>
      <c r="BJ190" s="21"/>
      <c r="BK190" s="21">
        <v>408208</v>
      </c>
      <c r="BL190" s="21">
        <v>34603</v>
      </c>
      <c r="BM190" s="21">
        <v>317457</v>
      </c>
      <c r="BN190" s="21"/>
      <c r="BO190" s="21"/>
      <c r="BP190" s="21"/>
      <c r="BQ190" s="21"/>
      <c r="BR190" s="21"/>
      <c r="BS190" s="21">
        <v>452252</v>
      </c>
      <c r="BT190" s="21"/>
      <c r="BU190" s="19">
        <f t="shared" si="42"/>
        <v>1227650</v>
      </c>
      <c r="BV190" s="20" t="s">
        <v>12</v>
      </c>
      <c r="BW190" s="19">
        <f t="shared" si="49"/>
        <v>5637293</v>
      </c>
      <c r="BX190" s="20" t="s">
        <v>12</v>
      </c>
      <c r="BY190" s="19">
        <f t="shared" si="50"/>
        <v>2458125</v>
      </c>
      <c r="BZ190" s="20" t="s">
        <v>12</v>
      </c>
      <c r="CA190" s="29">
        <v>-126787</v>
      </c>
      <c r="CB190" s="20"/>
      <c r="CC190" s="19">
        <f t="shared" si="37"/>
        <v>11193418</v>
      </c>
      <c r="CD190" s="5"/>
      <c r="CE190" s="115">
        <v>11193418</v>
      </c>
      <c r="CF190" s="115"/>
      <c r="CG190" s="19">
        <f t="shared" si="38"/>
        <v>0</v>
      </c>
      <c r="CH190" s="351" t="s">
        <v>740</v>
      </c>
    </row>
    <row r="191" spans="1:86" x14ac:dyDescent="0.2">
      <c r="A191" s="6">
        <f t="shared" si="34"/>
        <v>1</v>
      </c>
      <c r="B191" s="30" t="s">
        <v>415</v>
      </c>
      <c r="C191" s="29">
        <v>161272</v>
      </c>
      <c r="D191" s="20"/>
      <c r="E191" s="21"/>
      <c r="F191" s="21"/>
      <c r="G191" s="21"/>
      <c r="H191" s="21"/>
      <c r="I191" s="21"/>
      <c r="J191" s="21"/>
      <c r="K191" s="21"/>
      <c r="L191" s="21"/>
      <c r="M191" s="21"/>
      <c r="N191" s="19">
        <f t="shared" si="35"/>
        <v>0</v>
      </c>
      <c r="O191" s="20"/>
      <c r="P191" s="21">
        <v>56481</v>
      </c>
      <c r="Q191" s="21"/>
      <c r="R191" s="21"/>
      <c r="S191" s="21"/>
      <c r="T191" s="21"/>
      <c r="U191" s="60">
        <f t="shared" si="43"/>
        <v>56481</v>
      </c>
      <c r="V191" s="20"/>
      <c r="W191" s="21"/>
      <c r="X191" s="21"/>
      <c r="Y191" s="21"/>
      <c r="Z191" s="21"/>
      <c r="AA191" s="21"/>
      <c r="AB191" s="21"/>
      <c r="AC191" s="19">
        <f t="shared" si="36"/>
        <v>0</v>
      </c>
      <c r="AD191" s="20"/>
      <c r="AE191" s="19">
        <f t="shared" si="48"/>
        <v>56481</v>
      </c>
      <c r="AF191" s="20"/>
      <c r="AG191" s="21"/>
      <c r="AH191" s="21"/>
      <c r="AI191" s="21"/>
      <c r="AJ191" s="21"/>
      <c r="AK191" s="19">
        <f t="shared" si="44"/>
        <v>0</v>
      </c>
      <c r="AL191" s="20"/>
      <c r="AM191" s="21"/>
      <c r="AN191" s="21"/>
      <c r="AO191" s="21"/>
      <c r="AP191" s="21"/>
      <c r="AQ191" s="19">
        <f t="shared" si="45"/>
        <v>0</v>
      </c>
      <c r="AR191" s="20"/>
      <c r="AS191" s="21"/>
      <c r="AT191" s="21">
        <v>12557</v>
      </c>
      <c r="AU191" s="21">
        <v>4442</v>
      </c>
      <c r="AV191" s="21"/>
      <c r="AW191" s="21"/>
      <c r="AX191" s="21"/>
      <c r="AY191" s="19">
        <f t="shared" si="46"/>
        <v>16999</v>
      </c>
      <c r="AZ191" s="20"/>
      <c r="BA191" s="21"/>
      <c r="BB191" s="21"/>
      <c r="BC191" s="21">
        <v>11690</v>
      </c>
      <c r="BD191" s="21"/>
      <c r="BE191" s="19">
        <f t="shared" si="47"/>
        <v>11690</v>
      </c>
      <c r="BF191" s="20"/>
      <c r="BG191" s="22">
        <v>2687</v>
      </c>
      <c r="BH191" s="20"/>
      <c r="BI191" s="21"/>
      <c r="BJ191" s="21"/>
      <c r="BK191" s="21">
        <v>6265</v>
      </c>
      <c r="BL191" s="21"/>
      <c r="BM191" s="21"/>
      <c r="BN191" s="21"/>
      <c r="BO191" s="21"/>
      <c r="BP191" s="21"/>
      <c r="BQ191" s="21"/>
      <c r="BR191" s="21"/>
      <c r="BS191" s="21"/>
      <c r="BT191" s="21"/>
      <c r="BU191" s="19">
        <f t="shared" si="42"/>
        <v>6265</v>
      </c>
      <c r="BV191" s="20" t="s">
        <v>12</v>
      </c>
      <c r="BW191" s="19">
        <f t="shared" si="49"/>
        <v>37641</v>
      </c>
      <c r="BX191" s="20" t="s">
        <v>12</v>
      </c>
      <c r="BY191" s="19">
        <f t="shared" si="50"/>
        <v>18840</v>
      </c>
      <c r="BZ191" s="20" t="s">
        <v>12</v>
      </c>
      <c r="CA191" s="29"/>
      <c r="CB191" s="20"/>
      <c r="CC191" s="19">
        <f t="shared" si="37"/>
        <v>180112</v>
      </c>
      <c r="CD191" s="5"/>
      <c r="CE191" s="115"/>
      <c r="CF191" s="115">
        <v>180112</v>
      </c>
      <c r="CG191" s="19">
        <f t="shared" si="38"/>
        <v>0</v>
      </c>
      <c r="CH191" s="351" t="s">
        <v>740</v>
      </c>
    </row>
    <row r="192" spans="1:86" x14ac:dyDescent="0.2">
      <c r="A192" s="6">
        <f t="shared" si="34"/>
        <v>1</v>
      </c>
      <c r="B192" s="30" t="s">
        <v>416</v>
      </c>
      <c r="C192" s="29">
        <v>270421</v>
      </c>
      <c r="D192" s="20"/>
      <c r="E192" s="21">
        <v>175692</v>
      </c>
      <c r="F192" s="21"/>
      <c r="G192" s="21"/>
      <c r="H192" s="21">
        <v>152375</v>
      </c>
      <c r="I192" s="21"/>
      <c r="J192" s="21"/>
      <c r="K192" s="21"/>
      <c r="L192" s="21"/>
      <c r="M192" s="21"/>
      <c r="N192" s="19">
        <f t="shared" si="35"/>
        <v>328067</v>
      </c>
      <c r="O192" s="20"/>
      <c r="P192" s="21">
        <v>123047</v>
      </c>
      <c r="Q192" s="21"/>
      <c r="R192" s="21"/>
      <c r="S192" s="21"/>
      <c r="T192" s="21"/>
      <c r="U192" s="60">
        <f t="shared" si="43"/>
        <v>123047</v>
      </c>
      <c r="V192" s="20"/>
      <c r="W192" s="21"/>
      <c r="X192" s="21"/>
      <c r="Y192" s="21"/>
      <c r="Z192" s="21"/>
      <c r="AA192" s="21"/>
      <c r="AB192" s="21"/>
      <c r="AC192" s="19">
        <f t="shared" si="36"/>
        <v>0</v>
      </c>
      <c r="AD192" s="20"/>
      <c r="AE192" s="19">
        <f t="shared" si="48"/>
        <v>451114</v>
      </c>
      <c r="AF192" s="20"/>
      <c r="AG192" s="21"/>
      <c r="AH192" s="21"/>
      <c r="AI192" s="21"/>
      <c r="AJ192" s="21"/>
      <c r="AK192" s="19">
        <f t="shared" si="44"/>
        <v>0</v>
      </c>
      <c r="AL192" s="20"/>
      <c r="AM192" s="21"/>
      <c r="AN192" s="21"/>
      <c r="AO192" s="21"/>
      <c r="AP192" s="21">
        <v>6320.32</v>
      </c>
      <c r="AQ192" s="19">
        <f t="shared" si="45"/>
        <v>6320.32</v>
      </c>
      <c r="AR192" s="20"/>
      <c r="AS192" s="21">
        <v>126601.07</v>
      </c>
      <c r="AT192" s="21">
        <v>39096.11</v>
      </c>
      <c r="AU192" s="21">
        <v>31090</v>
      </c>
      <c r="AV192" s="21">
        <v>15993.7</v>
      </c>
      <c r="AW192" s="21"/>
      <c r="AX192" s="21">
        <v>5000</v>
      </c>
      <c r="AY192" s="19">
        <f t="shared" si="46"/>
        <v>217780.88</v>
      </c>
      <c r="AZ192" s="20"/>
      <c r="BA192" s="21"/>
      <c r="BB192" s="21"/>
      <c r="BC192" s="21">
        <v>47892.81</v>
      </c>
      <c r="BD192" s="21"/>
      <c r="BE192" s="19">
        <f t="shared" si="47"/>
        <v>47892.81</v>
      </c>
      <c r="BF192" s="20"/>
      <c r="BG192" s="22">
        <v>25908.63</v>
      </c>
      <c r="BH192" s="20"/>
      <c r="BI192" s="21"/>
      <c r="BJ192" s="21"/>
      <c r="BK192" s="21">
        <v>3928.42</v>
      </c>
      <c r="BL192" s="21"/>
      <c r="BM192" s="21">
        <v>2520</v>
      </c>
      <c r="BN192" s="21"/>
      <c r="BO192" s="21"/>
      <c r="BP192" s="21"/>
      <c r="BQ192" s="21"/>
      <c r="BR192" s="21"/>
      <c r="BS192" s="21"/>
      <c r="BT192" s="21">
        <v>13196.39</v>
      </c>
      <c r="BU192" s="19">
        <f t="shared" si="42"/>
        <v>19644.809999999998</v>
      </c>
      <c r="BV192" s="20" t="s">
        <v>12</v>
      </c>
      <c r="BW192" s="19">
        <f t="shared" si="49"/>
        <v>317547.45</v>
      </c>
      <c r="BX192" s="20" t="s">
        <v>12</v>
      </c>
      <c r="BY192" s="19">
        <f t="shared" si="50"/>
        <v>133566.54999999999</v>
      </c>
      <c r="BZ192" s="20" t="s">
        <v>12</v>
      </c>
      <c r="CA192" s="29"/>
      <c r="CB192" s="20"/>
      <c r="CC192" s="19">
        <f t="shared" si="37"/>
        <v>403987.55</v>
      </c>
      <c r="CD192" s="5"/>
      <c r="CE192" s="115">
        <v>163049</v>
      </c>
      <c r="CF192" s="115">
        <v>240938.55</v>
      </c>
      <c r="CG192" s="19">
        <f t="shared" si="38"/>
        <v>0</v>
      </c>
      <c r="CH192" s="351" t="s">
        <v>740</v>
      </c>
    </row>
    <row r="193" spans="1:86" x14ac:dyDescent="0.2">
      <c r="A193" s="6">
        <f t="shared" si="34"/>
        <v>1</v>
      </c>
      <c r="B193" s="30" t="s">
        <v>417</v>
      </c>
      <c r="C193" s="29">
        <v>34159</v>
      </c>
      <c r="D193" s="20"/>
      <c r="E193" s="21">
        <v>151988</v>
      </c>
      <c r="F193" s="21">
        <v>500</v>
      </c>
      <c r="G193" s="21"/>
      <c r="H193" s="21"/>
      <c r="I193" s="21"/>
      <c r="J193" s="21"/>
      <c r="K193" s="21">
        <v>16043</v>
      </c>
      <c r="L193" s="21"/>
      <c r="M193" s="21">
        <v>127732</v>
      </c>
      <c r="N193" s="19">
        <f t="shared" si="35"/>
        <v>296263</v>
      </c>
      <c r="O193" s="20"/>
      <c r="P193" s="21">
        <v>37641</v>
      </c>
      <c r="Q193" s="21"/>
      <c r="R193" s="21">
        <v>14437</v>
      </c>
      <c r="S193" s="21"/>
      <c r="T193" s="21">
        <v>249225</v>
      </c>
      <c r="U193" s="60">
        <f t="shared" si="43"/>
        <v>301303</v>
      </c>
      <c r="V193" s="20"/>
      <c r="W193" s="21"/>
      <c r="X193" s="21"/>
      <c r="Y193" s="21"/>
      <c r="Z193" s="21"/>
      <c r="AA193" s="21"/>
      <c r="AB193" s="21"/>
      <c r="AC193" s="19">
        <f t="shared" si="36"/>
        <v>0</v>
      </c>
      <c r="AD193" s="20"/>
      <c r="AE193" s="19">
        <f t="shared" si="48"/>
        <v>597566</v>
      </c>
      <c r="AF193" s="20"/>
      <c r="AG193" s="21"/>
      <c r="AH193" s="21"/>
      <c r="AI193" s="21"/>
      <c r="AJ193" s="21"/>
      <c r="AK193" s="19">
        <f t="shared" si="44"/>
        <v>0</v>
      </c>
      <c r="AL193" s="20"/>
      <c r="AM193" s="21"/>
      <c r="AN193" s="21"/>
      <c r="AO193" s="21"/>
      <c r="AP193" s="21"/>
      <c r="AQ193" s="19">
        <f t="shared" si="45"/>
        <v>0</v>
      </c>
      <c r="AR193" s="20"/>
      <c r="AS193" s="21"/>
      <c r="AT193" s="21"/>
      <c r="AU193" s="21">
        <v>55462</v>
      </c>
      <c r="AV193" s="21"/>
      <c r="AW193" s="21">
        <v>636</v>
      </c>
      <c r="AX193" s="21">
        <v>5049</v>
      </c>
      <c r="AY193" s="19">
        <f t="shared" si="46"/>
        <v>61147</v>
      </c>
      <c r="AZ193" s="20"/>
      <c r="BA193" s="21"/>
      <c r="BB193" s="21">
        <v>26733</v>
      </c>
      <c r="BC193" s="21">
        <v>11551</v>
      </c>
      <c r="BD193" s="21"/>
      <c r="BE193" s="19">
        <f t="shared" si="47"/>
        <v>38284</v>
      </c>
      <c r="BF193" s="20"/>
      <c r="BG193" s="22">
        <v>153758</v>
      </c>
      <c r="BH193" s="20"/>
      <c r="BI193" s="21"/>
      <c r="BJ193" s="21"/>
      <c r="BK193" s="21">
        <v>45834</v>
      </c>
      <c r="BL193" s="21"/>
      <c r="BM193" s="21">
        <v>254496</v>
      </c>
      <c r="BN193" s="21"/>
      <c r="BO193" s="21"/>
      <c r="BP193" s="21"/>
      <c r="BQ193" s="21"/>
      <c r="BR193" s="21"/>
      <c r="BS193" s="21"/>
      <c r="BT193" s="21">
        <v>17655</v>
      </c>
      <c r="BU193" s="19">
        <f t="shared" si="42"/>
        <v>317985</v>
      </c>
      <c r="BV193" s="20" t="s">
        <v>12</v>
      </c>
      <c r="BW193" s="19">
        <f t="shared" si="49"/>
        <v>571174</v>
      </c>
      <c r="BX193" s="20" t="s">
        <v>12</v>
      </c>
      <c r="BY193" s="19">
        <f t="shared" si="50"/>
        <v>26392</v>
      </c>
      <c r="BZ193" s="20" t="s">
        <v>12</v>
      </c>
      <c r="CA193" s="29"/>
      <c r="CB193" s="20"/>
      <c r="CC193" s="19">
        <f t="shared" si="37"/>
        <v>60551</v>
      </c>
      <c r="CD193" s="5"/>
      <c r="CE193" s="115"/>
      <c r="CF193" s="115"/>
      <c r="CG193" s="19">
        <f t="shared" si="38"/>
        <v>60551</v>
      </c>
      <c r="CH193" s="351" t="s">
        <v>740</v>
      </c>
    </row>
    <row r="194" spans="1:86" x14ac:dyDescent="0.2">
      <c r="A194" s="6">
        <f t="shared" si="34"/>
        <v>1</v>
      </c>
      <c r="B194" s="30" t="s">
        <v>418</v>
      </c>
      <c r="D194" s="20"/>
      <c r="E194" s="29">
        <v>16608</v>
      </c>
      <c r="F194" s="21"/>
      <c r="G194" s="21">
        <v>656</v>
      </c>
      <c r="H194" s="21">
        <v>-1091</v>
      </c>
      <c r="I194" s="21"/>
      <c r="J194" s="21"/>
      <c r="K194" s="21"/>
      <c r="L194" s="21"/>
      <c r="M194" s="21"/>
      <c r="N194" s="19">
        <f>+(SUM(E194:M194))</f>
        <v>16173</v>
      </c>
      <c r="O194" s="20"/>
      <c r="P194" s="21">
        <v>8750</v>
      </c>
      <c r="Q194" s="21"/>
      <c r="R194" s="21">
        <v>23780</v>
      </c>
      <c r="S194" s="21"/>
      <c r="T194" s="21">
        <v>8370</v>
      </c>
      <c r="U194" s="60">
        <f t="shared" si="43"/>
        <v>40900</v>
      </c>
      <c r="V194" s="20"/>
      <c r="W194" s="21"/>
      <c r="X194" s="21"/>
      <c r="Y194" s="21"/>
      <c r="Z194" s="21"/>
      <c r="AA194" s="21"/>
      <c r="AB194" s="21"/>
      <c r="AC194" s="19">
        <f t="shared" si="36"/>
        <v>0</v>
      </c>
      <c r="AD194" s="20"/>
      <c r="AE194" s="19">
        <f t="shared" si="48"/>
        <v>57073</v>
      </c>
      <c r="AF194" s="20"/>
      <c r="AG194" s="21"/>
      <c r="AH194" s="21"/>
      <c r="AI194" s="21"/>
      <c r="AJ194" s="21"/>
      <c r="AK194" s="19">
        <f t="shared" si="44"/>
        <v>0</v>
      </c>
      <c r="AL194" s="20"/>
      <c r="AM194" s="21"/>
      <c r="AN194" s="21"/>
      <c r="AO194" s="21"/>
      <c r="AP194" s="21"/>
      <c r="AQ194" s="19">
        <f t="shared" si="45"/>
        <v>0</v>
      </c>
      <c r="AR194" s="20"/>
      <c r="AS194" s="21"/>
      <c r="AT194" s="21">
        <v>5000</v>
      </c>
      <c r="AU194" s="21">
        <v>12769</v>
      </c>
      <c r="AV194" s="21"/>
      <c r="AW194" s="21"/>
      <c r="AX194" s="21"/>
      <c r="AY194" s="19">
        <f t="shared" si="46"/>
        <v>17769</v>
      </c>
      <c r="AZ194" s="20"/>
      <c r="BA194" s="21"/>
      <c r="BB194" s="21"/>
      <c r="BC194" s="21">
        <v>7446</v>
      </c>
      <c r="BD194" s="21"/>
      <c r="BE194" s="19">
        <f t="shared" si="47"/>
        <v>7446</v>
      </c>
      <c r="BF194" s="20"/>
      <c r="BG194" s="22">
        <v>23763</v>
      </c>
      <c r="BH194" s="20"/>
      <c r="BI194" s="21"/>
      <c r="BJ194" s="21"/>
      <c r="BK194" s="21">
        <v>6095</v>
      </c>
      <c r="BL194" s="21">
        <v>2000</v>
      </c>
      <c r="BM194" s="21"/>
      <c r="BN194" s="21"/>
      <c r="BO194" s="21"/>
      <c r="BP194" s="21"/>
      <c r="BQ194" s="21"/>
      <c r="BR194" s="21"/>
      <c r="BS194" s="21"/>
      <c r="BT194" s="21"/>
      <c r="BU194" s="19">
        <f t="shared" si="42"/>
        <v>8095</v>
      </c>
      <c r="BV194" s="20" t="s">
        <v>12</v>
      </c>
      <c r="BW194" s="19">
        <f t="shared" si="49"/>
        <v>57073</v>
      </c>
      <c r="BX194" s="20" t="s">
        <v>12</v>
      </c>
      <c r="BY194" s="19">
        <f t="shared" si="50"/>
        <v>0</v>
      </c>
      <c r="BZ194" s="20" t="s">
        <v>12</v>
      </c>
      <c r="CA194" s="29"/>
      <c r="CB194" s="20"/>
      <c r="CC194" s="19">
        <f t="shared" si="37"/>
        <v>0</v>
      </c>
      <c r="CD194" s="5"/>
      <c r="CE194" s="115"/>
      <c r="CF194" s="115"/>
      <c r="CG194" s="19">
        <f t="shared" si="38"/>
        <v>0</v>
      </c>
      <c r="CH194" s="351" t="s">
        <v>740</v>
      </c>
    </row>
    <row r="195" spans="1:86" x14ac:dyDescent="0.2">
      <c r="A195" s="6">
        <f t="shared" si="34"/>
        <v>1</v>
      </c>
      <c r="B195" s="30" t="s">
        <v>419</v>
      </c>
      <c r="C195" s="29">
        <v>593329</v>
      </c>
      <c r="D195" s="20"/>
      <c r="E195" s="21">
        <v>77139</v>
      </c>
      <c r="F195" s="21"/>
      <c r="G195" s="21">
        <v>3043</v>
      </c>
      <c r="H195" s="21"/>
      <c r="I195" s="21"/>
      <c r="J195" s="21"/>
      <c r="K195" s="21"/>
      <c r="L195" s="21"/>
      <c r="M195" s="21"/>
      <c r="N195" s="19">
        <f t="shared" si="35"/>
        <v>80182</v>
      </c>
      <c r="O195" s="20"/>
      <c r="P195" s="21">
        <v>29906</v>
      </c>
      <c r="Q195" s="21"/>
      <c r="R195" s="21"/>
      <c r="S195" s="21">
        <v>10564</v>
      </c>
      <c r="T195" s="21"/>
      <c r="U195" s="60">
        <f t="shared" si="43"/>
        <v>40470</v>
      </c>
      <c r="V195" s="20"/>
      <c r="W195" s="21"/>
      <c r="X195" s="21"/>
      <c r="Y195" s="21"/>
      <c r="Z195" s="21"/>
      <c r="AA195" s="21"/>
      <c r="AB195" s="21"/>
      <c r="AC195" s="19">
        <f t="shared" si="36"/>
        <v>0</v>
      </c>
      <c r="AD195" s="20"/>
      <c r="AE195" s="19">
        <f t="shared" si="48"/>
        <v>120652</v>
      </c>
      <c r="AF195" s="20"/>
      <c r="AG195" s="21"/>
      <c r="AH195" s="21"/>
      <c r="AI195" s="21"/>
      <c r="AJ195" s="21"/>
      <c r="AK195" s="19">
        <f t="shared" si="44"/>
        <v>0</v>
      </c>
      <c r="AL195" s="20"/>
      <c r="AM195" s="21"/>
      <c r="AN195" s="21"/>
      <c r="AO195" s="21"/>
      <c r="AP195" s="21"/>
      <c r="AQ195" s="19">
        <f t="shared" si="45"/>
        <v>0</v>
      </c>
      <c r="AR195" s="20"/>
      <c r="AS195" s="21"/>
      <c r="AT195" s="21"/>
      <c r="AU195" s="21">
        <v>3104</v>
      </c>
      <c r="AV195" s="21"/>
      <c r="AW195" s="21"/>
      <c r="AX195" s="21"/>
      <c r="AY195" s="19">
        <f t="shared" si="46"/>
        <v>3104</v>
      </c>
      <c r="AZ195" s="20"/>
      <c r="BA195" s="21"/>
      <c r="BB195" s="21"/>
      <c r="BC195" s="21">
        <v>2067</v>
      </c>
      <c r="BD195" s="21"/>
      <c r="BE195" s="19">
        <f t="shared" si="47"/>
        <v>2067</v>
      </c>
      <c r="BF195" s="20"/>
      <c r="BG195" s="22">
        <v>39764</v>
      </c>
      <c r="BH195" s="20"/>
      <c r="BI195" s="21"/>
      <c r="BJ195" s="21"/>
      <c r="BK195" s="21">
        <v>9422</v>
      </c>
      <c r="BL195" s="21">
        <v>2405</v>
      </c>
      <c r="BM195" s="21"/>
      <c r="BN195" s="21"/>
      <c r="BO195" s="21"/>
      <c r="BP195" s="21"/>
      <c r="BQ195" s="21"/>
      <c r="BR195" s="21"/>
      <c r="BS195" s="21"/>
      <c r="BT195" s="21"/>
      <c r="BU195" s="19">
        <f t="shared" si="42"/>
        <v>11827</v>
      </c>
      <c r="BV195" s="20" t="s">
        <v>12</v>
      </c>
      <c r="BW195" s="19">
        <f t="shared" si="49"/>
        <v>56762</v>
      </c>
      <c r="BX195" s="20" t="s">
        <v>12</v>
      </c>
      <c r="BY195" s="19">
        <f t="shared" si="50"/>
        <v>63890</v>
      </c>
      <c r="BZ195" s="20" t="s">
        <v>12</v>
      </c>
      <c r="CA195" s="29"/>
      <c r="CB195" s="20"/>
      <c r="CC195" s="19">
        <f t="shared" si="37"/>
        <v>657219</v>
      </c>
      <c r="CD195" s="5"/>
      <c r="CE195" s="115">
        <v>557219</v>
      </c>
      <c r="CF195" s="115">
        <v>100000</v>
      </c>
      <c r="CG195" s="19">
        <f t="shared" si="38"/>
        <v>0</v>
      </c>
      <c r="CH195" s="351" t="s">
        <v>740</v>
      </c>
    </row>
    <row r="196" spans="1:86" x14ac:dyDescent="0.2">
      <c r="A196" s="6">
        <f t="shared" si="34"/>
        <v>1</v>
      </c>
      <c r="B196" s="30" t="s">
        <v>420</v>
      </c>
      <c r="C196" s="29">
        <v>1591753</v>
      </c>
      <c r="D196" s="20"/>
      <c r="E196" s="21">
        <v>408755</v>
      </c>
      <c r="F196" s="21"/>
      <c r="G196" s="21">
        <v>415</v>
      </c>
      <c r="H196" s="21">
        <v>50000</v>
      </c>
      <c r="I196" s="21"/>
      <c r="J196" s="21"/>
      <c r="K196" s="21"/>
      <c r="L196" s="21"/>
      <c r="M196" s="21">
        <v>1445</v>
      </c>
      <c r="N196" s="19">
        <f t="shared" si="35"/>
        <v>460615</v>
      </c>
      <c r="O196" s="20"/>
      <c r="P196" s="21">
        <v>262807</v>
      </c>
      <c r="Q196" s="21"/>
      <c r="R196" s="21">
        <v>90562</v>
      </c>
      <c r="S196" s="21">
        <v>250000</v>
      </c>
      <c r="T196" s="21">
        <v>135897</v>
      </c>
      <c r="U196" s="55">
        <f>(SUM(P196:T196))</f>
        <v>739266</v>
      </c>
      <c r="V196" s="20"/>
      <c r="W196" s="21"/>
      <c r="X196" s="21"/>
      <c r="Y196" s="21"/>
      <c r="Z196" s="21"/>
      <c r="AA196" s="21"/>
      <c r="AB196" s="21"/>
      <c r="AC196" s="19">
        <f t="shared" si="36"/>
        <v>0</v>
      </c>
      <c r="AD196" s="20"/>
      <c r="AE196" s="19">
        <f t="shared" si="48"/>
        <v>1199881</v>
      </c>
      <c r="AF196" s="20"/>
      <c r="AG196" s="21"/>
      <c r="AH196" s="21"/>
      <c r="AI196" s="21"/>
      <c r="AJ196" s="21"/>
      <c r="AK196" s="19">
        <f t="shared" si="44"/>
        <v>0</v>
      </c>
      <c r="AL196" s="20"/>
      <c r="AM196" s="21">
        <v>52725</v>
      </c>
      <c r="AN196" s="21">
        <v>66120</v>
      </c>
      <c r="AO196" s="21"/>
      <c r="AP196" s="21">
        <v>3085</v>
      </c>
      <c r="AQ196" s="19">
        <f t="shared" si="45"/>
        <v>121930</v>
      </c>
      <c r="AR196" s="20"/>
      <c r="AS196" s="21"/>
      <c r="AT196" s="21">
        <v>27115</v>
      </c>
      <c r="AU196" s="21">
        <v>3264</v>
      </c>
      <c r="AV196" s="21">
        <v>900</v>
      </c>
      <c r="AW196" s="21"/>
      <c r="AX196" s="21">
        <v>132828</v>
      </c>
      <c r="AY196" s="19">
        <f t="shared" si="46"/>
        <v>164107</v>
      </c>
      <c r="AZ196" s="20"/>
      <c r="BA196" s="21"/>
      <c r="BB196" s="21"/>
      <c r="BC196" s="21">
        <v>31324</v>
      </c>
      <c r="BD196" s="21">
        <v>23101</v>
      </c>
      <c r="BE196" s="19">
        <f t="shared" si="47"/>
        <v>54425</v>
      </c>
      <c r="BF196" s="20"/>
      <c r="BG196" s="22">
        <v>101446</v>
      </c>
      <c r="BH196" s="20"/>
      <c r="BI196" s="21"/>
      <c r="BJ196" s="21"/>
      <c r="BK196" s="21">
        <v>97151</v>
      </c>
      <c r="BL196" s="21"/>
      <c r="BM196" s="21">
        <v>2395</v>
      </c>
      <c r="BN196" s="21"/>
      <c r="BO196" s="21"/>
      <c r="BP196" s="21"/>
      <c r="BQ196" s="21"/>
      <c r="BR196" s="21"/>
      <c r="BS196" s="21"/>
      <c r="BT196" s="21"/>
      <c r="BU196" s="19">
        <f t="shared" si="42"/>
        <v>99546</v>
      </c>
      <c r="BV196" s="20" t="s">
        <v>12</v>
      </c>
      <c r="BW196" s="19">
        <f t="shared" si="49"/>
        <v>541454</v>
      </c>
      <c r="BX196" s="20" t="s">
        <v>12</v>
      </c>
      <c r="BY196" s="19">
        <f t="shared" si="50"/>
        <v>658427</v>
      </c>
      <c r="BZ196" s="20" t="s">
        <v>12</v>
      </c>
      <c r="CA196" s="29"/>
      <c r="CB196" s="20"/>
      <c r="CC196" s="19">
        <f t="shared" si="37"/>
        <v>2250180</v>
      </c>
      <c r="CD196" s="5"/>
      <c r="CE196" s="115">
        <v>120000</v>
      </c>
      <c r="CF196" s="115"/>
      <c r="CG196" s="19">
        <f t="shared" si="38"/>
        <v>2130180</v>
      </c>
      <c r="CH196" s="351" t="s">
        <v>740</v>
      </c>
    </row>
    <row r="197" spans="1:86" x14ac:dyDescent="0.2">
      <c r="A197" s="6">
        <f t="shared" si="34"/>
        <v>1</v>
      </c>
      <c r="B197" s="30" t="s">
        <v>421</v>
      </c>
      <c r="C197" s="29">
        <v>440596</v>
      </c>
      <c r="D197" s="20"/>
      <c r="E197" s="21">
        <v>108405</v>
      </c>
      <c r="F197" s="21"/>
      <c r="G197" s="21">
        <v>948</v>
      </c>
      <c r="H197" s="21"/>
      <c r="I197" s="21"/>
      <c r="J197" s="21"/>
      <c r="K197" s="21"/>
      <c r="L197" s="21"/>
      <c r="M197" s="21">
        <v>52552</v>
      </c>
      <c r="N197" s="19">
        <f t="shared" si="35"/>
        <v>161905</v>
      </c>
      <c r="O197" s="20"/>
      <c r="P197" s="21">
        <v>133946</v>
      </c>
      <c r="Q197" s="21"/>
      <c r="R197" s="21"/>
      <c r="S197" s="21">
        <v>53059</v>
      </c>
      <c r="T197" s="21"/>
      <c r="U197" s="60">
        <f t="shared" si="43"/>
        <v>187005</v>
      </c>
      <c r="V197" s="20"/>
      <c r="W197" s="21"/>
      <c r="X197" s="21"/>
      <c r="Y197" s="21"/>
      <c r="Z197" s="21"/>
      <c r="AA197" s="21"/>
      <c r="AB197" s="21"/>
      <c r="AC197" s="19">
        <f t="shared" si="36"/>
        <v>0</v>
      </c>
      <c r="AD197" s="20"/>
      <c r="AE197" s="19">
        <f t="shared" si="48"/>
        <v>348910</v>
      </c>
      <c r="AF197" s="20"/>
      <c r="AG197" s="21"/>
      <c r="AH197" s="21"/>
      <c r="AI197" s="21"/>
      <c r="AJ197" s="21">
        <v>1715</v>
      </c>
      <c r="AK197" s="19">
        <f t="shared" si="44"/>
        <v>1715</v>
      </c>
      <c r="AL197" s="20"/>
      <c r="AM197" s="21"/>
      <c r="AN197" s="21">
        <v>24589</v>
      </c>
      <c r="AO197" s="21"/>
      <c r="AP197" s="21">
        <v>597</v>
      </c>
      <c r="AQ197" s="19">
        <f t="shared" si="45"/>
        <v>25186</v>
      </c>
      <c r="AR197" s="20"/>
      <c r="AS197" s="21">
        <v>216123</v>
      </c>
      <c r="AT197" s="21">
        <v>22665</v>
      </c>
      <c r="AU197" s="21">
        <v>6110</v>
      </c>
      <c r="AV197" s="21"/>
      <c r="AW197" s="21"/>
      <c r="AX197" s="21">
        <v>12733</v>
      </c>
      <c r="AY197" s="19">
        <f t="shared" si="46"/>
        <v>257631</v>
      </c>
      <c r="AZ197" s="20"/>
      <c r="BA197" s="21"/>
      <c r="BB197" s="21"/>
      <c r="BC197" s="21">
        <v>20576</v>
      </c>
      <c r="BD197" s="21"/>
      <c r="BE197" s="19">
        <f t="shared" si="47"/>
        <v>20576</v>
      </c>
      <c r="BF197" s="20"/>
      <c r="BG197" s="22">
        <v>12224</v>
      </c>
      <c r="BH197" s="20"/>
      <c r="BI197" s="21"/>
      <c r="BJ197" s="21"/>
      <c r="BK197" s="21">
        <v>18826</v>
      </c>
      <c r="BL197" s="21">
        <v>300</v>
      </c>
      <c r="BM197" s="21">
        <v>8218</v>
      </c>
      <c r="BN197" s="21"/>
      <c r="BO197" s="21"/>
      <c r="BP197" s="21"/>
      <c r="BQ197" s="21"/>
      <c r="BR197" s="21"/>
      <c r="BS197" s="21"/>
      <c r="BT197" s="21">
        <v>31263</v>
      </c>
      <c r="BU197" s="19">
        <f t="shared" si="42"/>
        <v>58607</v>
      </c>
      <c r="BV197" s="20" t="s">
        <v>12</v>
      </c>
      <c r="BW197" s="19">
        <f t="shared" si="49"/>
        <v>375939</v>
      </c>
      <c r="BX197" s="20" t="s">
        <v>12</v>
      </c>
      <c r="BY197" s="19">
        <f t="shared" si="50"/>
        <v>-27029</v>
      </c>
      <c r="BZ197" s="20" t="s">
        <v>12</v>
      </c>
      <c r="CA197" s="29"/>
      <c r="CB197" s="20"/>
      <c r="CC197" s="19">
        <f t="shared" si="37"/>
        <v>413567</v>
      </c>
      <c r="CD197" s="5"/>
      <c r="CE197" s="115">
        <v>160000</v>
      </c>
      <c r="CF197" s="115">
        <v>250000</v>
      </c>
      <c r="CG197" s="19">
        <f t="shared" si="38"/>
        <v>3567</v>
      </c>
      <c r="CH197" s="351" t="s">
        <v>740</v>
      </c>
    </row>
    <row r="198" spans="1:86" x14ac:dyDescent="0.2">
      <c r="A198" s="6">
        <f t="shared" si="34"/>
        <v>1</v>
      </c>
      <c r="B198" s="30" t="s">
        <v>422</v>
      </c>
      <c r="C198" s="29">
        <v>35468</v>
      </c>
      <c r="D198" s="20"/>
      <c r="E198" s="21">
        <v>7937.34</v>
      </c>
      <c r="F198" s="21"/>
      <c r="G198" s="21"/>
      <c r="H198" s="21"/>
      <c r="I198" s="21"/>
      <c r="J198" s="21"/>
      <c r="K198" s="21"/>
      <c r="L198" s="21"/>
      <c r="M198" s="21"/>
      <c r="N198" s="19">
        <f t="shared" si="35"/>
        <v>7937.34</v>
      </c>
      <c r="O198" s="20"/>
      <c r="P198" s="21">
        <v>23130.91</v>
      </c>
      <c r="Q198" s="21"/>
      <c r="R198" s="21">
        <v>54359.9</v>
      </c>
      <c r="S198" s="21"/>
      <c r="T198" s="21"/>
      <c r="U198" s="60">
        <f t="shared" si="43"/>
        <v>77490.81</v>
      </c>
      <c r="V198" s="20"/>
      <c r="W198" s="21"/>
      <c r="X198" s="21"/>
      <c r="Y198" s="21"/>
      <c r="Z198" s="21"/>
      <c r="AA198" s="21"/>
      <c r="AB198" s="21"/>
      <c r="AC198" s="19">
        <f t="shared" si="36"/>
        <v>0</v>
      </c>
      <c r="AD198" s="20"/>
      <c r="AE198" s="19">
        <f t="shared" si="48"/>
        <v>85428.15</v>
      </c>
      <c r="AF198" s="20"/>
      <c r="AG198" s="21"/>
      <c r="AH198" s="21"/>
      <c r="AI198" s="21"/>
      <c r="AJ198" s="21"/>
      <c r="AK198" s="19">
        <f t="shared" si="44"/>
        <v>0</v>
      </c>
      <c r="AL198" s="20"/>
      <c r="AM198" s="21"/>
      <c r="AN198" s="21"/>
      <c r="AO198" s="21"/>
      <c r="AP198" s="21"/>
      <c r="AQ198" s="19">
        <f t="shared" si="45"/>
        <v>0</v>
      </c>
      <c r="AR198" s="20"/>
      <c r="AS198" s="21"/>
      <c r="AT198" s="21">
        <v>292.5</v>
      </c>
      <c r="AU198" s="21">
        <v>8406.4</v>
      </c>
      <c r="AV198" s="21">
        <v>5951.25</v>
      </c>
      <c r="AW198" s="21"/>
      <c r="AX198" s="21"/>
      <c r="AY198" s="19">
        <f t="shared" si="46"/>
        <v>14650.15</v>
      </c>
      <c r="AZ198" s="20"/>
      <c r="BA198" s="21"/>
      <c r="BB198" s="21"/>
      <c r="BC198" s="21">
        <v>1386.53</v>
      </c>
      <c r="BD198" s="21"/>
      <c r="BE198" s="19">
        <f t="shared" si="47"/>
        <v>1386.53</v>
      </c>
      <c r="BF198" s="20"/>
      <c r="BG198" s="22">
        <v>12099.9</v>
      </c>
      <c r="BH198" s="20"/>
      <c r="BI198" s="21"/>
      <c r="BJ198" s="21"/>
      <c r="BK198" s="21">
        <v>5624.26</v>
      </c>
      <c r="BL198" s="21">
        <v>3800</v>
      </c>
      <c r="BM198" s="21">
        <v>5000</v>
      </c>
      <c r="BN198" s="21"/>
      <c r="BO198" s="21"/>
      <c r="BP198" s="21"/>
      <c r="BQ198" s="21"/>
      <c r="BR198" s="21"/>
      <c r="BS198" s="21"/>
      <c r="BT198" s="21">
        <v>3923.01</v>
      </c>
      <c r="BU198" s="19">
        <f t="shared" si="42"/>
        <v>18347.27</v>
      </c>
      <c r="BV198" s="20" t="s">
        <v>12</v>
      </c>
      <c r="BW198" s="19">
        <f t="shared" si="49"/>
        <v>46483.85</v>
      </c>
      <c r="BX198" s="20" t="s">
        <v>12</v>
      </c>
      <c r="BY198" s="19">
        <f t="shared" si="50"/>
        <v>38944.299999999996</v>
      </c>
      <c r="BZ198" s="20" t="s">
        <v>12</v>
      </c>
      <c r="CA198" s="29"/>
      <c r="CB198" s="20"/>
      <c r="CC198" s="19">
        <f t="shared" si="37"/>
        <v>74412.299999999988</v>
      </c>
      <c r="CD198" s="5"/>
      <c r="CE198" s="115">
        <v>74412.3</v>
      </c>
      <c r="CF198" s="115"/>
      <c r="CG198" s="19">
        <f t="shared" si="38"/>
        <v>-1.4551915228366852E-11</v>
      </c>
      <c r="CH198" s="351" t="s">
        <v>740</v>
      </c>
    </row>
    <row r="199" spans="1:86" x14ac:dyDescent="0.2">
      <c r="A199" s="6">
        <f t="shared" si="34"/>
        <v>1</v>
      </c>
      <c r="B199" s="30" t="s">
        <v>423</v>
      </c>
      <c r="C199" s="29"/>
      <c r="D199" s="20"/>
      <c r="E199" s="21"/>
      <c r="F199" s="21"/>
      <c r="G199" s="21"/>
      <c r="H199" s="21"/>
      <c r="I199" s="21"/>
      <c r="J199" s="21"/>
      <c r="K199" s="21"/>
      <c r="L199" s="21"/>
      <c r="M199" s="21"/>
      <c r="N199" s="19">
        <f t="shared" si="35"/>
        <v>0</v>
      </c>
      <c r="O199" s="20"/>
      <c r="P199" s="21">
        <v>6713</v>
      </c>
      <c r="Q199" s="21"/>
      <c r="R199" s="21"/>
      <c r="S199" s="21"/>
      <c r="T199" s="21"/>
      <c r="U199" s="60">
        <f t="shared" si="43"/>
        <v>6713</v>
      </c>
      <c r="V199" s="20"/>
      <c r="W199" s="21"/>
      <c r="X199" s="21"/>
      <c r="Y199" s="21"/>
      <c r="Z199" s="21"/>
      <c r="AA199" s="21"/>
      <c r="AB199" s="21"/>
      <c r="AC199" s="19">
        <f t="shared" si="36"/>
        <v>0</v>
      </c>
      <c r="AD199" s="20"/>
      <c r="AE199" s="19">
        <f t="shared" si="48"/>
        <v>6713</v>
      </c>
      <c r="AF199" s="20"/>
      <c r="AG199" s="21"/>
      <c r="AH199" s="21"/>
      <c r="AI199" s="21"/>
      <c r="AJ199" s="21"/>
      <c r="AK199" s="19">
        <f t="shared" si="44"/>
        <v>0</v>
      </c>
      <c r="AL199" s="20"/>
      <c r="AM199" s="21"/>
      <c r="AN199" s="21"/>
      <c r="AO199" s="21"/>
      <c r="AP199" s="21"/>
      <c r="AQ199" s="19">
        <f t="shared" si="45"/>
        <v>0</v>
      </c>
      <c r="AR199" s="20"/>
      <c r="AS199" s="21"/>
      <c r="AT199" s="21"/>
      <c r="AU199" s="21"/>
      <c r="AV199" s="21"/>
      <c r="AW199" s="21"/>
      <c r="AX199" s="21">
        <v>6000</v>
      </c>
      <c r="AY199" s="19">
        <f t="shared" si="46"/>
        <v>6000</v>
      </c>
      <c r="AZ199" s="20"/>
      <c r="BA199" s="21"/>
      <c r="BB199" s="21"/>
      <c r="BC199" s="21"/>
      <c r="BD199" s="21"/>
      <c r="BE199" s="19">
        <f t="shared" si="47"/>
        <v>0</v>
      </c>
      <c r="BF199" s="20"/>
      <c r="BG199" s="22"/>
      <c r="BH199" s="20"/>
      <c r="BI199" s="21"/>
      <c r="BJ199" s="21"/>
      <c r="BK199" s="21">
        <v>696</v>
      </c>
      <c r="BL199" s="21">
        <v>53</v>
      </c>
      <c r="BM199" s="21"/>
      <c r="BN199" s="21"/>
      <c r="BO199" s="21"/>
      <c r="BP199" s="21"/>
      <c r="BQ199" s="21"/>
      <c r="BR199" s="21"/>
      <c r="BS199" s="21"/>
      <c r="BT199" s="21"/>
      <c r="BU199" s="19">
        <f t="shared" si="42"/>
        <v>749</v>
      </c>
      <c r="BV199" s="20" t="s">
        <v>12</v>
      </c>
      <c r="BW199" s="19">
        <f t="shared" si="49"/>
        <v>6749</v>
      </c>
      <c r="BX199" s="20" t="s">
        <v>12</v>
      </c>
      <c r="BY199" s="19">
        <f t="shared" si="50"/>
        <v>-36</v>
      </c>
      <c r="BZ199" s="20" t="s">
        <v>12</v>
      </c>
      <c r="CA199" s="29"/>
      <c r="CB199" s="20"/>
      <c r="CC199" s="19">
        <f t="shared" si="37"/>
        <v>-36</v>
      </c>
      <c r="CD199" s="5"/>
      <c r="CE199" s="115"/>
      <c r="CF199" s="115"/>
      <c r="CG199" s="19">
        <f t="shared" si="38"/>
        <v>-36</v>
      </c>
      <c r="CH199" s="351" t="s">
        <v>740</v>
      </c>
    </row>
    <row r="200" spans="1:86" x14ac:dyDescent="0.2">
      <c r="A200" s="6">
        <f t="shared" si="34"/>
        <v>1</v>
      </c>
      <c r="B200" s="30" t="s">
        <v>424</v>
      </c>
      <c r="C200" s="29">
        <v>175777</v>
      </c>
      <c r="D200" s="20"/>
      <c r="E200" s="21">
        <v>35302</v>
      </c>
      <c r="F200" s="21"/>
      <c r="G200" s="21">
        <v>927</v>
      </c>
      <c r="H200" s="21"/>
      <c r="I200" s="21"/>
      <c r="J200" s="21"/>
      <c r="K200" s="21"/>
      <c r="L200" s="21"/>
      <c r="M200" s="21">
        <v>28882</v>
      </c>
      <c r="N200" s="19">
        <f t="shared" si="35"/>
        <v>65111</v>
      </c>
      <c r="O200" s="20"/>
      <c r="P200" s="21">
        <v>87690</v>
      </c>
      <c r="Q200" s="21"/>
      <c r="R200" s="21"/>
      <c r="S200" s="21">
        <v>50000</v>
      </c>
      <c r="T200" s="21">
        <v>45075</v>
      </c>
      <c r="U200" s="60">
        <f t="shared" si="43"/>
        <v>182765</v>
      </c>
      <c r="V200" s="20"/>
      <c r="W200" s="21"/>
      <c r="X200" s="21"/>
      <c r="Y200" s="21"/>
      <c r="Z200" s="21"/>
      <c r="AA200" s="21"/>
      <c r="AB200" s="21"/>
      <c r="AC200" s="19">
        <f t="shared" si="36"/>
        <v>0</v>
      </c>
      <c r="AD200" s="20"/>
      <c r="AE200" s="19">
        <f t="shared" si="48"/>
        <v>247876</v>
      </c>
      <c r="AF200" s="20"/>
      <c r="AG200" s="21"/>
      <c r="AH200" s="21"/>
      <c r="AI200" s="21"/>
      <c r="AJ200" s="21">
        <v>385</v>
      </c>
      <c r="AK200" s="19">
        <f t="shared" si="44"/>
        <v>385</v>
      </c>
      <c r="AL200" s="20"/>
      <c r="AM200" s="21">
        <v>48655</v>
      </c>
      <c r="AN200" s="21"/>
      <c r="AO200" s="21"/>
      <c r="AP200" s="21"/>
      <c r="AQ200" s="19">
        <f t="shared" si="45"/>
        <v>48655</v>
      </c>
      <c r="AR200" s="20"/>
      <c r="AS200" s="21">
        <v>2468</v>
      </c>
      <c r="AT200" s="21"/>
      <c r="AU200" s="21"/>
      <c r="AV200" s="21"/>
      <c r="AW200" s="21"/>
      <c r="AX200" s="21"/>
      <c r="AY200" s="19">
        <f t="shared" si="46"/>
        <v>2468</v>
      </c>
      <c r="AZ200" s="20"/>
      <c r="BA200" s="21"/>
      <c r="BB200" s="21"/>
      <c r="BC200" s="21">
        <v>11813</v>
      </c>
      <c r="BD200" s="21">
        <v>1078</v>
      </c>
      <c r="BE200" s="19">
        <f t="shared" si="47"/>
        <v>12891</v>
      </c>
      <c r="BF200" s="20"/>
      <c r="BG200" s="22">
        <v>46676</v>
      </c>
      <c r="BH200" s="20"/>
      <c r="BI200" s="21"/>
      <c r="BJ200" s="21"/>
      <c r="BK200" s="21">
        <v>16058</v>
      </c>
      <c r="BL200" s="21">
        <v>1382</v>
      </c>
      <c r="BM200" s="21"/>
      <c r="BN200" s="21"/>
      <c r="BO200" s="21"/>
      <c r="BP200" s="21"/>
      <c r="BQ200" s="21"/>
      <c r="BR200" s="21"/>
      <c r="BS200" s="21"/>
      <c r="BT200" s="21"/>
      <c r="BU200" s="19">
        <f t="shared" si="42"/>
        <v>17440</v>
      </c>
      <c r="BV200" s="20" t="s">
        <v>12</v>
      </c>
      <c r="BW200" s="19">
        <f t="shared" si="49"/>
        <v>128515</v>
      </c>
      <c r="BX200" s="20" t="s">
        <v>12</v>
      </c>
      <c r="BY200" s="19">
        <f>((+AC200+U200+N200)-BW200)</f>
        <v>119361</v>
      </c>
      <c r="BZ200" s="20" t="s">
        <v>12</v>
      </c>
      <c r="CA200" s="29"/>
      <c r="CB200" s="20"/>
      <c r="CC200" s="19">
        <f t="shared" si="37"/>
        <v>295138</v>
      </c>
      <c r="CD200" s="5"/>
      <c r="CE200" s="115">
        <v>295138</v>
      </c>
      <c r="CF200" s="115"/>
      <c r="CG200" s="19">
        <f t="shared" si="38"/>
        <v>0</v>
      </c>
      <c r="CH200" s="351" t="s">
        <v>740</v>
      </c>
    </row>
    <row r="201" spans="1:86" x14ac:dyDescent="0.2">
      <c r="A201" s="6">
        <f t="shared" si="34"/>
        <v>1</v>
      </c>
      <c r="B201" s="30" t="s">
        <v>425</v>
      </c>
      <c r="C201" s="29"/>
      <c r="D201" s="20"/>
      <c r="E201" s="21">
        <v>47974</v>
      </c>
      <c r="F201" s="6">
        <v>3500</v>
      </c>
      <c r="G201" s="21"/>
      <c r="H201" s="21"/>
      <c r="I201" s="21"/>
      <c r="J201" s="21"/>
      <c r="K201" s="21"/>
      <c r="L201" s="21"/>
      <c r="M201" s="21">
        <v>17164.88</v>
      </c>
      <c r="N201" s="19">
        <f t="shared" si="35"/>
        <v>68638.880000000005</v>
      </c>
      <c r="O201" s="20"/>
      <c r="P201" s="21">
        <v>30903</v>
      </c>
      <c r="Q201" s="21"/>
      <c r="R201" s="21"/>
      <c r="S201" s="21"/>
      <c r="T201" s="21"/>
      <c r="U201" s="60">
        <f t="shared" si="43"/>
        <v>30903</v>
      </c>
      <c r="V201" s="20"/>
      <c r="W201" s="21"/>
      <c r="X201" s="21"/>
      <c r="Y201" s="21"/>
      <c r="Z201" s="21"/>
      <c r="AA201" s="21"/>
      <c r="AB201" s="21"/>
      <c r="AC201" s="19">
        <f t="shared" si="36"/>
        <v>0</v>
      </c>
      <c r="AD201" s="20"/>
      <c r="AE201" s="19">
        <f t="shared" si="48"/>
        <v>99541.88</v>
      </c>
      <c r="AF201" s="20"/>
      <c r="AG201" s="21"/>
      <c r="AH201" s="21"/>
      <c r="AI201" s="21"/>
      <c r="AJ201" s="21"/>
      <c r="AK201" s="19">
        <f t="shared" si="44"/>
        <v>0</v>
      </c>
      <c r="AL201" s="20"/>
      <c r="AM201" s="21">
        <v>28382.14</v>
      </c>
      <c r="AN201" s="21"/>
      <c r="AO201" s="21"/>
      <c r="AP201" s="21"/>
      <c r="AQ201" s="19">
        <f t="shared" si="45"/>
        <v>28382.14</v>
      </c>
      <c r="AR201" s="20"/>
      <c r="AS201" s="21"/>
      <c r="AT201" s="21"/>
      <c r="AU201" s="21">
        <v>14191.07</v>
      </c>
      <c r="AV201" s="21">
        <v>14191.07</v>
      </c>
      <c r="AW201" s="21"/>
      <c r="AX201" s="21">
        <v>387.7</v>
      </c>
      <c r="AY201" s="19">
        <f t="shared" si="46"/>
        <v>28769.84</v>
      </c>
      <c r="AZ201" s="20"/>
      <c r="BA201" s="21"/>
      <c r="BB201" s="21">
        <v>18385</v>
      </c>
      <c r="BC201" s="21">
        <v>20566.21</v>
      </c>
      <c r="BD201" s="21"/>
      <c r="BE201" s="19">
        <f t="shared" si="47"/>
        <v>38951.21</v>
      </c>
      <c r="BF201" s="20"/>
      <c r="BG201" s="22">
        <v>10496.69</v>
      </c>
      <c r="BH201" s="20"/>
      <c r="BI201" s="21"/>
      <c r="BJ201" s="21"/>
      <c r="BK201" s="21">
        <v>6980</v>
      </c>
      <c r="BL201" s="21">
        <v>2000</v>
      </c>
      <c r="BM201" s="21"/>
      <c r="BN201" s="21"/>
      <c r="BO201" s="21"/>
      <c r="BP201" s="21"/>
      <c r="BQ201" s="21"/>
      <c r="BR201" s="21"/>
      <c r="BS201" s="21"/>
      <c r="BT201" s="21"/>
      <c r="BU201" s="19">
        <f t="shared" si="42"/>
        <v>8980</v>
      </c>
      <c r="BV201" s="20" t="s">
        <v>12</v>
      </c>
      <c r="BW201" s="19">
        <f t="shared" si="49"/>
        <v>115579.88</v>
      </c>
      <c r="BX201" s="20" t="s">
        <v>12</v>
      </c>
      <c r="BY201" s="19">
        <f t="shared" si="50"/>
        <v>-16038</v>
      </c>
      <c r="BZ201" s="20" t="s">
        <v>12</v>
      </c>
      <c r="CA201" s="29"/>
      <c r="CB201" s="20"/>
      <c r="CC201" s="19">
        <f t="shared" si="37"/>
        <v>-16038</v>
      </c>
      <c r="CD201" s="5"/>
      <c r="CE201" s="115"/>
      <c r="CF201" s="115"/>
      <c r="CG201" s="19">
        <f t="shared" si="38"/>
        <v>-16038</v>
      </c>
      <c r="CH201" s="351" t="s">
        <v>740</v>
      </c>
    </row>
    <row r="202" spans="1:86" x14ac:dyDescent="0.2">
      <c r="A202" s="6">
        <f t="shared" si="34"/>
        <v>1</v>
      </c>
      <c r="B202" s="30" t="s">
        <v>426</v>
      </c>
      <c r="C202" s="29"/>
      <c r="D202" s="20"/>
      <c r="E202" s="21"/>
      <c r="F202" s="21"/>
      <c r="G202" s="21">
        <v>387</v>
      </c>
      <c r="H202" s="21">
        <v>16574</v>
      </c>
      <c r="I202" s="21"/>
      <c r="J202" s="21"/>
      <c r="K202" s="21"/>
      <c r="L202" s="21"/>
      <c r="M202" s="21">
        <v>2493</v>
      </c>
      <c r="N202" s="19">
        <f t="shared" si="35"/>
        <v>19454</v>
      </c>
      <c r="O202" s="20"/>
      <c r="P202" s="21">
        <v>18900</v>
      </c>
      <c r="Q202" s="21"/>
      <c r="R202" s="21"/>
      <c r="S202" s="21"/>
      <c r="T202" s="21"/>
      <c r="U202" s="61">
        <f t="shared" si="43"/>
        <v>18900</v>
      </c>
      <c r="V202" s="20"/>
      <c r="W202" s="21"/>
      <c r="X202" s="21"/>
      <c r="Y202" s="21"/>
      <c r="Z202" s="21"/>
      <c r="AA202" s="21"/>
      <c r="AB202" s="21"/>
      <c r="AC202" s="19">
        <f t="shared" si="36"/>
        <v>0</v>
      </c>
      <c r="AD202" s="20"/>
      <c r="AE202" s="19">
        <f t="shared" si="48"/>
        <v>38354</v>
      </c>
      <c r="AF202" s="20"/>
      <c r="AG202" s="21"/>
      <c r="AH202" s="21"/>
      <c r="AI202" s="21"/>
      <c r="AJ202" s="21">
        <v>4266</v>
      </c>
      <c r="AK202" s="19">
        <f>(SUM(AG202:AJ202))</f>
        <v>4266</v>
      </c>
      <c r="AL202" s="20"/>
      <c r="AM202" s="21"/>
      <c r="AN202" s="21"/>
      <c r="AO202" s="21"/>
      <c r="AP202" s="21"/>
      <c r="AQ202" s="19">
        <f>(SUM(AM202:AP202))</f>
        <v>0</v>
      </c>
      <c r="AR202" s="20"/>
      <c r="AS202" s="21"/>
      <c r="AT202" s="21">
        <v>16500</v>
      </c>
      <c r="AU202" s="21">
        <v>2500</v>
      </c>
      <c r="AV202" s="21"/>
      <c r="AW202" s="21"/>
      <c r="AX202" s="21"/>
      <c r="AY202" s="19">
        <f>(SUM(AS202:AX202))</f>
        <v>19000</v>
      </c>
      <c r="AZ202" s="20"/>
      <c r="BA202" s="21"/>
      <c r="BB202" s="21"/>
      <c r="BC202" s="21">
        <v>933</v>
      </c>
      <c r="BD202" s="21"/>
      <c r="BE202" s="19">
        <f t="shared" si="47"/>
        <v>933</v>
      </c>
      <c r="BF202" s="20"/>
      <c r="BG202" s="22">
        <v>6500</v>
      </c>
      <c r="BH202" s="20"/>
      <c r="BI202" s="21"/>
      <c r="BJ202" s="21"/>
      <c r="BK202" s="21">
        <v>7655</v>
      </c>
      <c r="BL202" s="21"/>
      <c r="BM202" s="21"/>
      <c r="BN202" s="21"/>
      <c r="BO202" s="21"/>
      <c r="BP202" s="21"/>
      <c r="BQ202" s="21"/>
      <c r="BR202" s="21"/>
      <c r="BS202" s="21"/>
      <c r="BT202" s="21"/>
      <c r="BU202" s="19">
        <f>((SUM(BI202:BT202)))</f>
        <v>7655</v>
      </c>
      <c r="BV202" s="20" t="s">
        <v>12</v>
      </c>
      <c r="BW202" s="19">
        <f t="shared" si="49"/>
        <v>38354</v>
      </c>
      <c r="BX202" s="20" t="s">
        <v>12</v>
      </c>
      <c r="BY202" s="19">
        <f t="shared" si="50"/>
        <v>0</v>
      </c>
      <c r="BZ202" s="20" t="s">
        <v>12</v>
      </c>
      <c r="CA202" s="29"/>
      <c r="CB202" s="20"/>
      <c r="CC202" s="19">
        <f t="shared" si="37"/>
        <v>0</v>
      </c>
      <c r="CD202" s="5"/>
      <c r="CE202" s="115"/>
      <c r="CF202" s="115"/>
      <c r="CG202" s="19">
        <f t="shared" si="38"/>
        <v>0</v>
      </c>
      <c r="CH202" s="351" t="s">
        <v>740</v>
      </c>
    </row>
    <row r="203" spans="1:86" ht="13.5" thickBot="1" x14ac:dyDescent="0.25">
      <c r="C203" s="25"/>
      <c r="D203" s="20"/>
      <c r="E203" s="25"/>
      <c r="F203" s="25"/>
      <c r="G203" s="25"/>
      <c r="H203" s="25"/>
      <c r="I203" s="25"/>
      <c r="J203" s="25"/>
      <c r="K203" s="25"/>
      <c r="L203" s="25"/>
      <c r="M203" s="25"/>
      <c r="N203" s="19"/>
      <c r="O203" s="20"/>
      <c r="P203" s="25"/>
      <c r="Q203" s="25"/>
      <c r="R203" s="25"/>
      <c r="S203" s="25"/>
      <c r="T203" s="25"/>
      <c r="U203" s="62"/>
      <c r="V203" s="20"/>
      <c r="W203" s="25"/>
      <c r="X203" s="25"/>
      <c r="Y203" s="25"/>
      <c r="Z203" s="25"/>
      <c r="AA203" s="25"/>
      <c r="AB203" s="25"/>
      <c r="AC203" s="25"/>
      <c r="AD203" s="20"/>
      <c r="AE203" s="25"/>
      <c r="AF203" s="20"/>
      <c r="AG203" s="25"/>
      <c r="AH203" s="25"/>
      <c r="AI203" s="25"/>
      <c r="AJ203" s="25"/>
      <c r="AK203" s="19"/>
      <c r="AL203" s="20"/>
      <c r="AM203" s="25"/>
      <c r="AN203" s="25"/>
      <c r="AO203" s="25"/>
      <c r="AP203" s="25"/>
      <c r="AQ203" s="25"/>
      <c r="AR203" s="20"/>
      <c r="AS203" s="25"/>
      <c r="AT203" s="25"/>
      <c r="AU203" s="25"/>
      <c r="AV203" s="25"/>
      <c r="AW203" s="25"/>
      <c r="AX203" s="25"/>
      <c r="AY203" s="25"/>
      <c r="AZ203" s="20"/>
      <c r="BA203" s="25"/>
      <c r="BB203" s="25"/>
      <c r="BC203" s="25"/>
      <c r="BD203" s="25"/>
      <c r="BE203" s="25"/>
      <c r="BF203" s="20"/>
      <c r="BG203" s="25"/>
      <c r="BH203" s="20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0"/>
      <c r="BW203" s="25"/>
      <c r="BX203" s="20" t="s">
        <v>12</v>
      </c>
      <c r="BY203" s="25"/>
      <c r="BZ203" s="20" t="s">
        <v>12</v>
      </c>
      <c r="CA203" s="2"/>
      <c r="CB203" s="20" t="s">
        <v>12</v>
      </c>
      <c r="CC203" s="19"/>
      <c r="CD203" s="5"/>
      <c r="CE203" s="2"/>
      <c r="CF203" s="2"/>
      <c r="CG203" s="2"/>
      <c r="CH203" s="353"/>
    </row>
    <row r="204" spans="1:86" ht="14.25" thickTop="1" thickBot="1" x14ac:dyDescent="0.25">
      <c r="B204" s="30" t="s">
        <v>427</v>
      </c>
      <c r="C204" s="29">
        <f t="shared" ref="C204:N204" si="51">((SUM(C10:C202)))</f>
        <v>109887750.40000001</v>
      </c>
      <c r="D204" s="20">
        <f t="shared" si="51"/>
        <v>0</v>
      </c>
      <c r="E204" s="29">
        <f t="shared" si="51"/>
        <v>39553799.779999994</v>
      </c>
      <c r="F204" s="29">
        <f t="shared" si="51"/>
        <v>252017.75</v>
      </c>
      <c r="G204" s="29">
        <f t="shared" si="51"/>
        <v>-350207.44</v>
      </c>
      <c r="H204" s="29">
        <f t="shared" si="51"/>
        <v>18227749.109999999</v>
      </c>
      <c r="I204" s="29">
        <f t="shared" si="51"/>
        <v>0</v>
      </c>
      <c r="J204" s="29">
        <f t="shared" si="51"/>
        <v>0</v>
      </c>
      <c r="K204" s="29">
        <f t="shared" si="51"/>
        <v>15970786.439999999</v>
      </c>
      <c r="L204" s="29">
        <f t="shared" si="51"/>
        <v>643108</v>
      </c>
      <c r="M204" s="29">
        <f t="shared" si="51"/>
        <v>32310587.690000001</v>
      </c>
      <c r="N204" s="35">
        <f t="shared" si="51"/>
        <v>106607841.33</v>
      </c>
      <c r="O204" s="20"/>
      <c r="P204" s="35">
        <f t="shared" ref="P204:U204" si="52">((SUM(P10:P202)))</f>
        <v>51638615.189999998</v>
      </c>
      <c r="Q204" s="35">
        <f t="shared" si="52"/>
        <v>481380.23</v>
      </c>
      <c r="R204" s="35">
        <f t="shared" si="52"/>
        <v>5381990.0600000005</v>
      </c>
      <c r="S204" s="35">
        <f t="shared" si="52"/>
        <v>1682441</v>
      </c>
      <c r="T204" s="35">
        <f t="shared" si="52"/>
        <v>12037492.35</v>
      </c>
      <c r="U204" s="63">
        <f t="shared" si="52"/>
        <v>71221918.829999998</v>
      </c>
      <c r="V204" s="20"/>
      <c r="W204" s="35">
        <f t="shared" ref="W204" si="53">((SUM(W10:W202)))</f>
        <v>0</v>
      </c>
      <c r="X204" s="35">
        <f t="shared" ref="X204:AC204" si="54">((SUM(X10:X202)))</f>
        <v>0</v>
      </c>
      <c r="Y204" s="35">
        <f t="shared" si="54"/>
        <v>0</v>
      </c>
      <c r="Z204" s="35">
        <f t="shared" si="54"/>
        <v>119475</v>
      </c>
      <c r="AA204" s="35">
        <f t="shared" si="54"/>
        <v>811448.42</v>
      </c>
      <c r="AB204" s="35">
        <f t="shared" si="54"/>
        <v>4489561</v>
      </c>
      <c r="AC204" s="35">
        <f t="shared" si="54"/>
        <v>5420484.4199999999</v>
      </c>
      <c r="AD204" s="20"/>
      <c r="AE204" s="35">
        <f>((SUM(AE10:AE202)))</f>
        <v>183250244.57999998</v>
      </c>
      <c r="AF204" s="20"/>
      <c r="AG204" s="35">
        <f>((SUM(AG10:AG202)))</f>
        <v>14433367.75</v>
      </c>
      <c r="AH204" s="35">
        <f>((SUM(AH10:AH202)))</f>
        <v>352924.56999999995</v>
      </c>
      <c r="AI204" s="35">
        <f>((SUM(AI10:AI202)))</f>
        <v>1626</v>
      </c>
      <c r="AJ204" s="35">
        <f>((SUM(AJ10:AJ202)))</f>
        <v>6012706.6099999994</v>
      </c>
      <c r="AK204" s="35">
        <f>((SUM(AK10:AK202)))</f>
        <v>20800624.93</v>
      </c>
      <c r="AL204" s="20"/>
      <c r="AM204" s="35">
        <f>((SUM(AM10:AM202)))</f>
        <v>22993972.770000003</v>
      </c>
      <c r="AN204" s="35">
        <f>((SUM(AN10:AN202)))</f>
        <v>1165491.0899999999</v>
      </c>
      <c r="AO204" s="35">
        <f>((SUM(AO10:AO202)))</f>
        <v>204713</v>
      </c>
      <c r="AP204" s="35">
        <f>((SUM(AP10:AP202)))</f>
        <v>4515331.74</v>
      </c>
      <c r="AQ204" s="35">
        <f>((SUM(AQ10:AQ202)))</f>
        <v>28879508.600000001</v>
      </c>
      <c r="AR204" s="20"/>
      <c r="AS204" s="35">
        <f t="shared" ref="AS204:AY204" si="55">((SUM(AS10:AS202)))</f>
        <v>16640955.459999999</v>
      </c>
      <c r="AT204" s="35">
        <f t="shared" si="55"/>
        <v>4486018.8099999996</v>
      </c>
      <c r="AU204" s="35">
        <f t="shared" si="55"/>
        <v>6434515.79</v>
      </c>
      <c r="AV204" s="35">
        <f t="shared" si="55"/>
        <v>1289224.4600000002</v>
      </c>
      <c r="AW204" s="35">
        <f t="shared" si="55"/>
        <v>54731.229999999996</v>
      </c>
      <c r="AX204" s="35">
        <f t="shared" si="55"/>
        <v>13181707.139999997</v>
      </c>
      <c r="AY204" s="35">
        <f t="shared" si="55"/>
        <v>42087152.890000008</v>
      </c>
      <c r="AZ204" s="20"/>
      <c r="BA204" s="35">
        <f>((SUM(BA10:BA202)))</f>
        <v>5403821.3899999997</v>
      </c>
      <c r="BB204" s="35">
        <f>((SUM(BB10:BB202)))</f>
        <v>1430375.8299999998</v>
      </c>
      <c r="BC204" s="35">
        <f>((SUM(BC10:BC202)))</f>
        <v>9016237.290000001</v>
      </c>
      <c r="BD204" s="35">
        <f>((SUM(BD10:BD202)))</f>
        <v>770714.3600000001</v>
      </c>
      <c r="BE204" s="35">
        <f>((SUM(BE10:BE202)))</f>
        <v>16621148.870000003</v>
      </c>
      <c r="BF204" s="20"/>
      <c r="BG204" s="21">
        <f>((SUM(BG10:BG202)))</f>
        <v>14721789.16</v>
      </c>
      <c r="BH204" s="20"/>
      <c r="BI204" s="35">
        <f t="shared" ref="BI204:BU204" si="56">((SUM(BI10:BI202)))</f>
        <v>4755489.37</v>
      </c>
      <c r="BJ204" s="35">
        <f t="shared" si="56"/>
        <v>34336.300000000003</v>
      </c>
      <c r="BK204" s="35">
        <f t="shared" si="56"/>
        <v>5852429.96</v>
      </c>
      <c r="BL204" s="35">
        <f t="shared" si="56"/>
        <v>1443805.2399999998</v>
      </c>
      <c r="BM204" s="35">
        <f t="shared" si="56"/>
        <v>7224398.9300000006</v>
      </c>
      <c r="BN204" s="35">
        <f t="shared" si="56"/>
        <v>623679.48</v>
      </c>
      <c r="BO204" s="35">
        <f t="shared" si="56"/>
        <v>5303.67</v>
      </c>
      <c r="BP204" s="35">
        <f t="shared" si="56"/>
        <v>18726</v>
      </c>
      <c r="BQ204" s="35">
        <f t="shared" si="56"/>
        <v>18997.349999999999</v>
      </c>
      <c r="BR204" s="35">
        <f t="shared" si="56"/>
        <v>337731.08</v>
      </c>
      <c r="BS204" s="35">
        <f t="shared" si="56"/>
        <v>1325013.6499999999</v>
      </c>
      <c r="BT204" s="35">
        <f t="shared" si="56"/>
        <v>2883806.7599999993</v>
      </c>
      <c r="BU204" s="35">
        <f t="shared" si="56"/>
        <v>24523717.789999999</v>
      </c>
      <c r="BV204" s="20"/>
      <c r="BW204" s="35">
        <f>((SUM(BW10:BW202)))</f>
        <v>147633942.24000001</v>
      </c>
      <c r="BX204" s="20"/>
      <c r="BY204" s="35">
        <f>((SUM(BY10:BY202)))</f>
        <v>35616302.339999996</v>
      </c>
      <c r="BZ204" s="20"/>
      <c r="CA204" s="321">
        <f>SUM(CA10:CA203)</f>
        <v>-1450138.17</v>
      </c>
      <c r="CB204" s="20"/>
      <c r="CC204" s="329">
        <f>((SUM(CC10:CC202)))</f>
        <v>144053914.57000005</v>
      </c>
      <c r="CD204" s="5"/>
      <c r="CE204" s="35">
        <f>((SUM(CE10:CE202)))</f>
        <v>67091205.109999992</v>
      </c>
      <c r="CF204" s="35">
        <f>((SUM(CF10:CF201)))</f>
        <v>16085660.939999999</v>
      </c>
      <c r="CG204" s="35">
        <f>((SUM(CG10:CG201)))</f>
        <v>60877048.519999996</v>
      </c>
      <c r="CH204" s="354"/>
    </row>
    <row r="205" spans="1:86" ht="13.5" thickTop="1" x14ac:dyDescent="0.2">
      <c r="AQ205" s="6">
        <f>SUM(AM204:AP204)</f>
        <v>28879508.600000001</v>
      </c>
      <c r="AY205" s="6">
        <f>SUM(AS204:AX204)</f>
        <v>42087152.890000001</v>
      </c>
      <c r="BE205" s="6">
        <f>SUM(BA204:BD204)</f>
        <v>16621148.870000001</v>
      </c>
      <c r="BG205" s="6">
        <f>+BG204</f>
        <v>14721789.16</v>
      </c>
      <c r="BU205" s="6" t="s">
        <v>697</v>
      </c>
      <c r="CC205" s="35"/>
    </row>
  </sheetData>
  <phoneticPr fontId="0" type="noConversion"/>
  <printOptions horizontalCentered="1" verticalCentered="1"/>
  <pageMargins left="0" right="0" top="0.47" bottom="0" header="0.5" footer="0.5"/>
  <pageSetup scale="73" orientation="portrait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W198"/>
  <sheetViews>
    <sheetView zoomScale="106" zoomScaleNormal="106" workbookViewId="0">
      <pane xSplit="2" ySplit="9" topLeftCell="C16" activePane="bottomRight" state="frozen"/>
      <selection activeCell="B1" sqref="B1"/>
      <selection pane="topRight" activeCell="C1" sqref="C1"/>
      <selection pane="bottomLeft" activeCell="B10" sqref="B10"/>
      <selection pane="bottomRight" activeCell="CH13" sqref="CH13"/>
    </sheetView>
  </sheetViews>
  <sheetFormatPr defaultRowHeight="12.75" x14ac:dyDescent="0.2"/>
  <cols>
    <col min="1" max="1" width="2.42578125" bestFit="1" customWidth="1"/>
    <col min="2" max="2" width="20.42578125" customWidth="1"/>
    <col min="3" max="3" width="11.5703125" bestFit="1" customWidth="1"/>
    <col min="4" max="4" width="3" customWidth="1"/>
    <col min="5" max="5" width="12.7109375" customWidth="1"/>
    <col min="6" max="6" width="10.42578125" customWidth="1"/>
    <col min="7" max="7" width="10.28515625" bestFit="1" customWidth="1"/>
    <col min="8" max="8" width="12" bestFit="1" customWidth="1"/>
    <col min="9" max="9" width="11.7109375" bestFit="1" customWidth="1"/>
    <col min="10" max="10" width="12.28515625" bestFit="1" customWidth="1"/>
    <col min="11" max="11" width="8.85546875" bestFit="1" customWidth="1"/>
    <col min="12" max="12" width="8.5703125" bestFit="1" customWidth="1"/>
    <col min="13" max="13" width="11.7109375" bestFit="1" customWidth="1"/>
    <col min="14" max="14" width="12.140625" customWidth="1"/>
    <col min="15" max="15" width="3.7109375" customWidth="1"/>
    <col min="16" max="16" width="12" customWidth="1"/>
    <col min="17" max="17" width="15.42578125" bestFit="1" customWidth="1"/>
    <col min="18" max="18" width="9.85546875" bestFit="1" customWidth="1"/>
    <col min="19" max="20" width="11.7109375" bestFit="1" customWidth="1"/>
    <col min="21" max="21" width="11.5703125" customWidth="1"/>
    <col min="22" max="22" width="1.7109375" bestFit="1" customWidth="1"/>
    <col min="23" max="23" width="10" customWidth="1"/>
    <col min="24" max="24" width="10" bestFit="1" customWidth="1"/>
    <col min="25" max="25" width="9.85546875" bestFit="1" customWidth="1"/>
    <col min="26" max="26" width="13.28515625" bestFit="1" customWidth="1"/>
    <col min="27" max="27" width="9.85546875" bestFit="1" customWidth="1"/>
    <col min="28" max="28" width="11.7109375" bestFit="1" customWidth="1"/>
    <col min="29" max="29" width="11.7109375" customWidth="1"/>
    <col min="30" max="30" width="3.7109375" customWidth="1"/>
    <col min="31" max="31" width="12" bestFit="1" customWidth="1"/>
    <col min="32" max="32" width="4" customWidth="1"/>
    <col min="33" max="33" width="16.42578125" customWidth="1"/>
    <col min="34" max="35" width="11.42578125" bestFit="1" customWidth="1"/>
    <col min="36" max="36" width="10.42578125" bestFit="1" customWidth="1"/>
    <col min="37" max="37" width="10.5703125" customWidth="1"/>
    <col min="38" max="38" width="1.7109375" bestFit="1" customWidth="1"/>
    <col min="39" max="39" width="18" customWidth="1"/>
    <col min="40" max="41" width="11.42578125" bestFit="1" customWidth="1"/>
    <col min="42" max="42" width="11" bestFit="1" customWidth="1"/>
    <col min="43" max="43" width="12.28515625" bestFit="1" customWidth="1"/>
    <col min="44" max="44" width="1.7109375" bestFit="1" customWidth="1"/>
    <col min="45" max="45" width="14.5703125" bestFit="1" customWidth="1"/>
    <col min="46" max="46" width="11" bestFit="1" customWidth="1"/>
    <col min="47" max="47" width="10.5703125" bestFit="1" customWidth="1"/>
    <col min="48" max="48" width="10" bestFit="1" customWidth="1"/>
    <col min="49" max="49" width="11.42578125" bestFit="1" customWidth="1"/>
    <col min="50" max="50" width="10" bestFit="1" customWidth="1"/>
    <col min="51" max="51" width="11.5703125" customWidth="1"/>
    <col min="52" max="52" width="1.5703125" customWidth="1"/>
    <col min="53" max="53" width="12.140625" bestFit="1" customWidth="1"/>
    <col min="54" max="54" width="11.42578125" customWidth="1"/>
    <col min="55" max="55" width="10.140625" customWidth="1"/>
    <col min="56" max="56" width="10.28515625" customWidth="1"/>
    <col min="57" max="57" width="11.42578125" customWidth="1"/>
    <col min="58" max="58" width="3.5703125" customWidth="1"/>
    <col min="59" max="59" width="17.28515625" bestFit="1" customWidth="1"/>
    <col min="60" max="60" width="3.7109375" customWidth="1"/>
    <col min="61" max="61" width="17.140625" bestFit="1" customWidth="1"/>
    <col min="62" max="62" width="11.7109375" bestFit="1" customWidth="1"/>
    <col min="63" max="63" width="10" bestFit="1" customWidth="1"/>
    <col min="64" max="64" width="12.28515625" bestFit="1" customWidth="1"/>
    <col min="65" max="65" width="13.85546875" bestFit="1" customWidth="1"/>
    <col min="66" max="66" width="12.5703125" bestFit="1" customWidth="1"/>
    <col min="67" max="67" width="12.140625" bestFit="1" customWidth="1"/>
    <col min="68" max="69" width="13.42578125" bestFit="1" customWidth="1"/>
    <col min="70" max="70" width="11.7109375" bestFit="1" customWidth="1"/>
    <col min="71" max="71" width="13.28515625" bestFit="1" customWidth="1"/>
    <col min="72" max="72" width="11.7109375" bestFit="1" customWidth="1"/>
    <col min="73" max="73" width="11" bestFit="1" customWidth="1"/>
    <col min="74" max="74" width="3.140625" bestFit="1" customWidth="1"/>
    <col min="75" max="75" width="11.7109375" bestFit="1" customWidth="1"/>
    <col min="76" max="76" width="3.140625" bestFit="1" customWidth="1"/>
    <col min="77" max="77" width="11.140625" bestFit="1" customWidth="1"/>
    <col min="78" max="78" width="3.140625" style="6" bestFit="1" customWidth="1"/>
    <col min="79" max="79" width="10.42578125" style="6" bestFit="1" customWidth="1"/>
    <col min="80" max="80" width="3.140625" bestFit="1" customWidth="1"/>
    <col min="81" max="81" width="11.140625" style="31" bestFit="1" customWidth="1"/>
    <col min="82" max="82" width="3.7109375" style="31" customWidth="1"/>
    <col min="83" max="83" width="16.7109375" bestFit="1" customWidth="1"/>
    <col min="84" max="86" width="14.85546875" bestFit="1" customWidth="1"/>
    <col min="87" max="87" width="40" bestFit="1" customWidth="1"/>
    <col min="88" max="88" width="48.5703125" bestFit="1" customWidth="1"/>
    <col min="89" max="89" width="10.7109375" customWidth="1"/>
    <col min="90" max="90" width="21.140625" customWidth="1"/>
    <col min="91" max="91" width="11.5703125" bestFit="1" customWidth="1"/>
    <col min="92" max="92" width="2.42578125" bestFit="1" customWidth="1"/>
    <col min="93" max="93" width="72.28515625" bestFit="1" customWidth="1"/>
    <col min="94" max="94" width="34.5703125" bestFit="1" customWidth="1"/>
    <col min="95" max="95" width="12.7109375" bestFit="1" customWidth="1"/>
    <col min="96" max="96" width="7.7109375" style="42" bestFit="1" customWidth="1"/>
    <col min="97" max="97" width="11.5703125" style="42" bestFit="1" customWidth="1"/>
    <col min="98" max="98" width="54" style="42" bestFit="1" customWidth="1"/>
    <col min="99" max="99" width="48.5703125" style="42" bestFit="1" customWidth="1"/>
    <col min="100" max="100" width="15.85546875" style="42" customWidth="1"/>
    <col min="101" max="101" width="9.42578125" style="42" customWidth="1"/>
    <col min="102" max="102" width="11.5703125" style="42" bestFit="1" customWidth="1"/>
    <col min="103" max="127" width="8.85546875" style="42" customWidth="1"/>
  </cols>
  <sheetData>
    <row r="1" spans="1:102" x14ac:dyDescent="0.2">
      <c r="B1" s="363" t="s">
        <v>744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CB1" s="6"/>
      <c r="CC1" s="6"/>
      <c r="CD1" s="6"/>
      <c r="CE1" s="6"/>
      <c r="CF1" s="6"/>
      <c r="CG1" s="6"/>
      <c r="CH1" s="6"/>
      <c r="CI1" s="26" t="s">
        <v>731</v>
      </c>
      <c r="CJ1" s="6"/>
      <c r="CK1" s="6"/>
      <c r="CL1" s="6"/>
      <c r="CM1" s="34"/>
      <c r="CN1" s="6"/>
      <c r="CO1" s="6"/>
      <c r="CP1" s="6" t="s">
        <v>0</v>
      </c>
      <c r="CQ1" s="6"/>
      <c r="CR1" s="6"/>
      <c r="CS1" s="6"/>
      <c r="CT1" s="6" t="s">
        <v>1</v>
      </c>
      <c r="CU1" s="6"/>
      <c r="CV1" s="6"/>
      <c r="CW1" s="6"/>
      <c r="CX1" s="34">
        <f ca="1">(NOW())</f>
        <v>45118.559763888887</v>
      </c>
    </row>
    <row r="2" spans="1:102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CB2" s="6"/>
      <c r="CC2" s="6"/>
      <c r="CD2" s="6"/>
      <c r="CE2" s="6"/>
      <c r="CF2" s="6"/>
      <c r="CG2" s="6"/>
      <c r="CH2" s="6"/>
      <c r="CI2" s="26"/>
      <c r="CJ2" s="6"/>
      <c r="CK2" s="6"/>
      <c r="CL2" s="6"/>
      <c r="CM2" s="6"/>
      <c r="CN2" s="6"/>
      <c r="CO2" s="6"/>
      <c r="CP2" s="6"/>
      <c r="CQ2" s="6"/>
      <c r="CR2" s="6"/>
      <c r="CS2" s="6"/>
      <c r="CT2" s="6" t="s">
        <v>730</v>
      </c>
      <c r="CU2" s="6"/>
      <c r="CV2" s="6"/>
      <c r="CW2" s="6"/>
      <c r="CX2" s="6"/>
    </row>
    <row r="3" spans="1:102" x14ac:dyDescent="0.2">
      <c r="E3" t="s">
        <v>2</v>
      </c>
      <c r="W3" t="s">
        <v>3</v>
      </c>
      <c r="AG3" t="s">
        <v>4</v>
      </c>
      <c r="AM3" t="s">
        <v>5</v>
      </c>
      <c r="AS3" t="s">
        <v>6</v>
      </c>
      <c r="BA3" t="s">
        <v>7</v>
      </c>
      <c r="BG3" t="s">
        <v>8</v>
      </c>
      <c r="BI3" t="s">
        <v>9</v>
      </c>
      <c r="BZ3"/>
      <c r="CA3"/>
      <c r="CC3"/>
      <c r="CD3"/>
      <c r="CI3" s="26" t="s">
        <v>428</v>
      </c>
      <c r="CJ3" s="6"/>
      <c r="CK3" s="6"/>
      <c r="CL3" s="6"/>
      <c r="CM3" s="6"/>
      <c r="CN3" s="6"/>
      <c r="CO3" s="6"/>
      <c r="CP3" s="6"/>
      <c r="CQ3" s="6"/>
      <c r="CR3" s="6"/>
      <c r="CS3" s="6"/>
      <c r="CT3" s="6" t="s">
        <v>429</v>
      </c>
      <c r="CU3" s="6"/>
      <c r="CV3" s="6"/>
      <c r="CW3" s="6"/>
      <c r="CX3" s="6"/>
    </row>
    <row r="4" spans="1:102" x14ac:dyDescent="0.2">
      <c r="C4" s="8">
        <v>1</v>
      </c>
      <c r="D4" s="9"/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9"/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9"/>
      <c r="W4" s="8" t="s">
        <v>735</v>
      </c>
      <c r="X4" s="8" t="s">
        <v>736</v>
      </c>
      <c r="Y4" s="8">
        <v>19</v>
      </c>
      <c r="Z4" s="8">
        <v>20</v>
      </c>
      <c r="AA4" s="8">
        <v>21</v>
      </c>
      <c r="AB4" s="8">
        <v>22</v>
      </c>
      <c r="AC4" s="8">
        <v>23</v>
      </c>
      <c r="AD4" s="9"/>
      <c r="AE4" s="8">
        <v>24</v>
      </c>
      <c r="AF4" s="9"/>
      <c r="AG4" s="8">
        <v>25</v>
      </c>
      <c r="AH4" s="8">
        <v>26</v>
      </c>
      <c r="AI4" s="8">
        <v>27</v>
      </c>
      <c r="AJ4" s="8">
        <v>28</v>
      </c>
      <c r="AK4" s="8">
        <v>29</v>
      </c>
      <c r="AL4" s="9"/>
      <c r="AM4" s="8">
        <v>30</v>
      </c>
      <c r="AN4" s="8">
        <v>31</v>
      </c>
      <c r="AO4" s="8">
        <v>32</v>
      </c>
      <c r="AP4" s="8">
        <v>33</v>
      </c>
      <c r="AQ4" s="8">
        <v>34</v>
      </c>
      <c r="AR4" s="9"/>
      <c r="AS4" s="8">
        <v>35</v>
      </c>
      <c r="AT4" s="8">
        <v>36</v>
      </c>
      <c r="AU4" s="8">
        <v>37</v>
      </c>
      <c r="AV4" s="8">
        <v>38</v>
      </c>
      <c r="AW4" s="8">
        <v>39</v>
      </c>
      <c r="AX4" s="8">
        <v>40</v>
      </c>
      <c r="AY4" s="8">
        <v>41</v>
      </c>
      <c r="AZ4" s="9"/>
      <c r="BA4" s="8">
        <v>42</v>
      </c>
      <c r="BB4" s="8">
        <v>43</v>
      </c>
      <c r="BC4" s="8">
        <v>44</v>
      </c>
      <c r="BD4" s="10">
        <v>45</v>
      </c>
      <c r="BE4" s="10">
        <v>46</v>
      </c>
      <c r="BF4" s="9"/>
      <c r="BG4" s="8">
        <v>47</v>
      </c>
      <c r="BH4" s="9"/>
      <c r="BI4" s="8">
        <v>48</v>
      </c>
      <c r="BJ4" s="8">
        <v>49</v>
      </c>
      <c r="BK4" s="8">
        <v>50</v>
      </c>
      <c r="BL4" s="8">
        <v>51</v>
      </c>
      <c r="BM4" s="8">
        <v>52</v>
      </c>
      <c r="BN4" s="8">
        <v>53</v>
      </c>
      <c r="BO4" s="8">
        <v>54</v>
      </c>
      <c r="BP4" s="8">
        <v>55</v>
      </c>
      <c r="BQ4" s="8">
        <v>56</v>
      </c>
      <c r="BR4" s="8">
        <v>57</v>
      </c>
      <c r="BS4" s="8">
        <v>58</v>
      </c>
      <c r="BT4" s="8">
        <v>59</v>
      </c>
      <c r="BU4" s="8">
        <v>60</v>
      </c>
      <c r="BV4" s="9" t="s">
        <v>12</v>
      </c>
      <c r="BW4" s="8">
        <v>61</v>
      </c>
      <c r="BX4" s="9" t="s">
        <v>12</v>
      </c>
      <c r="BY4" s="8">
        <v>62</v>
      </c>
      <c r="BZ4" s="9" t="s">
        <v>12</v>
      </c>
      <c r="CA4" s="322">
        <v>63</v>
      </c>
      <c r="CB4" s="9" t="s">
        <v>12</v>
      </c>
      <c r="CC4" s="8">
        <v>64</v>
      </c>
      <c r="CD4" s="5"/>
      <c r="CE4" s="8">
        <v>65</v>
      </c>
      <c r="CF4" s="8">
        <v>66</v>
      </c>
      <c r="CG4" s="8">
        <v>67</v>
      </c>
      <c r="CH4" s="30"/>
      <c r="CI4" s="2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</row>
    <row r="5" spans="1:102" x14ac:dyDescent="0.2">
      <c r="B5" s="27">
        <f>SUM(A10:A42)</f>
        <v>33</v>
      </c>
      <c r="C5" s="11" t="s">
        <v>13</v>
      </c>
      <c r="D5" s="5"/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14</v>
      </c>
      <c r="J5" s="11" t="s">
        <v>14</v>
      </c>
      <c r="K5" s="11" t="s">
        <v>14</v>
      </c>
      <c r="L5" s="11" t="s">
        <v>14</v>
      </c>
      <c r="M5" s="11" t="s">
        <v>14</v>
      </c>
      <c r="N5" s="11" t="s">
        <v>15</v>
      </c>
      <c r="O5" s="5"/>
      <c r="P5" s="11" t="s">
        <v>16</v>
      </c>
      <c r="Q5" s="11" t="s">
        <v>16</v>
      </c>
      <c r="R5" s="11" t="s">
        <v>16</v>
      </c>
      <c r="S5" s="11" t="s">
        <v>16</v>
      </c>
      <c r="T5" s="11" t="s">
        <v>16</v>
      </c>
      <c r="U5" s="11" t="s">
        <v>15</v>
      </c>
      <c r="V5" s="5"/>
      <c r="W5" s="11" t="s">
        <v>709</v>
      </c>
      <c r="X5" s="11" t="s">
        <v>709</v>
      </c>
      <c r="Y5" s="11" t="s">
        <v>17</v>
      </c>
      <c r="Z5" s="11" t="s">
        <v>17</v>
      </c>
      <c r="AA5" s="11" t="s">
        <v>17</v>
      </c>
      <c r="AB5" s="11" t="s">
        <v>17</v>
      </c>
      <c r="AC5" s="11" t="s">
        <v>15</v>
      </c>
      <c r="AD5" s="5"/>
      <c r="AE5" s="11" t="s">
        <v>15</v>
      </c>
      <c r="AF5" s="5"/>
      <c r="AG5" s="11" t="s">
        <v>18</v>
      </c>
      <c r="AH5" s="11" t="s">
        <v>18</v>
      </c>
      <c r="AI5" s="11" t="s">
        <v>18</v>
      </c>
      <c r="AJ5" s="11" t="s">
        <v>18</v>
      </c>
      <c r="AK5" s="11" t="s">
        <v>15</v>
      </c>
      <c r="AL5" s="5"/>
      <c r="AM5" s="11" t="s">
        <v>19</v>
      </c>
      <c r="AN5" s="11" t="s">
        <v>19</v>
      </c>
      <c r="AO5" s="11" t="s">
        <v>19</v>
      </c>
      <c r="AP5" s="11" t="s">
        <v>19</v>
      </c>
      <c r="AQ5" s="11" t="s">
        <v>15</v>
      </c>
      <c r="AR5" s="5"/>
      <c r="AS5" s="11" t="s">
        <v>20</v>
      </c>
      <c r="AT5" s="11" t="s">
        <v>20</v>
      </c>
      <c r="AU5" s="11" t="s">
        <v>20</v>
      </c>
      <c r="AV5" s="11" t="s">
        <v>20</v>
      </c>
      <c r="AW5" s="11" t="s">
        <v>20</v>
      </c>
      <c r="AX5" s="11" t="s">
        <v>20</v>
      </c>
      <c r="AY5" s="11" t="s">
        <v>15</v>
      </c>
      <c r="AZ5" s="5"/>
      <c r="BA5" s="11" t="s">
        <v>21</v>
      </c>
      <c r="BB5" s="11" t="s">
        <v>21</v>
      </c>
      <c r="BC5" s="11" t="s">
        <v>21</v>
      </c>
      <c r="BD5" s="11" t="s">
        <v>21</v>
      </c>
      <c r="BE5" s="11" t="s">
        <v>15</v>
      </c>
      <c r="BF5" s="5"/>
      <c r="BG5" s="11"/>
      <c r="BH5" s="5"/>
      <c r="BI5" s="11" t="s">
        <v>22</v>
      </c>
      <c r="BJ5" s="11" t="s">
        <v>22</v>
      </c>
      <c r="BK5" s="11" t="s">
        <v>22</v>
      </c>
      <c r="BL5" s="11" t="s">
        <v>22</v>
      </c>
      <c r="BM5" s="11" t="s">
        <v>22</v>
      </c>
      <c r="BN5" s="11" t="s">
        <v>22</v>
      </c>
      <c r="BO5" s="11" t="s">
        <v>22</v>
      </c>
      <c r="BP5" s="11" t="s">
        <v>22</v>
      </c>
      <c r="BQ5" s="11" t="s">
        <v>22</v>
      </c>
      <c r="BR5" s="11" t="s">
        <v>22</v>
      </c>
      <c r="BS5" s="11" t="s">
        <v>22</v>
      </c>
      <c r="BT5" s="11" t="s">
        <v>22</v>
      </c>
      <c r="BU5" s="11" t="s">
        <v>15</v>
      </c>
      <c r="BV5" s="5" t="s">
        <v>12</v>
      </c>
      <c r="BW5" s="11" t="s">
        <v>15</v>
      </c>
      <c r="BX5" s="5" t="s">
        <v>12</v>
      </c>
      <c r="BY5" s="11" t="s">
        <v>23</v>
      </c>
      <c r="BZ5" s="5" t="s">
        <v>12</v>
      </c>
      <c r="CA5" s="68" t="s">
        <v>22</v>
      </c>
      <c r="CB5" s="5" t="s">
        <v>12</v>
      </c>
      <c r="CC5" s="11" t="s">
        <v>24</v>
      </c>
      <c r="CD5" s="5"/>
      <c r="CE5" s="50" t="s">
        <v>25</v>
      </c>
      <c r="CF5" s="50" t="s">
        <v>26</v>
      </c>
      <c r="CG5" s="50" t="s">
        <v>739</v>
      </c>
      <c r="CH5" s="50" t="s">
        <v>713</v>
      </c>
      <c r="CI5" s="26"/>
      <c r="CJ5" s="6"/>
      <c r="CK5" s="6"/>
      <c r="CL5" s="6"/>
      <c r="CM5" s="6"/>
      <c r="CN5" s="5" t="s">
        <v>12</v>
      </c>
      <c r="CO5" s="6"/>
      <c r="CP5" s="6"/>
      <c r="CQ5" s="6"/>
      <c r="CR5" s="6"/>
      <c r="CS5" s="6"/>
      <c r="CT5" s="6"/>
      <c r="CU5" s="6"/>
      <c r="CV5" s="6"/>
      <c r="CW5" s="6"/>
      <c r="CX5" s="6"/>
    </row>
    <row r="6" spans="1:102" x14ac:dyDescent="0.2">
      <c r="B6" s="28">
        <f>+B5/33</f>
        <v>1</v>
      </c>
      <c r="C6" s="7" t="s">
        <v>27</v>
      </c>
      <c r="D6" s="5"/>
      <c r="E6" s="7" t="s">
        <v>28</v>
      </c>
      <c r="F6" s="7"/>
      <c r="G6" s="7" t="s">
        <v>539</v>
      </c>
      <c r="H6" s="7" t="s">
        <v>29</v>
      </c>
      <c r="I6" s="7" t="s">
        <v>30</v>
      </c>
      <c r="J6" s="7" t="s">
        <v>30</v>
      </c>
      <c r="K6" s="7"/>
      <c r="L6" s="7" t="s">
        <v>31</v>
      </c>
      <c r="M6" s="7" t="s">
        <v>32</v>
      </c>
      <c r="N6" s="7"/>
      <c r="O6" s="5"/>
      <c r="P6" s="7" t="s">
        <v>33</v>
      </c>
      <c r="Q6" s="7" t="s">
        <v>34</v>
      </c>
      <c r="R6" s="7"/>
      <c r="S6" s="7"/>
      <c r="T6" s="7" t="s">
        <v>32</v>
      </c>
      <c r="U6" s="7" t="s">
        <v>16</v>
      </c>
      <c r="V6" s="5"/>
      <c r="W6" s="7" t="s">
        <v>710</v>
      </c>
      <c r="X6" s="7" t="s">
        <v>710</v>
      </c>
      <c r="Y6" s="7"/>
      <c r="Z6" s="7"/>
      <c r="AA6" s="7"/>
      <c r="AB6" s="7" t="s">
        <v>32</v>
      </c>
      <c r="AC6" s="7"/>
      <c r="AD6" s="5"/>
      <c r="AE6" s="7"/>
      <c r="AF6" s="5"/>
      <c r="AG6" s="7"/>
      <c r="AH6" s="7"/>
      <c r="AI6" s="7"/>
      <c r="AJ6" s="7"/>
      <c r="AK6" s="7"/>
      <c r="AL6" s="5"/>
      <c r="AM6" s="7"/>
      <c r="AN6" s="7"/>
      <c r="AO6" s="7"/>
      <c r="AP6" s="7"/>
      <c r="AQ6" s="7"/>
      <c r="AR6" s="5"/>
      <c r="AS6" s="7" t="s">
        <v>35</v>
      </c>
      <c r="AT6" s="7"/>
      <c r="AU6" s="7"/>
      <c r="AV6" s="7"/>
      <c r="AW6" s="7"/>
      <c r="AX6" s="7"/>
      <c r="AY6" s="7"/>
      <c r="AZ6" s="5"/>
      <c r="BA6" s="7"/>
      <c r="BB6" s="7"/>
      <c r="BC6" s="7"/>
      <c r="BD6" s="7"/>
      <c r="BE6" s="7"/>
      <c r="BF6" s="5"/>
      <c r="BG6" s="7"/>
      <c r="BH6" s="5"/>
      <c r="BI6" s="7" t="s">
        <v>36</v>
      </c>
      <c r="BJ6" s="7" t="s">
        <v>36</v>
      </c>
      <c r="BK6" s="7"/>
      <c r="BL6" s="7" t="s">
        <v>37</v>
      </c>
      <c r="BM6" s="7" t="s">
        <v>37</v>
      </c>
      <c r="BN6" s="7" t="s">
        <v>38</v>
      </c>
      <c r="BO6" s="7" t="s">
        <v>39</v>
      </c>
      <c r="BP6" s="7" t="s">
        <v>40</v>
      </c>
      <c r="BQ6" s="7" t="s">
        <v>40</v>
      </c>
      <c r="BR6" s="7" t="s">
        <v>41</v>
      </c>
      <c r="BS6" s="7" t="s">
        <v>540</v>
      </c>
      <c r="BU6" t="s">
        <v>22</v>
      </c>
      <c r="BV6" s="5" t="s">
        <v>12</v>
      </c>
      <c r="BW6" s="7" t="s">
        <v>43</v>
      </c>
      <c r="BX6" s="5" t="s">
        <v>12</v>
      </c>
      <c r="BY6" s="7" t="s">
        <v>44</v>
      </c>
      <c r="BZ6" s="5" t="s">
        <v>12</v>
      </c>
      <c r="CA6" s="68" t="s">
        <v>708</v>
      </c>
      <c r="CB6" s="5" t="s">
        <v>12</v>
      </c>
      <c r="CC6" s="7" t="s">
        <v>45</v>
      </c>
      <c r="CD6" s="5"/>
      <c r="CE6" s="51" t="s">
        <v>46</v>
      </c>
      <c r="CF6" s="51" t="s">
        <v>47</v>
      </c>
      <c r="CG6" s="51" t="s">
        <v>27</v>
      </c>
      <c r="CH6" s="51" t="s">
        <v>714</v>
      </c>
      <c r="CI6" s="26"/>
      <c r="CJ6" s="6"/>
      <c r="CK6" s="6"/>
      <c r="CL6" s="6"/>
      <c r="CM6" s="6"/>
      <c r="CN6" s="5" t="s">
        <v>12</v>
      </c>
      <c r="CO6" s="6" t="s">
        <v>48</v>
      </c>
      <c r="CP6" s="6"/>
      <c r="CQ6" s="6"/>
      <c r="CR6" s="6"/>
      <c r="CS6" s="6" t="s">
        <v>49</v>
      </c>
      <c r="CT6" s="6" t="s">
        <v>48</v>
      </c>
      <c r="CU6" s="6"/>
      <c r="CV6" s="6"/>
      <c r="CW6" s="6"/>
      <c r="CX6" s="6" t="s">
        <v>49</v>
      </c>
    </row>
    <row r="7" spans="1:102" x14ac:dyDescent="0.2">
      <c r="C7" s="7" t="s">
        <v>50</v>
      </c>
      <c r="D7" s="5"/>
      <c r="E7" s="7" t="s">
        <v>51</v>
      </c>
      <c r="F7" s="7" t="s">
        <v>52</v>
      </c>
      <c r="G7" s="7" t="s">
        <v>39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14</v>
      </c>
      <c r="N7" s="7" t="s">
        <v>14</v>
      </c>
      <c r="O7" s="5"/>
      <c r="P7" s="7" t="s">
        <v>58</v>
      </c>
      <c r="Q7" s="7" t="s">
        <v>59</v>
      </c>
      <c r="R7" s="7" t="s">
        <v>51</v>
      </c>
      <c r="S7" s="7" t="s">
        <v>60</v>
      </c>
      <c r="T7" s="7" t="s">
        <v>16</v>
      </c>
      <c r="U7" s="7" t="s">
        <v>61</v>
      </c>
      <c r="V7" s="5"/>
      <c r="W7" s="7" t="s">
        <v>711</v>
      </c>
      <c r="X7" s="7" t="s">
        <v>711</v>
      </c>
      <c r="Y7" s="7" t="s">
        <v>62</v>
      </c>
      <c r="Z7" s="7" t="s">
        <v>63</v>
      </c>
      <c r="AA7" s="7" t="s">
        <v>63</v>
      </c>
      <c r="AB7" s="7" t="s">
        <v>17</v>
      </c>
      <c r="AC7" s="7" t="s">
        <v>17</v>
      </c>
      <c r="AD7" s="5"/>
      <c r="AE7" s="7"/>
      <c r="AF7" s="5"/>
      <c r="AG7" s="7"/>
      <c r="AH7" s="7" t="s">
        <v>64</v>
      </c>
      <c r="AI7" s="7" t="s">
        <v>65</v>
      </c>
      <c r="AJ7" s="7"/>
      <c r="AK7" s="7"/>
      <c r="AL7" s="5"/>
      <c r="AM7" s="7"/>
      <c r="AN7" s="7" t="s">
        <v>64</v>
      </c>
      <c r="AO7" s="7" t="s">
        <v>65</v>
      </c>
      <c r="AP7" s="7"/>
      <c r="AQ7" s="7"/>
      <c r="AR7" s="5"/>
      <c r="AS7" s="7" t="s">
        <v>66</v>
      </c>
      <c r="AT7" s="7"/>
      <c r="AU7" s="7" t="s">
        <v>67</v>
      </c>
      <c r="AV7" s="7" t="s">
        <v>68</v>
      </c>
      <c r="AW7" s="7" t="s">
        <v>65</v>
      </c>
      <c r="AX7" s="7"/>
      <c r="AY7" s="7" t="s">
        <v>69</v>
      </c>
      <c r="AZ7" s="5"/>
      <c r="BA7" s="7" t="s">
        <v>70</v>
      </c>
      <c r="BB7" s="7"/>
      <c r="BC7" s="7"/>
      <c r="BD7" s="7"/>
      <c r="BE7" s="7"/>
      <c r="BF7" s="5"/>
      <c r="BG7" s="7"/>
      <c r="BH7" s="5"/>
      <c r="BI7" s="7" t="s">
        <v>71</v>
      </c>
      <c r="BJ7" s="7" t="s">
        <v>71</v>
      </c>
      <c r="BK7" s="7" t="s">
        <v>72</v>
      </c>
      <c r="BL7" s="7" t="s">
        <v>73</v>
      </c>
      <c r="BM7" s="7"/>
      <c r="BN7" s="7" t="s">
        <v>74</v>
      </c>
      <c r="BO7" s="7" t="s">
        <v>75</v>
      </c>
      <c r="BP7" s="7" t="s">
        <v>74</v>
      </c>
      <c r="BQ7" s="7" t="s">
        <v>75</v>
      </c>
      <c r="BR7" s="7" t="s">
        <v>76</v>
      </c>
      <c r="BS7" s="7" t="s">
        <v>541</v>
      </c>
      <c r="BT7" s="7" t="s">
        <v>32</v>
      </c>
      <c r="BU7" s="7"/>
      <c r="BV7" s="5" t="s">
        <v>12</v>
      </c>
      <c r="BW7" s="7" t="s">
        <v>78</v>
      </c>
      <c r="BX7" s="5" t="s">
        <v>12</v>
      </c>
      <c r="BY7" s="7" t="s">
        <v>79</v>
      </c>
      <c r="BZ7" s="5" t="s">
        <v>12</v>
      </c>
      <c r="CA7" s="68" t="s">
        <v>78</v>
      </c>
      <c r="CB7" s="5" t="s">
        <v>12</v>
      </c>
      <c r="CC7" s="7" t="s">
        <v>27</v>
      </c>
      <c r="CD7" s="5"/>
      <c r="CE7" s="51"/>
      <c r="CF7" s="51"/>
      <c r="CG7" s="51"/>
      <c r="CH7" s="51" t="s">
        <v>715</v>
      </c>
      <c r="CI7" s="26"/>
      <c r="CJ7" s="6"/>
      <c r="CK7" s="6"/>
      <c r="CL7" s="6"/>
      <c r="CM7" s="6"/>
      <c r="CN7" s="5" t="s">
        <v>12</v>
      </c>
      <c r="CO7" s="6" t="s">
        <v>80</v>
      </c>
      <c r="CP7" s="6"/>
      <c r="CQ7" s="6"/>
      <c r="CR7" s="6"/>
      <c r="CS7" s="6"/>
      <c r="CT7" s="6" t="s">
        <v>81</v>
      </c>
      <c r="CU7" s="6"/>
      <c r="CV7" s="6"/>
      <c r="CW7" s="6"/>
      <c r="CX7" s="6"/>
    </row>
    <row r="8" spans="1:102" x14ac:dyDescent="0.2">
      <c r="B8" t="s">
        <v>430</v>
      </c>
      <c r="C8" s="12" t="s">
        <v>83</v>
      </c>
      <c r="D8" s="5"/>
      <c r="E8" s="12" t="s">
        <v>84</v>
      </c>
      <c r="F8" s="12" t="s">
        <v>61</v>
      </c>
      <c r="G8" s="12" t="s">
        <v>61</v>
      </c>
      <c r="H8" s="12" t="s">
        <v>85</v>
      </c>
      <c r="I8" s="12" t="s">
        <v>86</v>
      </c>
      <c r="J8" s="12" t="s">
        <v>87</v>
      </c>
      <c r="K8" s="12" t="s">
        <v>88</v>
      </c>
      <c r="L8" s="12" t="s">
        <v>88</v>
      </c>
      <c r="M8" s="12" t="s">
        <v>23</v>
      </c>
      <c r="N8" s="12" t="s">
        <v>61</v>
      </c>
      <c r="O8" s="5"/>
      <c r="P8" s="12" t="s">
        <v>89</v>
      </c>
      <c r="Q8" s="12" t="s">
        <v>51</v>
      </c>
      <c r="R8" s="12" t="s">
        <v>90</v>
      </c>
      <c r="S8" s="12" t="s">
        <v>91</v>
      </c>
      <c r="T8" s="12" t="s">
        <v>23</v>
      </c>
      <c r="U8" s="53"/>
      <c r="V8" s="5"/>
      <c r="W8" s="344" t="s">
        <v>737</v>
      </c>
      <c r="X8" s="344" t="s">
        <v>738</v>
      </c>
      <c r="Y8" s="12" t="s">
        <v>92</v>
      </c>
      <c r="Z8" s="12" t="s">
        <v>93</v>
      </c>
      <c r="AA8" s="12" t="s">
        <v>94</v>
      </c>
      <c r="AB8" s="12" t="s">
        <v>23</v>
      </c>
      <c r="AC8" s="12" t="s">
        <v>61</v>
      </c>
      <c r="AD8" s="5"/>
      <c r="AE8" s="12" t="s">
        <v>61</v>
      </c>
      <c r="AF8" s="5"/>
      <c r="AG8" s="12" t="s">
        <v>95</v>
      </c>
      <c r="AH8" s="12" t="s">
        <v>96</v>
      </c>
      <c r="AI8" s="12" t="s">
        <v>97</v>
      </c>
      <c r="AJ8" s="12" t="s">
        <v>22</v>
      </c>
      <c r="AK8" s="12" t="s">
        <v>18</v>
      </c>
      <c r="AL8" s="5"/>
      <c r="AM8" s="12" t="s">
        <v>95</v>
      </c>
      <c r="AN8" s="12" t="s">
        <v>96</v>
      </c>
      <c r="AO8" s="12" t="s">
        <v>97</v>
      </c>
      <c r="AP8" s="12" t="s">
        <v>22</v>
      </c>
      <c r="AQ8" s="12" t="s">
        <v>98</v>
      </c>
      <c r="AR8" s="5"/>
      <c r="AS8" s="12" t="s">
        <v>99</v>
      </c>
      <c r="AT8" s="12" t="s">
        <v>100</v>
      </c>
      <c r="AU8" s="12" t="s">
        <v>101</v>
      </c>
      <c r="AV8" s="12" t="s">
        <v>102</v>
      </c>
      <c r="AW8" s="12" t="s">
        <v>97</v>
      </c>
      <c r="AX8" s="12" t="s">
        <v>22</v>
      </c>
      <c r="AY8" s="12" t="s">
        <v>103</v>
      </c>
      <c r="AZ8" s="5"/>
      <c r="BA8" s="12" t="s">
        <v>104</v>
      </c>
      <c r="BB8" s="12" t="s">
        <v>105</v>
      </c>
      <c r="BC8" s="12" t="s">
        <v>103</v>
      </c>
      <c r="BD8" s="12" t="s">
        <v>22</v>
      </c>
      <c r="BE8" s="12" t="s">
        <v>21</v>
      </c>
      <c r="BF8" s="5"/>
      <c r="BG8" s="12" t="s">
        <v>106</v>
      </c>
      <c r="BH8" s="5"/>
      <c r="BI8" s="12" t="s">
        <v>104</v>
      </c>
      <c r="BJ8" s="12" t="s">
        <v>107</v>
      </c>
      <c r="BK8" s="12" t="s">
        <v>108</v>
      </c>
      <c r="BL8" s="12" t="s">
        <v>109</v>
      </c>
      <c r="BM8" s="12" t="s">
        <v>110</v>
      </c>
      <c r="BN8" s="12" t="s">
        <v>111</v>
      </c>
      <c r="BO8" s="12" t="s">
        <v>112</v>
      </c>
      <c r="BP8" s="12" t="s">
        <v>111</v>
      </c>
      <c r="BQ8" s="12" t="s">
        <v>112</v>
      </c>
      <c r="BR8" s="12" t="s">
        <v>113</v>
      </c>
      <c r="BS8" s="12" t="s">
        <v>85</v>
      </c>
      <c r="BT8" s="7" t="s">
        <v>535</v>
      </c>
      <c r="BU8" s="7"/>
      <c r="BV8" s="5" t="s">
        <v>12</v>
      </c>
      <c r="BX8" s="5" t="s">
        <v>12</v>
      </c>
      <c r="BY8" s="12"/>
      <c r="BZ8" s="5" t="s">
        <v>12</v>
      </c>
      <c r="CA8" s="33"/>
      <c r="CB8" s="5" t="s">
        <v>12</v>
      </c>
      <c r="CC8" s="12"/>
      <c r="CD8" s="5"/>
      <c r="CE8" s="52" t="s">
        <v>536</v>
      </c>
      <c r="CF8" s="52" t="s">
        <v>536</v>
      </c>
      <c r="CG8" s="52" t="s">
        <v>536</v>
      </c>
      <c r="CH8" s="52" t="s">
        <v>716</v>
      </c>
      <c r="CI8" s="26">
        <v>1</v>
      </c>
      <c r="CJ8" s="36" t="s">
        <v>114</v>
      </c>
      <c r="CK8" s="6"/>
      <c r="CL8" s="6"/>
      <c r="CM8" s="13">
        <f>(+C44)</f>
        <v>79195966.670000002</v>
      </c>
      <c r="CN8" s="5" t="s">
        <v>12</v>
      </c>
      <c r="CO8" s="6" t="s">
        <v>115</v>
      </c>
      <c r="CP8" s="6"/>
      <c r="CQ8" s="6"/>
      <c r="CR8" s="6"/>
      <c r="CS8" s="5"/>
      <c r="CT8" s="6" t="s">
        <v>116</v>
      </c>
      <c r="CU8" s="6"/>
      <c r="CV8" s="6"/>
      <c r="CW8" s="6"/>
      <c r="CX8" s="6"/>
    </row>
    <row r="9" spans="1:102" x14ac:dyDescent="0.2"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  <c r="P9" s="16"/>
      <c r="Q9" s="16"/>
      <c r="R9" s="16"/>
      <c r="S9" s="16"/>
      <c r="T9" s="16"/>
      <c r="U9" s="16"/>
      <c r="V9" s="15"/>
      <c r="W9" s="16"/>
      <c r="X9" s="16"/>
      <c r="Y9" s="16"/>
      <c r="Z9" s="16"/>
      <c r="AA9" s="16"/>
      <c r="AB9" s="16"/>
      <c r="AC9" s="16"/>
      <c r="AD9" s="15"/>
      <c r="AE9" s="16"/>
      <c r="AF9" s="15"/>
      <c r="AG9" s="16"/>
      <c r="AH9" s="16"/>
      <c r="AI9" s="16"/>
      <c r="AJ9" s="16"/>
      <c r="AK9" s="16"/>
      <c r="AL9" s="15"/>
      <c r="AM9" s="16"/>
      <c r="AN9" s="16"/>
      <c r="AO9" s="16"/>
      <c r="AP9" s="16"/>
      <c r="AQ9" s="16"/>
      <c r="AR9" s="15"/>
      <c r="AS9" s="16"/>
      <c r="AT9" s="16"/>
      <c r="AU9" s="16"/>
      <c r="AV9" s="16"/>
      <c r="AW9" s="16"/>
      <c r="AX9" s="16"/>
      <c r="AY9" s="16"/>
      <c r="AZ9" s="15"/>
      <c r="BA9" s="16"/>
      <c r="BB9" s="16"/>
      <c r="BC9" s="16"/>
      <c r="BD9" s="16"/>
      <c r="BE9" s="16"/>
      <c r="BF9" s="15"/>
      <c r="BG9" s="17"/>
      <c r="BH9" s="15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5" t="s">
        <v>12</v>
      </c>
      <c r="BW9" s="16"/>
      <c r="BX9" s="15" t="s">
        <v>12</v>
      </c>
      <c r="BY9" s="18"/>
      <c r="BZ9" s="5" t="s">
        <v>12</v>
      </c>
      <c r="CA9" s="68"/>
      <c r="CB9" s="5" t="s">
        <v>12</v>
      </c>
      <c r="CC9" s="17"/>
      <c r="CD9" s="5"/>
      <c r="CE9" s="64"/>
      <c r="CF9" s="64"/>
      <c r="CG9" s="64"/>
      <c r="CH9" s="350"/>
      <c r="CI9" s="26"/>
      <c r="CJ9" s="6"/>
      <c r="CK9" s="6"/>
      <c r="CL9" s="6"/>
      <c r="CM9" s="13"/>
      <c r="CN9" s="5" t="s">
        <v>12</v>
      </c>
      <c r="CO9" s="6" t="s">
        <v>117</v>
      </c>
      <c r="CP9" s="6"/>
      <c r="CQ9" s="6"/>
      <c r="CR9" s="6"/>
      <c r="CS9" s="13">
        <f>(+CM12)</f>
        <v>21802704.050000001</v>
      </c>
      <c r="CT9" s="6" t="s">
        <v>118</v>
      </c>
      <c r="CU9" s="6"/>
      <c r="CV9" s="6"/>
      <c r="CW9" s="6"/>
      <c r="CX9" s="5"/>
    </row>
    <row r="10" spans="1:102" x14ac:dyDescent="0.2">
      <c r="A10">
        <f t="shared" ref="A10:A42" si="0">((IF(OR(BW10&gt;0,BY10&gt;0),1,)))</f>
        <v>1</v>
      </c>
      <c r="B10" s="42" t="s">
        <v>431</v>
      </c>
      <c r="C10" s="29">
        <v>2536350</v>
      </c>
      <c r="D10" s="20"/>
      <c r="E10" s="21"/>
      <c r="F10" s="21">
        <v>7907</v>
      </c>
      <c r="G10" s="21">
        <v>11494</v>
      </c>
      <c r="H10" s="21"/>
      <c r="I10" s="21"/>
      <c r="J10" s="21"/>
      <c r="K10" s="21"/>
      <c r="L10" s="21"/>
      <c r="M10" s="21">
        <v>17834</v>
      </c>
      <c r="N10" s="19">
        <f>(SUM(E10:M10))</f>
        <v>37235</v>
      </c>
      <c r="O10" s="20"/>
      <c r="P10" s="21">
        <v>2028227</v>
      </c>
      <c r="Q10" s="21"/>
      <c r="R10" s="21"/>
      <c r="S10" s="21">
        <v>100000</v>
      </c>
      <c r="T10" s="21">
        <v>192128</v>
      </c>
      <c r="U10" s="55">
        <f>SUM(P10:T10)</f>
        <v>2320355</v>
      </c>
      <c r="V10" s="20"/>
      <c r="W10" s="21">
        <v>490944</v>
      </c>
      <c r="X10" s="21"/>
      <c r="Y10" s="21"/>
      <c r="Z10" s="21"/>
      <c r="AA10" s="21"/>
      <c r="AB10" s="21">
        <v>88200</v>
      </c>
      <c r="AC10" s="19">
        <f>(SUM(W10:AB10))</f>
        <v>579144</v>
      </c>
      <c r="AD10" s="20"/>
      <c r="AE10" s="19">
        <f>(+AC10+U10+N10)</f>
        <v>2936734</v>
      </c>
      <c r="AF10" s="20"/>
      <c r="AH10" s="21"/>
      <c r="AI10" s="21"/>
      <c r="AJ10" s="21"/>
      <c r="AK10" s="19">
        <f>(SUM(AG10:AJ10))</f>
        <v>0</v>
      </c>
      <c r="AL10" s="20"/>
      <c r="AM10" s="21">
        <v>374231</v>
      </c>
      <c r="AN10" s="21">
        <v>353185</v>
      </c>
      <c r="AO10" s="21"/>
      <c r="AP10" s="21"/>
      <c r="AQ10" s="19">
        <f>(SUM(AM10:AP10))</f>
        <v>727416</v>
      </c>
      <c r="AR10" s="20"/>
      <c r="AS10" s="21">
        <v>249091</v>
      </c>
      <c r="AT10" s="21">
        <v>71926</v>
      </c>
      <c r="AU10" s="21">
        <v>108619</v>
      </c>
      <c r="AV10" s="21">
        <v>356703</v>
      </c>
      <c r="AW10" s="21">
        <v>65473</v>
      </c>
      <c r="AX10" s="21">
        <v>91360</v>
      </c>
      <c r="AY10" s="19">
        <f>(SUM(AS10:AX10))</f>
        <v>943172</v>
      </c>
      <c r="AZ10" s="20"/>
      <c r="BA10" s="21">
        <v>5000</v>
      </c>
      <c r="BB10" s="325">
        <v>129995</v>
      </c>
      <c r="BC10" s="21">
        <v>431537</v>
      </c>
      <c r="BD10" s="21"/>
      <c r="BE10" s="19">
        <f>(SUM(BA10:BD10))</f>
        <v>566532</v>
      </c>
      <c r="BF10" s="20"/>
      <c r="BG10" s="22">
        <v>279637</v>
      </c>
      <c r="BH10" s="20"/>
      <c r="BI10" s="21"/>
      <c r="BJ10" s="21">
        <v>3357</v>
      </c>
      <c r="BK10" s="21"/>
      <c r="BL10" s="21">
        <v>30915</v>
      </c>
      <c r="BM10" s="21">
        <v>9960</v>
      </c>
      <c r="BN10" s="21"/>
      <c r="BO10" s="21"/>
      <c r="BP10" s="21"/>
      <c r="BQ10" s="21"/>
      <c r="BR10" s="21"/>
      <c r="BS10" s="21"/>
      <c r="BT10" s="21"/>
      <c r="BU10" s="19">
        <f>((SUM(BI10:BT10)))</f>
        <v>44232</v>
      </c>
      <c r="BV10" s="20" t="s">
        <v>12</v>
      </c>
      <c r="BW10" s="19">
        <f>(+BU10+BG10+BE10+AY10+AQ10+AK10)</f>
        <v>2560989</v>
      </c>
      <c r="BX10" s="20" t="s">
        <v>12</v>
      </c>
      <c r="BY10" s="19">
        <f>((+AC10+U10+N10)-BW10)</f>
        <v>375745</v>
      </c>
      <c r="BZ10" s="20" t="s">
        <v>12</v>
      </c>
      <c r="CA10" s="29">
        <v>1</v>
      </c>
      <c r="CB10" s="20"/>
      <c r="CC10" s="19">
        <f>(+BY10+CA10+C10)</f>
        <v>2912096</v>
      </c>
      <c r="CD10" s="5"/>
      <c r="CE10" s="50">
        <v>1871328</v>
      </c>
      <c r="CF10" s="50">
        <v>1040768</v>
      </c>
      <c r="CG10" s="19">
        <f>CC10-CE10-CF10</f>
        <v>0</v>
      </c>
      <c r="CH10" s="348" t="s">
        <v>740</v>
      </c>
      <c r="CI10" s="41"/>
      <c r="CJ10" s="6" t="s">
        <v>23</v>
      </c>
      <c r="CK10" s="6"/>
      <c r="CL10" s="6"/>
      <c r="CM10" s="13"/>
      <c r="CN10" s="5" t="s">
        <v>12</v>
      </c>
      <c r="CO10" s="6" t="s">
        <v>119</v>
      </c>
      <c r="CP10" s="6"/>
      <c r="CQ10" s="6"/>
      <c r="CR10" s="6"/>
      <c r="CS10" s="13">
        <f>+CM15</f>
        <v>7687583.46</v>
      </c>
      <c r="CT10" s="6" t="s">
        <v>120</v>
      </c>
      <c r="CU10" s="6"/>
      <c r="CV10" s="6"/>
      <c r="CW10" s="6"/>
      <c r="CX10" s="6">
        <f>+CM64+CM65</f>
        <v>849368.99</v>
      </c>
    </row>
    <row r="11" spans="1:102" x14ac:dyDescent="0.2">
      <c r="A11">
        <f t="shared" si="0"/>
        <v>1</v>
      </c>
      <c r="B11" s="42" t="s">
        <v>432</v>
      </c>
      <c r="C11" s="29">
        <v>4581639</v>
      </c>
      <c r="D11" s="20"/>
      <c r="E11" s="21">
        <v>1954404</v>
      </c>
      <c r="F11" s="21"/>
      <c r="G11" s="21"/>
      <c r="H11" s="21"/>
      <c r="I11" s="21"/>
      <c r="J11" s="21"/>
      <c r="K11" s="21"/>
      <c r="L11" s="21"/>
      <c r="M11" s="21">
        <v>769349</v>
      </c>
      <c r="N11" s="19">
        <f t="shared" ref="N11:N42" si="1">(SUM(E11:M11))</f>
        <v>2723753</v>
      </c>
      <c r="O11" s="20"/>
      <c r="P11" s="21">
        <v>5620410</v>
      </c>
      <c r="Q11" s="21">
        <v>314630</v>
      </c>
      <c r="R11" s="21"/>
      <c r="S11" s="21"/>
      <c r="T11" s="21">
        <v>16518</v>
      </c>
      <c r="U11" s="55">
        <f t="shared" ref="U11:U42" si="2">SUM(P11:T11)</f>
        <v>5951558</v>
      </c>
      <c r="V11" s="20"/>
      <c r="W11" s="21">
        <v>52921</v>
      </c>
      <c r="X11" s="21"/>
      <c r="Y11" s="21"/>
      <c r="Z11" s="21"/>
      <c r="AA11" s="21"/>
      <c r="AB11" s="21"/>
      <c r="AC11" s="19">
        <f t="shared" ref="AC11:AC42" si="3">(SUM(W11:AB11))</f>
        <v>52921</v>
      </c>
      <c r="AD11" s="20"/>
      <c r="AE11" s="19">
        <f t="shared" ref="AE11:AE42" si="4">(+AC11+U11+N11)</f>
        <v>8728232</v>
      </c>
      <c r="AF11" s="20"/>
      <c r="AG11" s="21"/>
      <c r="AH11" s="21"/>
      <c r="AI11" s="21"/>
      <c r="AJ11" s="21"/>
      <c r="AK11" s="19">
        <f t="shared" ref="AK11:AK42" si="5">(SUM(AG11:AJ11))</f>
        <v>0</v>
      </c>
      <c r="AL11" s="20"/>
      <c r="AM11" s="21">
        <v>854364</v>
      </c>
      <c r="AN11" s="21">
        <v>38547</v>
      </c>
      <c r="AO11" s="21"/>
      <c r="AP11" s="21"/>
      <c r="AQ11" s="19">
        <f t="shared" ref="AQ11:AQ42" si="6">(SUM(AM11:AP11))</f>
        <v>892911</v>
      </c>
      <c r="AR11" s="20"/>
      <c r="AS11" s="21">
        <v>929988</v>
      </c>
      <c r="AT11" s="21">
        <v>51750</v>
      </c>
      <c r="AU11" s="21">
        <v>528989</v>
      </c>
      <c r="AV11" s="21">
        <v>51259</v>
      </c>
      <c r="AW11" s="21">
        <v>38547</v>
      </c>
      <c r="AX11" s="21">
        <v>1702126</v>
      </c>
      <c r="AY11" s="19">
        <f t="shared" ref="AY11:AY42" si="7">(SUM(AS11:AX11))</f>
        <v>3302659</v>
      </c>
      <c r="AZ11" s="20"/>
      <c r="BA11" s="21">
        <v>508906</v>
      </c>
      <c r="BB11" s="325">
        <v>326568</v>
      </c>
      <c r="BC11" s="21">
        <v>122880</v>
      </c>
      <c r="BD11" s="21"/>
      <c r="BE11" s="19">
        <f t="shared" ref="BE11:BE42" si="8">(SUM(BA11:BD11))</f>
        <v>958354</v>
      </c>
      <c r="BF11" s="20"/>
      <c r="BG11" s="22">
        <v>472727</v>
      </c>
      <c r="BH11" s="20"/>
      <c r="BI11" s="21"/>
      <c r="BJ11" s="21"/>
      <c r="BK11" s="21"/>
      <c r="BL11" s="21"/>
      <c r="BM11" s="21">
        <v>153669</v>
      </c>
      <c r="BN11" s="21"/>
      <c r="BO11" s="21"/>
      <c r="BP11" s="21"/>
      <c r="BQ11" s="21"/>
      <c r="BR11" s="21">
        <v>806831</v>
      </c>
      <c r="BS11" s="21"/>
      <c r="BT11" s="21">
        <v>624122</v>
      </c>
      <c r="BU11" s="19">
        <f t="shared" ref="BU11:BU42" si="9">((SUM(BI11:BT11)))</f>
        <v>1584622</v>
      </c>
      <c r="BV11" s="20" t="s">
        <v>12</v>
      </c>
      <c r="BW11" s="19">
        <f t="shared" ref="BW11:BW42" si="10">(+BU11+BG11+BE11+AY11+AQ11+AK11)</f>
        <v>7211273</v>
      </c>
      <c r="BX11" s="20" t="s">
        <v>12</v>
      </c>
      <c r="BY11" s="19">
        <f t="shared" ref="BY11:BY42" si="11">((+AC11+U11+N11)-BW11)</f>
        <v>1516959</v>
      </c>
      <c r="BZ11" s="20" t="s">
        <v>12</v>
      </c>
      <c r="CA11" s="29"/>
      <c r="CB11" s="20"/>
      <c r="CC11" s="19">
        <f>(+BY11+CA11+C11)</f>
        <v>6098598</v>
      </c>
      <c r="CD11" s="5"/>
      <c r="CE11" s="51">
        <v>2860000</v>
      </c>
      <c r="CF11" s="51">
        <v>3238598</v>
      </c>
      <c r="CG11" s="19">
        <f t="shared" ref="CG11:CG43" si="12">CC11-CE11-CF11</f>
        <v>0</v>
      </c>
      <c r="CH11" s="349" t="s">
        <v>740</v>
      </c>
      <c r="CI11" s="2"/>
      <c r="CJ11" s="37" t="s">
        <v>122</v>
      </c>
      <c r="CK11" s="6"/>
      <c r="CL11" s="6"/>
      <c r="CM11" s="13"/>
      <c r="CN11" s="5" t="s">
        <v>12</v>
      </c>
      <c r="CO11" s="6" t="s">
        <v>123</v>
      </c>
      <c r="CP11" s="6"/>
      <c r="CQ11" s="6"/>
      <c r="CR11" s="6"/>
      <c r="CS11" s="23"/>
      <c r="CT11" s="6" t="s">
        <v>124</v>
      </c>
      <c r="CU11" s="6"/>
      <c r="CV11" s="6"/>
      <c r="CW11" s="6"/>
      <c r="CX11" s="6">
        <f>+CM68</f>
        <v>4185842.55</v>
      </c>
    </row>
    <row r="12" spans="1:102" x14ac:dyDescent="0.2">
      <c r="A12">
        <f t="shared" si="0"/>
        <v>1</v>
      </c>
      <c r="B12" s="42" t="s">
        <v>433</v>
      </c>
      <c r="C12" s="29">
        <v>179051</v>
      </c>
      <c r="D12" s="20"/>
      <c r="E12" s="21">
        <v>391647</v>
      </c>
      <c r="F12" s="21"/>
      <c r="G12" s="21">
        <v>4432</v>
      </c>
      <c r="H12" s="21"/>
      <c r="I12" s="21"/>
      <c r="J12" s="21"/>
      <c r="K12" s="21"/>
      <c r="L12" s="21"/>
      <c r="M12" s="21">
        <v>1182</v>
      </c>
      <c r="N12" s="19">
        <f t="shared" si="1"/>
        <v>397261</v>
      </c>
      <c r="O12" s="20"/>
      <c r="P12" s="21">
        <v>2144538</v>
      </c>
      <c r="Q12" s="21">
        <v>207467</v>
      </c>
      <c r="R12" s="21">
        <v>45645</v>
      </c>
      <c r="S12" s="21"/>
      <c r="T12" s="21"/>
      <c r="U12" s="55">
        <f>SUM(P12:T12)</f>
        <v>2397650</v>
      </c>
      <c r="V12" s="20"/>
      <c r="W12" s="21"/>
      <c r="X12" s="21">
        <v>127806</v>
      </c>
      <c r="Y12" s="21"/>
      <c r="Z12" s="21">
        <v>23462</v>
      </c>
      <c r="AA12" s="21"/>
      <c r="AB12" s="21"/>
      <c r="AC12" s="19">
        <f t="shared" si="3"/>
        <v>151268</v>
      </c>
      <c r="AD12" s="20"/>
      <c r="AE12" s="19">
        <f t="shared" si="4"/>
        <v>2946179</v>
      </c>
      <c r="AF12" s="20"/>
      <c r="AG12" s="21"/>
      <c r="AH12" s="21"/>
      <c r="AI12" s="21"/>
      <c r="AJ12" s="21"/>
      <c r="AK12" s="19">
        <f t="shared" si="5"/>
        <v>0</v>
      </c>
      <c r="AL12" s="20"/>
      <c r="AM12" s="21"/>
      <c r="AN12" s="21"/>
      <c r="AO12" s="21"/>
      <c r="AP12" s="21"/>
      <c r="AQ12" s="19">
        <f t="shared" si="6"/>
        <v>0</v>
      </c>
      <c r="AR12" s="20"/>
      <c r="AS12" s="21">
        <v>427212</v>
      </c>
      <c r="AT12" s="21">
        <v>311552</v>
      </c>
      <c r="AU12" s="21">
        <v>428723</v>
      </c>
      <c r="AV12" s="21">
        <v>261872</v>
      </c>
      <c r="AW12" s="21">
        <v>36571</v>
      </c>
      <c r="AX12" s="21">
        <v>53915</v>
      </c>
      <c r="AY12" s="19">
        <f t="shared" si="7"/>
        <v>1519845</v>
      </c>
      <c r="AZ12" s="20"/>
      <c r="BA12" s="21"/>
      <c r="BB12" s="21">
        <v>141557</v>
      </c>
      <c r="BC12" s="21">
        <v>373918</v>
      </c>
      <c r="BD12" s="21"/>
      <c r="BE12" s="19">
        <f t="shared" si="8"/>
        <v>515475</v>
      </c>
      <c r="BF12" s="20"/>
      <c r="BG12" s="22">
        <v>150092</v>
      </c>
      <c r="BH12" s="20"/>
      <c r="BI12" s="21"/>
      <c r="BJ12" s="21"/>
      <c r="BK12" s="21"/>
      <c r="BL12" s="21"/>
      <c r="BM12" s="21">
        <v>33865</v>
      </c>
      <c r="BN12" s="21"/>
      <c r="BO12" s="21"/>
      <c r="BP12" s="21"/>
      <c r="BQ12" s="21"/>
      <c r="BR12" s="21">
        <v>41330</v>
      </c>
      <c r="BS12" s="21"/>
      <c r="BT12" s="21"/>
      <c r="BU12" s="19">
        <f t="shared" si="9"/>
        <v>75195</v>
      </c>
      <c r="BV12" s="20" t="s">
        <v>12</v>
      </c>
      <c r="BW12" s="19">
        <f t="shared" si="10"/>
        <v>2260607</v>
      </c>
      <c r="BX12" s="20" t="s">
        <v>12</v>
      </c>
      <c r="BY12" s="19">
        <f t="shared" si="11"/>
        <v>685572</v>
      </c>
      <c r="BZ12" s="20" t="s">
        <v>12</v>
      </c>
      <c r="CA12" s="29"/>
      <c r="CB12" s="20"/>
      <c r="CC12" s="19">
        <f t="shared" ref="CC12:CC40" si="13">(+BY12+CA12+C12)</f>
        <v>864623</v>
      </c>
      <c r="CD12" s="5"/>
      <c r="CE12" s="51">
        <v>300000</v>
      </c>
      <c r="CF12" s="51">
        <v>385572</v>
      </c>
      <c r="CG12" s="19">
        <f t="shared" si="12"/>
        <v>179051</v>
      </c>
      <c r="CH12" s="349" t="s">
        <v>740</v>
      </c>
      <c r="CI12" s="26">
        <v>2</v>
      </c>
      <c r="CJ12" s="6" t="s">
        <v>126</v>
      </c>
      <c r="CK12" s="6"/>
      <c r="CL12" s="6"/>
      <c r="CM12" s="13">
        <f>(+E44)</f>
        <v>21802704.050000001</v>
      </c>
      <c r="CN12" s="5" t="s">
        <v>12</v>
      </c>
      <c r="CO12" s="6" t="s">
        <v>127</v>
      </c>
      <c r="CP12" s="6"/>
      <c r="CQ12" s="6"/>
      <c r="CR12" s="6"/>
      <c r="CS12" s="13">
        <v>0</v>
      </c>
      <c r="CT12" s="6" t="s">
        <v>128</v>
      </c>
      <c r="CU12" s="6"/>
      <c r="CV12" s="6"/>
      <c r="CW12" s="6"/>
      <c r="CX12" s="6">
        <f>+CM50</f>
        <v>27947168.18</v>
      </c>
    </row>
    <row r="13" spans="1:102" x14ac:dyDescent="0.2">
      <c r="A13">
        <f t="shared" si="0"/>
        <v>1</v>
      </c>
      <c r="B13" s="42" t="s">
        <v>434</v>
      </c>
      <c r="C13" s="29">
        <v>223630</v>
      </c>
      <c r="D13" s="20"/>
      <c r="E13" s="21">
        <v>807174</v>
      </c>
      <c r="F13" s="21">
        <v>696.13</v>
      </c>
      <c r="G13" s="21">
        <v>5337.87</v>
      </c>
      <c r="H13" s="21">
        <v>32987.46</v>
      </c>
      <c r="I13" s="21"/>
      <c r="J13" s="21"/>
      <c r="K13" s="21"/>
      <c r="L13" s="21"/>
      <c r="M13" s="21">
        <v>16215.93</v>
      </c>
      <c r="N13" s="19">
        <f t="shared" si="1"/>
        <v>862411.39</v>
      </c>
      <c r="O13" s="20"/>
      <c r="P13" s="21">
        <v>1412893</v>
      </c>
      <c r="Q13" s="21">
        <v>2068</v>
      </c>
      <c r="R13" s="21"/>
      <c r="S13" s="21"/>
      <c r="T13" s="21">
        <v>927225.59</v>
      </c>
      <c r="U13" s="55">
        <f t="shared" si="2"/>
        <v>2342186.59</v>
      </c>
      <c r="V13" s="20"/>
      <c r="W13" s="21">
        <v>40075.49</v>
      </c>
      <c r="X13" s="21"/>
      <c r="Y13" s="21"/>
      <c r="Z13" s="21"/>
      <c r="AA13" s="21"/>
      <c r="AB13" s="21"/>
      <c r="AC13" s="19">
        <f t="shared" si="3"/>
        <v>40075.49</v>
      </c>
      <c r="AD13" s="20"/>
      <c r="AE13" s="19">
        <f t="shared" si="4"/>
        <v>3244673.47</v>
      </c>
      <c r="AF13" s="20"/>
      <c r="AG13" s="21"/>
      <c r="AH13" s="21">
        <v>176542.87</v>
      </c>
      <c r="AI13" s="21"/>
      <c r="AJ13" s="21"/>
      <c r="AK13" s="19">
        <f t="shared" si="5"/>
        <v>176542.87</v>
      </c>
      <c r="AL13" s="20"/>
      <c r="AM13" s="21">
        <v>1054009.07</v>
      </c>
      <c r="AN13" s="21">
        <v>43971.76</v>
      </c>
      <c r="AO13" s="21"/>
      <c r="AP13" s="21">
        <v>8330.1</v>
      </c>
      <c r="AQ13" s="19">
        <f t="shared" si="6"/>
        <v>1106310.9300000002</v>
      </c>
      <c r="AR13" s="20"/>
      <c r="AS13" s="21">
        <v>470822.88</v>
      </c>
      <c r="AT13" s="21">
        <v>27285.360000000001</v>
      </c>
      <c r="AU13" s="21">
        <v>286432.89</v>
      </c>
      <c r="AV13" s="21">
        <v>286432.89</v>
      </c>
      <c r="AW13" s="21"/>
      <c r="AX13" s="21"/>
      <c r="AY13" s="19">
        <f t="shared" si="7"/>
        <v>1070974.02</v>
      </c>
      <c r="AZ13" s="20"/>
      <c r="BA13" s="21">
        <v>333981.62</v>
      </c>
      <c r="BB13" s="21">
        <v>2280</v>
      </c>
      <c r="BC13" s="21">
        <v>539800.53</v>
      </c>
      <c r="BD13" s="21"/>
      <c r="BE13" s="19">
        <f t="shared" si="8"/>
        <v>876062.15</v>
      </c>
      <c r="BF13" s="20"/>
      <c r="BG13" s="22">
        <v>102560.76</v>
      </c>
      <c r="BH13" s="20"/>
      <c r="BI13" s="21"/>
      <c r="BJ13" s="21"/>
      <c r="BK13" s="21">
        <v>3500</v>
      </c>
      <c r="BL13" s="21"/>
      <c r="BM13" s="21">
        <v>109197.25</v>
      </c>
      <c r="BN13" s="21"/>
      <c r="BO13" s="21"/>
      <c r="BP13" s="21"/>
      <c r="BQ13" s="21"/>
      <c r="BR13" s="21"/>
      <c r="BS13" s="21"/>
      <c r="BT13" s="21"/>
      <c r="BU13" s="19">
        <f t="shared" si="9"/>
        <v>112697.25</v>
      </c>
      <c r="BV13" s="20" t="s">
        <v>12</v>
      </c>
      <c r="BW13" s="19">
        <f t="shared" si="10"/>
        <v>3445147.9800000004</v>
      </c>
      <c r="BX13" s="20" t="s">
        <v>12</v>
      </c>
      <c r="BY13" s="19">
        <f t="shared" si="11"/>
        <v>-200474.51000000024</v>
      </c>
      <c r="BZ13" s="20" t="s">
        <v>12</v>
      </c>
      <c r="CA13" s="29"/>
      <c r="CB13" s="20"/>
      <c r="CC13" s="19">
        <f t="shared" si="13"/>
        <v>23155.489999999758</v>
      </c>
      <c r="CD13" s="5"/>
      <c r="CE13" s="51"/>
      <c r="CF13" s="51">
        <v>23155.49</v>
      </c>
      <c r="CG13" s="19">
        <f t="shared" si="12"/>
        <v>-2.4374458007514477E-10</v>
      </c>
      <c r="CH13" s="360" t="s">
        <v>740</v>
      </c>
      <c r="CI13" s="26">
        <v>3</v>
      </c>
      <c r="CJ13" s="6" t="s">
        <v>130</v>
      </c>
      <c r="CK13" s="6"/>
      <c r="CL13" s="6"/>
      <c r="CM13" s="13">
        <f>(+F44)</f>
        <v>381940.99</v>
      </c>
      <c r="CN13" s="5" t="s">
        <v>12</v>
      </c>
      <c r="CO13" s="6" t="s">
        <v>131</v>
      </c>
      <c r="CP13" s="6"/>
      <c r="CQ13" s="6"/>
      <c r="CR13" s="6"/>
      <c r="CS13" s="13">
        <f>+CM19</f>
        <v>1830.5</v>
      </c>
      <c r="CT13" s="6" t="s">
        <v>132</v>
      </c>
      <c r="CU13" s="6"/>
      <c r="CV13" s="6"/>
      <c r="CW13" s="6"/>
      <c r="CX13" s="6">
        <f>(SUM(CX9:CX12))</f>
        <v>32982379.719999999</v>
      </c>
    </row>
    <row r="14" spans="1:102" x14ac:dyDescent="0.2">
      <c r="A14">
        <f t="shared" si="0"/>
        <v>1</v>
      </c>
      <c r="B14" s="42" t="s">
        <v>435</v>
      </c>
      <c r="C14" s="29">
        <v>4802106</v>
      </c>
      <c r="D14" s="20"/>
      <c r="E14" s="21">
        <v>1208766</v>
      </c>
      <c r="F14" s="21">
        <v>6515</v>
      </c>
      <c r="G14" s="21"/>
      <c r="H14" s="21"/>
      <c r="I14" s="21"/>
      <c r="J14" s="21"/>
      <c r="K14" s="21"/>
      <c r="L14" s="21"/>
      <c r="M14" s="21">
        <v>192302</v>
      </c>
      <c r="N14" s="19">
        <f t="shared" si="1"/>
        <v>1407583</v>
      </c>
      <c r="O14" s="20"/>
      <c r="P14" s="21">
        <v>7610057</v>
      </c>
      <c r="Q14" s="21"/>
      <c r="R14" s="21">
        <v>252068</v>
      </c>
      <c r="S14" s="21">
        <v>30000</v>
      </c>
      <c r="T14" s="21"/>
      <c r="U14" s="55">
        <f t="shared" si="2"/>
        <v>7892125</v>
      </c>
      <c r="V14" s="20"/>
      <c r="W14" s="21"/>
      <c r="X14" s="21"/>
      <c r="Y14" s="21"/>
      <c r="Z14" s="21"/>
      <c r="AA14" s="21"/>
      <c r="AB14" s="21"/>
      <c r="AC14" s="19">
        <f t="shared" si="3"/>
        <v>0</v>
      </c>
      <c r="AD14" s="20"/>
      <c r="AE14" s="19">
        <f t="shared" si="4"/>
        <v>9299708</v>
      </c>
      <c r="AF14" s="20"/>
      <c r="AG14" s="21"/>
      <c r="AH14" s="21"/>
      <c r="AI14" s="21"/>
      <c r="AJ14" s="21"/>
      <c r="AK14" s="19">
        <f t="shared" si="5"/>
        <v>0</v>
      </c>
      <c r="AL14" s="20"/>
      <c r="AM14" s="21">
        <v>1728394</v>
      </c>
      <c r="AN14" s="21">
        <v>175952</v>
      </c>
      <c r="AO14" s="21"/>
      <c r="AP14" s="21">
        <v>432808</v>
      </c>
      <c r="AQ14" s="19">
        <f t="shared" si="6"/>
        <v>2337154</v>
      </c>
      <c r="AR14" s="20"/>
      <c r="AS14" s="21">
        <v>1900648</v>
      </c>
      <c r="AT14" s="21">
        <v>80120</v>
      </c>
      <c r="AU14" s="21">
        <v>178959</v>
      </c>
      <c r="AV14" s="21">
        <v>214532</v>
      </c>
      <c r="AW14" s="21">
        <v>25135</v>
      </c>
      <c r="AX14" s="21">
        <v>349363</v>
      </c>
      <c r="AY14" s="19">
        <f t="shared" si="7"/>
        <v>2748757</v>
      </c>
      <c r="AZ14" s="20"/>
      <c r="BA14" s="21">
        <v>1077417</v>
      </c>
      <c r="BB14" s="21">
        <v>60153</v>
      </c>
      <c r="BC14" s="21">
        <v>925269</v>
      </c>
      <c r="BD14" s="21">
        <v>61094</v>
      </c>
      <c r="BE14" s="19">
        <f t="shared" si="8"/>
        <v>2123933</v>
      </c>
      <c r="BF14" s="20"/>
      <c r="BG14" s="22">
        <v>847908</v>
      </c>
      <c r="BH14" s="20"/>
      <c r="BI14" s="21"/>
      <c r="BJ14" s="21"/>
      <c r="BK14" s="21"/>
      <c r="BL14" s="21"/>
      <c r="BM14" s="21">
        <v>90536</v>
      </c>
      <c r="BN14" s="21"/>
      <c r="BO14" s="21"/>
      <c r="BP14" s="21"/>
      <c r="BQ14" s="21"/>
      <c r="BR14" s="21">
        <v>86496</v>
      </c>
      <c r="BS14" s="21"/>
      <c r="BT14" s="21">
        <v>12088</v>
      </c>
      <c r="BU14" s="19">
        <f t="shared" si="9"/>
        <v>189120</v>
      </c>
      <c r="BV14" s="20" t="s">
        <v>12</v>
      </c>
      <c r="BW14" s="19">
        <f t="shared" si="10"/>
        <v>8246872</v>
      </c>
      <c r="BX14" s="20" t="s">
        <v>12</v>
      </c>
      <c r="BY14" s="19">
        <f t="shared" si="11"/>
        <v>1052836</v>
      </c>
      <c r="BZ14" s="20" t="s">
        <v>12</v>
      </c>
      <c r="CA14" s="29"/>
      <c r="CB14" s="20"/>
      <c r="CC14" s="19">
        <f t="shared" si="13"/>
        <v>5854942</v>
      </c>
      <c r="CD14" s="5"/>
      <c r="CE14" s="51">
        <v>2650000</v>
      </c>
      <c r="CF14" s="51">
        <v>3204942</v>
      </c>
      <c r="CG14" s="19">
        <f>CC14-CE14-CF14</f>
        <v>0</v>
      </c>
      <c r="CH14" s="349" t="s">
        <v>740</v>
      </c>
      <c r="CI14" s="26">
        <v>4</v>
      </c>
      <c r="CJ14" s="6" t="s">
        <v>134</v>
      </c>
      <c r="CK14" s="6"/>
      <c r="CL14" s="6"/>
      <c r="CM14" s="13">
        <f>(+G44)</f>
        <v>289761.42</v>
      </c>
      <c r="CN14" s="5" t="s">
        <v>12</v>
      </c>
      <c r="CO14" s="6" t="s">
        <v>135</v>
      </c>
      <c r="CP14" s="6"/>
      <c r="CQ14" s="6"/>
      <c r="CR14" s="6"/>
      <c r="CS14" s="13">
        <f>+CM13+CM14+CM18</f>
        <v>1236992.02</v>
      </c>
      <c r="CT14" s="6" t="s">
        <v>136</v>
      </c>
      <c r="CU14" s="6"/>
      <c r="CV14" s="6"/>
      <c r="CW14" s="6"/>
      <c r="CX14" s="5"/>
    </row>
    <row r="15" spans="1:102" x14ac:dyDescent="0.2">
      <c r="A15">
        <f t="shared" si="0"/>
        <v>1</v>
      </c>
      <c r="B15" s="42" t="s">
        <v>436</v>
      </c>
      <c r="C15" s="29">
        <v>1647395</v>
      </c>
      <c r="D15" s="20"/>
      <c r="E15" s="21"/>
      <c r="F15" s="21">
        <v>5000</v>
      </c>
      <c r="G15" s="21"/>
      <c r="H15" s="21"/>
      <c r="I15" s="21"/>
      <c r="J15" s="21"/>
      <c r="K15" s="21"/>
      <c r="L15" s="21"/>
      <c r="M15" s="21">
        <v>36155</v>
      </c>
      <c r="N15" s="19">
        <f t="shared" si="1"/>
        <v>41155</v>
      </c>
      <c r="O15" s="20"/>
      <c r="P15" s="21">
        <v>3738999</v>
      </c>
      <c r="Q15" s="21"/>
      <c r="R15" s="21"/>
      <c r="S15" s="21"/>
      <c r="T15" s="21"/>
      <c r="U15" s="55">
        <f t="shared" si="2"/>
        <v>3738999</v>
      </c>
      <c r="V15" s="20"/>
      <c r="W15" s="21">
        <v>37509</v>
      </c>
      <c r="X15" s="21"/>
      <c r="Y15" s="21"/>
      <c r="Z15" s="21"/>
      <c r="AA15" s="21"/>
      <c r="AB15" s="21"/>
      <c r="AC15" s="19">
        <f t="shared" si="3"/>
        <v>37509</v>
      </c>
      <c r="AD15" s="20"/>
      <c r="AE15" s="19">
        <f t="shared" si="4"/>
        <v>3817663</v>
      </c>
      <c r="AF15" s="20"/>
      <c r="AG15" s="21">
        <v>99191</v>
      </c>
      <c r="AH15" s="21"/>
      <c r="AI15" s="21"/>
      <c r="AJ15" s="21">
        <v>107005</v>
      </c>
      <c r="AK15" s="19">
        <f t="shared" si="5"/>
        <v>206196</v>
      </c>
      <c r="AL15" s="20"/>
      <c r="AM15" s="21">
        <v>314296</v>
      </c>
      <c r="AN15" s="21">
        <v>59338</v>
      </c>
      <c r="AO15" s="21"/>
      <c r="AP15" s="21">
        <v>153997</v>
      </c>
      <c r="AQ15" s="19">
        <f t="shared" si="6"/>
        <v>527631</v>
      </c>
      <c r="AR15" s="20"/>
      <c r="AS15" s="21">
        <v>283637</v>
      </c>
      <c r="AT15" s="21">
        <v>213850</v>
      </c>
      <c r="AU15" s="21">
        <v>471825</v>
      </c>
      <c r="AV15" s="21">
        <v>267312</v>
      </c>
      <c r="AW15" s="21"/>
      <c r="AX15" s="21">
        <v>81096</v>
      </c>
      <c r="AY15" s="19">
        <f t="shared" si="7"/>
        <v>1317720</v>
      </c>
      <c r="AZ15" s="20"/>
      <c r="BA15" s="21">
        <v>248533</v>
      </c>
      <c r="BB15" s="21">
        <v>186014</v>
      </c>
      <c r="BC15" s="21">
        <v>515312</v>
      </c>
      <c r="BD15" s="21">
        <v>61005</v>
      </c>
      <c r="BE15" s="19">
        <f t="shared" si="8"/>
        <v>1010864</v>
      </c>
      <c r="BF15" s="20"/>
      <c r="BG15" s="22">
        <v>187822</v>
      </c>
      <c r="BH15" s="20"/>
      <c r="BI15" s="21"/>
      <c r="BJ15" s="21"/>
      <c r="BK15" s="21"/>
      <c r="BL15" s="21"/>
      <c r="BM15" s="21">
        <v>1018</v>
      </c>
      <c r="BN15" s="21"/>
      <c r="BO15" s="21"/>
      <c r="BP15" s="21"/>
      <c r="BQ15" s="21"/>
      <c r="BR15" s="21"/>
      <c r="BS15" s="21"/>
      <c r="BT15" s="21"/>
      <c r="BU15" s="19">
        <f t="shared" si="9"/>
        <v>1018</v>
      </c>
      <c r="BV15" s="20" t="s">
        <v>12</v>
      </c>
      <c r="BW15" s="19">
        <f t="shared" si="10"/>
        <v>3251251</v>
      </c>
      <c r="BX15" s="20" t="s">
        <v>12</v>
      </c>
      <c r="BY15" s="19">
        <f t="shared" si="11"/>
        <v>566412</v>
      </c>
      <c r="BZ15" s="20" t="s">
        <v>12</v>
      </c>
      <c r="CA15" s="29"/>
      <c r="CB15" s="20"/>
      <c r="CC15" s="19">
        <f t="shared" si="13"/>
        <v>2213807</v>
      </c>
      <c r="CD15" s="5"/>
      <c r="CE15" s="51">
        <v>2213807</v>
      </c>
      <c r="CF15" s="51"/>
      <c r="CG15" s="19">
        <f t="shared" si="12"/>
        <v>0</v>
      </c>
      <c r="CH15" s="349" t="s">
        <v>740</v>
      </c>
      <c r="CI15" s="26">
        <v>5</v>
      </c>
      <c r="CJ15" s="6" t="s">
        <v>138</v>
      </c>
      <c r="CK15" s="6"/>
      <c r="CL15" s="6"/>
      <c r="CM15" s="13">
        <f>(+H44)</f>
        <v>7687583.46</v>
      </c>
      <c r="CN15" s="5" t="s">
        <v>12</v>
      </c>
      <c r="CO15" s="6" t="s">
        <v>139</v>
      </c>
      <c r="CP15" s="6"/>
      <c r="CQ15" s="6"/>
      <c r="CR15" s="6"/>
      <c r="CS15" s="13">
        <f>+CM20</f>
        <v>3765004.48</v>
      </c>
      <c r="CT15" s="6" t="s">
        <v>140</v>
      </c>
      <c r="CU15" s="6"/>
      <c r="CV15" s="6"/>
      <c r="CW15" s="6"/>
      <c r="CX15" s="6">
        <f>+CM52+CM53+CM55+CM56+CM57+CM59+CM60+CM61+CM62+CM66</f>
        <v>66143504.630000003</v>
      </c>
    </row>
    <row r="16" spans="1:102" x14ac:dyDescent="0.2">
      <c r="A16">
        <f t="shared" si="0"/>
        <v>1</v>
      </c>
      <c r="B16" s="42" t="s">
        <v>437</v>
      </c>
      <c r="C16" s="29">
        <v>4833194</v>
      </c>
      <c r="D16" s="20"/>
      <c r="E16" s="21">
        <v>151794</v>
      </c>
      <c r="F16" s="21"/>
      <c r="G16" s="21"/>
      <c r="H16" s="21">
        <v>16596</v>
      </c>
      <c r="I16" s="21"/>
      <c r="J16" s="21"/>
      <c r="K16" s="21"/>
      <c r="L16" s="21"/>
      <c r="M16" s="21">
        <v>19692</v>
      </c>
      <c r="N16" s="19">
        <f t="shared" si="1"/>
        <v>188082</v>
      </c>
      <c r="O16" s="20"/>
      <c r="P16" s="21">
        <v>1410278</v>
      </c>
      <c r="Q16" s="21"/>
      <c r="R16" s="21"/>
      <c r="S16" s="21"/>
      <c r="T16" s="21">
        <v>726337</v>
      </c>
      <c r="U16" s="55">
        <f t="shared" si="2"/>
        <v>2136615</v>
      </c>
      <c r="V16" s="20"/>
      <c r="W16" s="21">
        <v>693514</v>
      </c>
      <c r="X16" s="21"/>
      <c r="Y16" s="21"/>
      <c r="Z16" s="21"/>
      <c r="AA16" s="21"/>
      <c r="AB16" s="21">
        <v>918930</v>
      </c>
      <c r="AC16" s="19">
        <f t="shared" si="3"/>
        <v>1612444</v>
      </c>
      <c r="AD16" s="20"/>
      <c r="AE16" s="19">
        <f t="shared" si="4"/>
        <v>3937141</v>
      </c>
      <c r="AF16" s="20"/>
      <c r="AG16" s="21"/>
      <c r="AH16" s="21"/>
      <c r="AI16" s="21"/>
      <c r="AJ16" s="21"/>
      <c r="AK16" s="19">
        <f t="shared" si="5"/>
        <v>0</v>
      </c>
      <c r="AL16" s="20"/>
      <c r="AM16" s="21">
        <v>1206096</v>
      </c>
      <c r="AN16" s="21"/>
      <c r="AO16" s="21"/>
      <c r="AP16" s="21"/>
      <c r="AQ16" s="19">
        <f t="shared" si="6"/>
        <v>1206096</v>
      </c>
      <c r="AR16" s="20"/>
      <c r="AS16" s="21"/>
      <c r="AT16" s="21">
        <v>55080</v>
      </c>
      <c r="AU16" s="21">
        <v>204140</v>
      </c>
      <c r="AV16" s="21">
        <v>140406</v>
      </c>
      <c r="AW16" s="21"/>
      <c r="AX16" s="21">
        <v>294621</v>
      </c>
      <c r="AY16" s="19">
        <f t="shared" si="7"/>
        <v>694247</v>
      </c>
      <c r="AZ16" s="20"/>
      <c r="BA16" s="21">
        <v>80316</v>
      </c>
      <c r="BB16" s="21">
        <v>172569</v>
      </c>
      <c r="BC16" s="21">
        <v>531225</v>
      </c>
      <c r="BD16" s="21">
        <v>2994</v>
      </c>
      <c r="BE16" s="19">
        <f t="shared" si="8"/>
        <v>787104</v>
      </c>
      <c r="BF16" s="20"/>
      <c r="BG16" s="22">
        <v>183467</v>
      </c>
      <c r="BH16" s="20"/>
      <c r="BI16" s="21"/>
      <c r="BJ16" s="21">
        <v>2460</v>
      </c>
      <c r="BK16" s="21"/>
      <c r="BL16" s="21"/>
      <c r="BM16" s="21">
        <v>20156</v>
      </c>
      <c r="BN16" s="21"/>
      <c r="BO16" s="21"/>
      <c r="BP16" s="21"/>
      <c r="BQ16" s="21"/>
      <c r="BR16" s="21">
        <v>20000</v>
      </c>
      <c r="BS16" s="21">
        <v>194427</v>
      </c>
      <c r="BT16" s="21"/>
      <c r="BU16" s="19">
        <f t="shared" si="9"/>
        <v>237043</v>
      </c>
      <c r="BV16" s="20" t="s">
        <v>12</v>
      </c>
      <c r="BW16" s="19">
        <f t="shared" si="10"/>
        <v>3107957</v>
      </c>
      <c r="BX16" s="20" t="s">
        <v>12</v>
      </c>
      <c r="BY16" s="19">
        <f t="shared" si="11"/>
        <v>829184</v>
      </c>
      <c r="BZ16" s="20" t="s">
        <v>12</v>
      </c>
      <c r="CA16" s="29"/>
      <c r="CB16" s="20"/>
      <c r="CC16" s="19">
        <f t="shared" si="13"/>
        <v>5662378</v>
      </c>
      <c r="CD16" s="5"/>
      <c r="CE16" s="51">
        <v>4712378</v>
      </c>
      <c r="CF16" s="51">
        <v>950000</v>
      </c>
      <c r="CG16" s="19">
        <f t="shared" si="12"/>
        <v>0</v>
      </c>
      <c r="CH16" s="349" t="s">
        <v>742</v>
      </c>
      <c r="CI16" s="26">
        <v>6</v>
      </c>
      <c r="CJ16" s="6" t="s">
        <v>142</v>
      </c>
      <c r="CK16" s="6"/>
      <c r="CL16" s="6"/>
      <c r="CM16" s="13">
        <f>(+I44)</f>
        <v>0</v>
      </c>
      <c r="CN16" s="5" t="s">
        <v>12</v>
      </c>
      <c r="CO16" s="6" t="s">
        <v>143</v>
      </c>
      <c r="CP16" s="6"/>
      <c r="CQ16" s="6"/>
      <c r="CR16" s="6"/>
      <c r="CS16" s="23" t="s">
        <v>83</v>
      </c>
      <c r="CT16" s="6" t="s">
        <v>144</v>
      </c>
      <c r="CU16" s="6"/>
      <c r="CV16" s="6"/>
      <c r="CW16" s="6"/>
      <c r="CX16" s="6">
        <f>+CM54</f>
        <v>10222814.630000001</v>
      </c>
    </row>
    <row r="17" spans="1:102" x14ac:dyDescent="0.2">
      <c r="A17">
        <f t="shared" si="0"/>
        <v>1</v>
      </c>
      <c r="B17" s="42" t="s">
        <v>438</v>
      </c>
      <c r="C17" s="29">
        <v>462344</v>
      </c>
      <c r="D17" s="20"/>
      <c r="E17" s="21">
        <v>4324304</v>
      </c>
      <c r="F17" s="21"/>
      <c r="G17" s="21">
        <v>26761</v>
      </c>
      <c r="H17" s="21"/>
      <c r="I17" s="21"/>
      <c r="J17" s="21"/>
      <c r="K17" s="21"/>
      <c r="L17" s="21"/>
      <c r="M17" s="21">
        <v>412141</v>
      </c>
      <c r="N17" s="19">
        <f t="shared" si="1"/>
        <v>4763206</v>
      </c>
      <c r="O17" s="20"/>
      <c r="P17" s="21">
        <v>3455612</v>
      </c>
      <c r="Q17" s="21"/>
      <c r="R17" s="21">
        <v>755116</v>
      </c>
      <c r="S17" s="21">
        <v>1340027</v>
      </c>
      <c r="T17" s="21">
        <v>29799</v>
      </c>
      <c r="U17" s="55">
        <f t="shared" si="2"/>
        <v>5580554</v>
      </c>
      <c r="V17" s="20"/>
      <c r="W17" s="21">
        <v>430383</v>
      </c>
      <c r="X17" s="21"/>
      <c r="Y17" s="21"/>
      <c r="Z17" s="21"/>
      <c r="AA17" s="21"/>
      <c r="AB17" s="21">
        <v>400000</v>
      </c>
      <c r="AC17" s="19">
        <f t="shared" si="3"/>
        <v>830383</v>
      </c>
      <c r="AD17" s="20"/>
      <c r="AE17" s="19">
        <f t="shared" si="4"/>
        <v>11174143</v>
      </c>
      <c r="AF17" s="20"/>
      <c r="AG17" s="325"/>
      <c r="AH17" s="21"/>
      <c r="AI17" s="21"/>
      <c r="AJ17" s="21">
        <v>50000</v>
      </c>
      <c r="AK17" s="19">
        <f t="shared" si="5"/>
        <v>50000</v>
      </c>
      <c r="AL17" s="20"/>
      <c r="AM17" s="21">
        <v>3012361</v>
      </c>
      <c r="AN17" s="21">
        <v>391180</v>
      </c>
      <c r="AO17" s="21"/>
      <c r="AP17" s="21"/>
      <c r="AQ17" s="19">
        <f t="shared" si="6"/>
        <v>3403541</v>
      </c>
      <c r="AR17" s="20"/>
      <c r="AS17" s="21">
        <v>1244483</v>
      </c>
      <c r="AT17" s="21">
        <v>319064</v>
      </c>
      <c r="AU17" s="21">
        <v>1926597</v>
      </c>
      <c r="AV17" s="21">
        <v>1018716</v>
      </c>
      <c r="AW17" s="21">
        <v>12819</v>
      </c>
      <c r="AX17" s="21">
        <v>102365</v>
      </c>
      <c r="AY17" s="19">
        <f t="shared" si="7"/>
        <v>4624044</v>
      </c>
      <c r="AZ17" s="20"/>
      <c r="BA17" s="21">
        <v>392115</v>
      </c>
      <c r="BB17" s="21">
        <v>298669</v>
      </c>
      <c r="BC17" s="21">
        <v>399047</v>
      </c>
      <c r="BD17" s="21">
        <v>24887</v>
      </c>
      <c r="BE17" s="19">
        <f t="shared" si="8"/>
        <v>1114718</v>
      </c>
      <c r="BF17" s="20"/>
      <c r="BG17" s="22">
        <v>917150</v>
      </c>
      <c r="BH17" s="20"/>
      <c r="BI17" s="21"/>
      <c r="BJ17" s="21"/>
      <c r="BK17" s="21">
        <v>13874</v>
      </c>
      <c r="BL17" s="21"/>
      <c r="BM17" s="21">
        <v>28779</v>
      </c>
      <c r="BN17" s="21"/>
      <c r="BO17" s="21"/>
      <c r="BP17" s="21"/>
      <c r="BQ17" s="21"/>
      <c r="BR17" s="21"/>
      <c r="BS17" s="21"/>
      <c r="BT17" s="21">
        <v>48040</v>
      </c>
      <c r="BU17" s="19">
        <f t="shared" si="9"/>
        <v>90693</v>
      </c>
      <c r="BV17" s="20" t="s">
        <v>12</v>
      </c>
      <c r="BW17" s="19">
        <f t="shared" si="10"/>
        <v>10200146</v>
      </c>
      <c r="BX17" s="20" t="s">
        <v>12</v>
      </c>
      <c r="BY17" s="19">
        <f t="shared" si="11"/>
        <v>973997</v>
      </c>
      <c r="BZ17" s="20" t="s">
        <v>12</v>
      </c>
      <c r="CA17" s="29">
        <v>-2</v>
      </c>
      <c r="CB17" s="20"/>
      <c r="CC17" s="19">
        <f t="shared" si="13"/>
        <v>1436339</v>
      </c>
      <c r="CD17" s="5"/>
      <c r="CE17" s="51">
        <v>1340026</v>
      </c>
      <c r="CF17" s="51">
        <v>96313</v>
      </c>
      <c r="CG17" s="19">
        <f t="shared" si="12"/>
        <v>0</v>
      </c>
      <c r="CH17" s="349" t="s">
        <v>740</v>
      </c>
      <c r="CI17" s="26">
        <v>7</v>
      </c>
      <c r="CJ17" s="6" t="s">
        <v>146</v>
      </c>
      <c r="CK17" s="6"/>
      <c r="CL17" s="6"/>
      <c r="CM17" s="13">
        <f>(+J44)</f>
        <v>0</v>
      </c>
      <c r="CN17" s="5" t="s">
        <v>12</v>
      </c>
      <c r="CO17" s="6" t="s">
        <v>147</v>
      </c>
      <c r="CP17" s="6"/>
      <c r="CQ17" s="6"/>
      <c r="CR17" s="6"/>
      <c r="CS17" s="13">
        <f>+CM16</f>
        <v>0</v>
      </c>
      <c r="CT17" s="6" t="s">
        <v>148</v>
      </c>
      <c r="CU17" s="6"/>
      <c r="CV17" s="6"/>
      <c r="CW17" s="6"/>
      <c r="CX17" s="6">
        <f>(SUM(CX15:CX16))</f>
        <v>76366319.260000005</v>
      </c>
    </row>
    <row r="18" spans="1:102" x14ac:dyDescent="0.2">
      <c r="A18">
        <f t="shared" si="0"/>
        <v>1</v>
      </c>
      <c r="B18" s="42" t="s">
        <v>439</v>
      </c>
      <c r="C18" s="29">
        <v>1391426</v>
      </c>
      <c r="D18" s="20"/>
      <c r="E18" s="21">
        <v>729868</v>
      </c>
      <c r="F18" s="21">
        <v>7111</v>
      </c>
      <c r="G18" s="21"/>
      <c r="H18" s="21">
        <v>7500000</v>
      </c>
      <c r="I18" s="21"/>
      <c r="J18" s="21"/>
      <c r="K18" s="21"/>
      <c r="L18" s="21"/>
      <c r="M18" s="21">
        <v>678957</v>
      </c>
      <c r="N18" s="19">
        <f t="shared" si="1"/>
        <v>8915936</v>
      </c>
      <c r="O18" s="20"/>
      <c r="P18" s="21">
        <v>10091721</v>
      </c>
      <c r="Q18" s="21"/>
      <c r="R18" s="21">
        <v>78251</v>
      </c>
      <c r="S18" s="21"/>
      <c r="T18" s="21"/>
      <c r="U18" s="55">
        <f t="shared" si="2"/>
        <v>10169972</v>
      </c>
      <c r="V18" s="20"/>
      <c r="W18" s="21">
        <v>188862</v>
      </c>
      <c r="X18" s="21">
        <v>9522</v>
      </c>
      <c r="Y18" s="21">
        <v>26235</v>
      </c>
      <c r="Z18" s="21"/>
      <c r="AA18" s="21"/>
      <c r="AB18" s="21">
        <v>2824</v>
      </c>
      <c r="AC18" s="19">
        <f t="shared" si="3"/>
        <v>227443</v>
      </c>
      <c r="AD18" s="20"/>
      <c r="AE18" s="19">
        <f t="shared" si="4"/>
        <v>19313351</v>
      </c>
      <c r="AF18" s="20"/>
      <c r="AG18" s="21">
        <v>743251</v>
      </c>
      <c r="AH18" s="21">
        <v>22272</v>
      </c>
      <c r="AI18" s="21"/>
      <c r="AJ18" s="21">
        <v>73609</v>
      </c>
      <c r="AK18" s="19">
        <f t="shared" si="5"/>
        <v>839132</v>
      </c>
      <c r="AL18" s="20"/>
      <c r="AM18" s="21">
        <v>192948</v>
      </c>
      <c r="AN18" s="21">
        <v>19858</v>
      </c>
      <c r="AO18" s="21"/>
      <c r="AP18" s="21">
        <v>38196</v>
      </c>
      <c r="AQ18" s="19">
        <f t="shared" si="6"/>
        <v>251002</v>
      </c>
      <c r="AR18" s="20" t="s">
        <v>83</v>
      </c>
      <c r="AS18" s="21">
        <v>1024279</v>
      </c>
      <c r="AT18" s="21">
        <v>697967</v>
      </c>
      <c r="AU18" s="21">
        <v>750411</v>
      </c>
      <c r="AV18" s="21">
        <v>367206</v>
      </c>
      <c r="AW18" s="21">
        <v>71878</v>
      </c>
      <c r="AX18" s="21">
        <v>1741336</v>
      </c>
      <c r="AY18" s="19">
        <f t="shared" si="7"/>
        <v>4653077</v>
      </c>
      <c r="AZ18" s="20"/>
      <c r="BA18" s="21">
        <v>1625666</v>
      </c>
      <c r="BB18" s="21">
        <v>53825</v>
      </c>
      <c r="BC18" s="21">
        <v>916814</v>
      </c>
      <c r="BD18" s="21"/>
      <c r="BE18" s="19">
        <f t="shared" si="8"/>
        <v>2596305</v>
      </c>
      <c r="BF18" s="20"/>
      <c r="BG18" s="22">
        <v>1259430</v>
      </c>
      <c r="BH18" s="20"/>
      <c r="BI18" s="21">
        <v>795454</v>
      </c>
      <c r="BJ18" s="21">
        <v>19146</v>
      </c>
      <c r="BK18" s="21">
        <v>6290</v>
      </c>
      <c r="BL18" s="21">
        <v>11342</v>
      </c>
      <c r="BM18" s="21">
        <v>1486871</v>
      </c>
      <c r="BN18" s="21"/>
      <c r="BO18" s="21"/>
      <c r="BP18" s="21"/>
      <c r="BQ18" s="21"/>
      <c r="BR18" s="21"/>
      <c r="BS18" s="21"/>
      <c r="BT18" s="21"/>
      <c r="BU18" s="19">
        <f t="shared" si="9"/>
        <v>2319103</v>
      </c>
      <c r="BV18" s="20" t="s">
        <v>12</v>
      </c>
      <c r="BW18" s="19">
        <f t="shared" si="10"/>
        <v>11918049</v>
      </c>
      <c r="BX18" s="20" t="s">
        <v>12</v>
      </c>
      <c r="BY18" s="19">
        <f t="shared" si="11"/>
        <v>7395302</v>
      </c>
      <c r="BZ18" s="20" t="s">
        <v>12</v>
      </c>
      <c r="CA18" s="29"/>
      <c r="CB18" s="20"/>
      <c r="CC18" s="19">
        <f t="shared" si="13"/>
        <v>8786728</v>
      </c>
      <c r="CD18" s="5"/>
      <c r="CE18" s="51">
        <v>8786728</v>
      </c>
      <c r="CF18" s="51"/>
      <c r="CG18" s="19">
        <f t="shared" si="12"/>
        <v>0</v>
      </c>
      <c r="CH18" s="349" t="s">
        <v>740</v>
      </c>
      <c r="CI18" s="26">
        <v>8</v>
      </c>
      <c r="CJ18" s="6" t="s">
        <v>150</v>
      </c>
      <c r="CK18" s="6"/>
      <c r="CL18" s="6"/>
      <c r="CM18" s="13">
        <f>(+K44)</f>
        <v>565289.61</v>
      </c>
      <c r="CN18" s="5" t="s">
        <v>12</v>
      </c>
      <c r="CO18" s="6" t="s">
        <v>151</v>
      </c>
      <c r="CP18" s="6"/>
      <c r="CQ18" s="6"/>
      <c r="CR18" s="6"/>
      <c r="CS18" s="13">
        <f>+CM17</f>
        <v>0</v>
      </c>
      <c r="CT18" s="6" t="s">
        <v>152</v>
      </c>
      <c r="CU18" s="6"/>
      <c r="CV18" s="6"/>
      <c r="CW18" s="6"/>
      <c r="CX18" s="30">
        <f>+CM44+CM67</f>
        <v>10589587.74</v>
      </c>
    </row>
    <row r="19" spans="1:102" x14ac:dyDescent="0.2">
      <c r="A19">
        <f t="shared" si="0"/>
        <v>1</v>
      </c>
      <c r="B19" s="42" t="s">
        <v>440</v>
      </c>
      <c r="C19" s="29">
        <v>2339723</v>
      </c>
      <c r="D19" s="20"/>
      <c r="E19" s="21">
        <v>226161</v>
      </c>
      <c r="F19" s="21"/>
      <c r="G19" s="21"/>
      <c r="H19" s="21"/>
      <c r="I19" s="21"/>
      <c r="J19" s="21"/>
      <c r="K19" s="21"/>
      <c r="L19" s="21"/>
      <c r="M19" s="21">
        <v>47418</v>
      </c>
      <c r="N19" s="19">
        <f t="shared" si="1"/>
        <v>273579</v>
      </c>
      <c r="O19" s="20"/>
      <c r="P19" s="21">
        <v>1647680</v>
      </c>
      <c r="Q19" s="21"/>
      <c r="R19" s="21"/>
      <c r="S19" s="21"/>
      <c r="T19" s="21">
        <v>854722</v>
      </c>
      <c r="U19" s="55">
        <f>(SUM(P19:T19))</f>
        <v>2502402</v>
      </c>
      <c r="V19" s="20"/>
      <c r="W19" s="21">
        <v>679674</v>
      </c>
      <c r="X19" s="21"/>
      <c r="Y19" s="21"/>
      <c r="Z19" s="21">
        <v>32562</v>
      </c>
      <c r="AA19" s="21"/>
      <c r="AB19" s="21">
        <v>1200</v>
      </c>
      <c r="AC19" s="19">
        <f t="shared" si="3"/>
        <v>713436</v>
      </c>
      <c r="AD19" s="20"/>
      <c r="AE19" s="19">
        <f>(+AC19+U19+N19)</f>
        <v>3489417</v>
      </c>
      <c r="AF19" s="20"/>
      <c r="AG19" s="21"/>
      <c r="AH19" s="21"/>
      <c r="AI19" s="21"/>
      <c r="AJ19" s="21"/>
      <c r="AK19" s="19">
        <f>(SUM(AG19:AJ19))</f>
        <v>0</v>
      </c>
      <c r="AL19" s="20"/>
      <c r="AM19" s="21">
        <v>139818</v>
      </c>
      <c r="AQ19" s="19">
        <f t="shared" si="6"/>
        <v>139818</v>
      </c>
      <c r="AR19" s="20"/>
      <c r="AS19" s="21">
        <v>287263</v>
      </c>
      <c r="AT19" s="21">
        <v>123699</v>
      </c>
      <c r="AU19" s="21">
        <v>261163</v>
      </c>
      <c r="AV19" s="21">
        <v>200776</v>
      </c>
      <c r="AW19" s="21">
        <v>50432</v>
      </c>
      <c r="AX19" s="21">
        <v>866146</v>
      </c>
      <c r="AY19" s="19">
        <f>(SUM(AS19:AX19))</f>
        <v>1789479</v>
      </c>
      <c r="AZ19" s="20"/>
      <c r="BA19" s="21">
        <v>229426</v>
      </c>
      <c r="BB19" s="21">
        <v>178834</v>
      </c>
      <c r="BC19" s="21">
        <v>366826</v>
      </c>
      <c r="BD19" s="21"/>
      <c r="BE19" s="19">
        <f t="shared" si="8"/>
        <v>775086</v>
      </c>
      <c r="BF19" s="20">
        <v>103376</v>
      </c>
      <c r="BG19" s="22">
        <v>184458</v>
      </c>
      <c r="BH19" s="20"/>
      <c r="BI19" s="21"/>
      <c r="BJ19" s="21"/>
      <c r="BK19" s="21"/>
      <c r="BL19" s="21">
        <v>41303</v>
      </c>
      <c r="BM19" s="21">
        <v>67152</v>
      </c>
      <c r="BN19" s="21"/>
      <c r="BO19" s="21"/>
      <c r="BP19" s="21"/>
      <c r="BQ19" s="21"/>
      <c r="BR19" s="21"/>
      <c r="BS19" s="21"/>
      <c r="BT19" s="21"/>
      <c r="BU19" s="19">
        <f t="shared" si="9"/>
        <v>108455</v>
      </c>
      <c r="BV19" s="20" t="s">
        <v>12</v>
      </c>
      <c r="BW19" s="19">
        <f t="shared" si="10"/>
        <v>2997296</v>
      </c>
      <c r="BX19" s="20" t="s">
        <v>12</v>
      </c>
      <c r="BY19" s="19">
        <f t="shared" si="11"/>
        <v>492121</v>
      </c>
      <c r="BZ19" s="20" t="s">
        <v>12</v>
      </c>
      <c r="CA19" s="29"/>
      <c r="CB19" s="20"/>
      <c r="CC19" s="19">
        <f t="shared" si="13"/>
        <v>2831844</v>
      </c>
      <c r="CD19" s="5"/>
      <c r="CE19" s="51">
        <v>2036356</v>
      </c>
      <c r="CF19" s="51">
        <v>795488</v>
      </c>
      <c r="CG19" s="19">
        <f t="shared" si="12"/>
        <v>0</v>
      </c>
      <c r="CH19" s="349" t="s">
        <v>742</v>
      </c>
      <c r="CI19" s="26">
        <v>9</v>
      </c>
      <c r="CJ19" s="6" t="s">
        <v>154</v>
      </c>
      <c r="CK19" s="6"/>
      <c r="CL19" s="6"/>
      <c r="CM19" s="13">
        <f>(+L44)</f>
        <v>1830.5</v>
      </c>
      <c r="CN19" s="5" t="s">
        <v>12</v>
      </c>
      <c r="CO19" s="6" t="s">
        <v>155</v>
      </c>
      <c r="CP19" s="6"/>
      <c r="CQ19" s="6"/>
      <c r="CR19" s="6"/>
      <c r="CS19" s="13">
        <f>(SUM(CS9:CS18))</f>
        <v>34494114.509999998</v>
      </c>
      <c r="CT19" s="6" t="s">
        <v>156</v>
      </c>
      <c r="CU19" s="6"/>
      <c r="CV19" s="6"/>
      <c r="CW19" s="6"/>
      <c r="CX19" s="6"/>
    </row>
    <row r="20" spans="1:102" x14ac:dyDescent="0.2">
      <c r="A20">
        <f t="shared" si="0"/>
        <v>1</v>
      </c>
      <c r="B20" s="42" t="s">
        <v>441</v>
      </c>
      <c r="C20" s="29">
        <v>498410</v>
      </c>
      <c r="D20" s="20"/>
      <c r="E20" s="21"/>
      <c r="F20" s="21">
        <v>4000</v>
      </c>
      <c r="G20" s="21">
        <v>39885</v>
      </c>
      <c r="H20" s="21"/>
      <c r="I20" s="21"/>
      <c r="J20" s="21"/>
      <c r="K20" s="21"/>
      <c r="L20" s="21"/>
      <c r="M20" s="21"/>
      <c r="N20" s="19">
        <f t="shared" si="1"/>
        <v>43885</v>
      </c>
      <c r="O20" s="20"/>
      <c r="P20" s="21">
        <v>1326533</v>
      </c>
      <c r="Q20" s="21"/>
      <c r="R20" s="21"/>
      <c r="S20" s="21">
        <v>30000</v>
      </c>
      <c r="T20" s="21">
        <v>684099</v>
      </c>
      <c r="U20" s="55">
        <f>(SUM(P20:T20))</f>
        <v>2040632</v>
      </c>
      <c r="V20" s="20"/>
      <c r="W20" s="21"/>
      <c r="X20" s="21">
        <v>109562</v>
      </c>
      <c r="Y20" s="21"/>
      <c r="Z20" s="21"/>
      <c r="AA20" s="21"/>
      <c r="AB20" s="21"/>
      <c r="AC20" s="19">
        <f t="shared" si="3"/>
        <v>109562</v>
      </c>
      <c r="AD20" s="20"/>
      <c r="AE20" s="19">
        <f>(+AC20+U20+N20)</f>
        <v>2194079</v>
      </c>
      <c r="AF20" s="20"/>
      <c r="AG20" s="21">
        <v>46000</v>
      </c>
      <c r="AH20" s="21">
        <v>3000</v>
      </c>
      <c r="AI20" s="21"/>
      <c r="AJ20" s="21"/>
      <c r="AK20" s="19">
        <f t="shared" si="5"/>
        <v>49000</v>
      </c>
      <c r="AL20" s="20"/>
      <c r="AM20" s="21">
        <v>30000</v>
      </c>
      <c r="AN20" s="21">
        <v>3000</v>
      </c>
      <c r="AO20" s="21"/>
      <c r="AP20" s="21">
        <v>1000</v>
      </c>
      <c r="AQ20" s="19">
        <f t="shared" si="6"/>
        <v>34000</v>
      </c>
      <c r="AR20" s="20"/>
      <c r="AS20" s="21">
        <v>181775</v>
      </c>
      <c r="AT20" s="21">
        <v>37858</v>
      </c>
      <c r="AU20" s="21">
        <v>38337</v>
      </c>
      <c r="AV20" s="21">
        <v>115325</v>
      </c>
      <c r="AW20" s="21"/>
      <c r="AX20" s="21">
        <v>5000</v>
      </c>
      <c r="AY20" s="19">
        <f t="shared" si="7"/>
        <v>378295</v>
      </c>
      <c r="AZ20" s="20"/>
      <c r="BA20" s="21">
        <v>166674</v>
      </c>
      <c r="BB20" s="21">
        <v>123904</v>
      </c>
      <c r="BC20" s="21">
        <v>63200</v>
      </c>
      <c r="BD20" s="21"/>
      <c r="BE20" s="19">
        <f t="shared" si="8"/>
        <v>353778</v>
      </c>
      <c r="BF20" s="20"/>
      <c r="BG20" s="22">
        <v>620319</v>
      </c>
      <c r="BH20" s="20"/>
      <c r="BI20" s="21"/>
      <c r="BJ20" s="21"/>
      <c r="BK20" s="21"/>
      <c r="BL20" s="21"/>
      <c r="BM20" s="21">
        <v>11225</v>
      </c>
      <c r="BN20" s="21"/>
      <c r="BO20" s="21"/>
      <c r="BP20" s="21"/>
      <c r="BQ20" s="21"/>
      <c r="BR20" s="21"/>
      <c r="BS20" s="21"/>
      <c r="BT20" s="21">
        <v>1007</v>
      </c>
      <c r="BU20" s="19">
        <f t="shared" si="9"/>
        <v>12232</v>
      </c>
      <c r="BV20" s="20" t="s">
        <v>12</v>
      </c>
      <c r="BW20" s="19">
        <f t="shared" si="10"/>
        <v>1447624</v>
      </c>
      <c r="BX20" s="20" t="s">
        <v>12</v>
      </c>
      <c r="BY20" s="19">
        <f t="shared" si="11"/>
        <v>746455</v>
      </c>
      <c r="BZ20" s="20" t="s">
        <v>12</v>
      </c>
      <c r="CA20" s="29"/>
      <c r="CB20" s="20"/>
      <c r="CC20" s="19">
        <f t="shared" si="13"/>
        <v>1244865</v>
      </c>
      <c r="CD20" s="5"/>
      <c r="CE20" s="51">
        <v>933649</v>
      </c>
      <c r="CF20" s="51">
        <v>311216</v>
      </c>
      <c r="CG20" s="19">
        <f t="shared" si="12"/>
        <v>0</v>
      </c>
      <c r="CH20" s="360" t="s">
        <v>740</v>
      </c>
      <c r="CI20" s="26">
        <v>10</v>
      </c>
      <c r="CJ20" s="6" t="s">
        <v>158</v>
      </c>
      <c r="CK20" s="6"/>
      <c r="CL20" s="6"/>
      <c r="CM20" s="13">
        <f>(+M44)</f>
        <v>3765004.48</v>
      </c>
      <c r="CN20" s="5" t="s">
        <v>12</v>
      </c>
      <c r="CO20" s="6" t="s">
        <v>159</v>
      </c>
      <c r="CP20" s="6"/>
      <c r="CQ20" s="6"/>
      <c r="CR20" s="6"/>
      <c r="CS20" s="13"/>
      <c r="CT20" s="6" t="s">
        <v>160</v>
      </c>
      <c r="CU20" s="6"/>
      <c r="CV20" s="6"/>
      <c r="CW20" s="6"/>
      <c r="CX20" s="6">
        <f>(+CX13+CX17+CX18+CX19)</f>
        <v>119938286.72</v>
      </c>
    </row>
    <row r="21" spans="1:102" x14ac:dyDescent="0.2">
      <c r="A21">
        <f t="shared" si="0"/>
        <v>1</v>
      </c>
      <c r="B21" s="42" t="s">
        <v>442</v>
      </c>
      <c r="C21" s="29">
        <v>2349519</v>
      </c>
      <c r="D21" s="20"/>
      <c r="E21" s="21"/>
      <c r="F21" s="21"/>
      <c r="G21" s="21"/>
      <c r="H21" s="21"/>
      <c r="I21" s="21"/>
      <c r="J21" s="21"/>
      <c r="K21" s="21"/>
      <c r="L21" s="21"/>
      <c r="M21" s="21">
        <v>14896</v>
      </c>
      <c r="N21" s="19">
        <f t="shared" si="1"/>
        <v>14896</v>
      </c>
      <c r="O21" s="20"/>
      <c r="P21" s="21">
        <v>1344276</v>
      </c>
      <c r="Q21" s="21"/>
      <c r="R21" s="21"/>
      <c r="S21" s="21"/>
      <c r="T21" s="21">
        <v>1045787</v>
      </c>
      <c r="U21" s="55">
        <f t="shared" si="2"/>
        <v>2390063</v>
      </c>
      <c r="V21" s="20"/>
      <c r="W21" s="21">
        <v>126406</v>
      </c>
      <c r="X21" s="21"/>
      <c r="Y21" s="21"/>
      <c r="Z21" s="21"/>
      <c r="AA21" s="21"/>
      <c r="AB21" s="21">
        <v>101251</v>
      </c>
      <c r="AC21" s="19">
        <f t="shared" si="3"/>
        <v>227657</v>
      </c>
      <c r="AD21" s="20"/>
      <c r="AE21" s="19">
        <f t="shared" si="4"/>
        <v>2632616</v>
      </c>
      <c r="AF21" s="20"/>
      <c r="AG21" s="21"/>
      <c r="AH21" s="21">
        <v>813516</v>
      </c>
      <c r="AI21" s="21"/>
      <c r="AJ21" s="21"/>
      <c r="AK21" s="19">
        <f t="shared" si="5"/>
        <v>813516</v>
      </c>
      <c r="AL21" s="20"/>
      <c r="AM21" s="21"/>
      <c r="AN21" s="21">
        <v>21600</v>
      </c>
      <c r="AO21" s="21"/>
      <c r="AP21" s="21"/>
      <c r="AQ21" s="19">
        <f t="shared" si="6"/>
        <v>21600</v>
      </c>
      <c r="AR21" s="20"/>
      <c r="AS21" s="21">
        <v>134747</v>
      </c>
      <c r="AT21" s="21"/>
      <c r="AU21" s="21">
        <v>176472</v>
      </c>
      <c r="AV21" s="21">
        <v>155066</v>
      </c>
      <c r="AW21" s="21"/>
      <c r="AX21" s="21">
        <v>21151</v>
      </c>
      <c r="AY21" s="19">
        <f t="shared" si="7"/>
        <v>487436</v>
      </c>
      <c r="AZ21" s="20"/>
      <c r="BA21" s="21">
        <v>303396</v>
      </c>
      <c r="BB21" s="21">
        <v>75672</v>
      </c>
      <c r="BC21" s="21">
        <v>385595</v>
      </c>
      <c r="BD21" s="21">
        <v>50181</v>
      </c>
      <c r="BE21" s="19">
        <f t="shared" si="8"/>
        <v>814844</v>
      </c>
      <c r="BF21" s="20"/>
      <c r="BG21" s="22">
        <v>132073</v>
      </c>
      <c r="BH21" s="20"/>
      <c r="BI21" s="21"/>
      <c r="BJ21" s="21"/>
      <c r="BK21" s="21"/>
      <c r="BL21" s="21">
        <v>3000</v>
      </c>
      <c r="BM21" s="21">
        <v>167653</v>
      </c>
      <c r="BN21" s="21"/>
      <c r="BO21" s="21"/>
      <c r="BP21" s="21"/>
      <c r="BQ21" s="21"/>
      <c r="BR21" s="21">
        <v>5469</v>
      </c>
      <c r="BS21" s="21">
        <v>47000</v>
      </c>
      <c r="BT21" s="21"/>
      <c r="BU21" s="19">
        <f t="shared" si="9"/>
        <v>223122</v>
      </c>
      <c r="BV21" s="20" t="s">
        <v>12</v>
      </c>
      <c r="BW21" s="19">
        <f t="shared" si="10"/>
        <v>2492591</v>
      </c>
      <c r="BX21" s="20" t="s">
        <v>12</v>
      </c>
      <c r="BY21" s="19">
        <f t="shared" si="11"/>
        <v>140025</v>
      </c>
      <c r="BZ21" s="20" t="s">
        <v>12</v>
      </c>
      <c r="CA21" s="29"/>
      <c r="CB21" s="20"/>
      <c r="CC21" s="19">
        <f t="shared" si="13"/>
        <v>2489544</v>
      </c>
      <c r="CD21" s="5"/>
      <c r="CE21" s="51">
        <v>1039544</v>
      </c>
      <c r="CF21" s="51">
        <v>1450000</v>
      </c>
      <c r="CG21" s="19">
        <f t="shared" si="12"/>
        <v>0</v>
      </c>
      <c r="CH21" s="349" t="s">
        <v>740</v>
      </c>
      <c r="CI21" s="26">
        <v>11</v>
      </c>
      <c r="CJ21" s="6" t="s">
        <v>162</v>
      </c>
      <c r="CK21" s="6"/>
      <c r="CL21" s="6"/>
      <c r="CM21" s="13">
        <f>(+N44)</f>
        <v>34494114.510000005</v>
      </c>
      <c r="CN21" s="5" t="s">
        <v>12</v>
      </c>
      <c r="CO21" s="6" t="s">
        <v>163</v>
      </c>
      <c r="CP21" s="6"/>
      <c r="CQ21" s="6"/>
      <c r="CR21" s="6"/>
      <c r="CS21" s="23"/>
      <c r="CT21" s="6" t="s">
        <v>164</v>
      </c>
      <c r="CU21" s="6"/>
      <c r="CV21" s="6"/>
      <c r="CW21" s="6"/>
      <c r="CX21" s="6"/>
    </row>
    <row r="22" spans="1:102" x14ac:dyDescent="0.2">
      <c r="A22">
        <f t="shared" si="0"/>
        <v>1</v>
      </c>
      <c r="B22" s="42" t="s">
        <v>443</v>
      </c>
      <c r="C22" s="29">
        <v>490269</v>
      </c>
      <c r="D22" s="20"/>
      <c r="E22" s="21">
        <v>884699</v>
      </c>
      <c r="F22" s="21"/>
      <c r="G22" s="21"/>
      <c r="H22" s="21"/>
      <c r="I22" s="21"/>
      <c r="J22" s="21"/>
      <c r="K22" s="21"/>
      <c r="L22" s="21"/>
      <c r="M22" s="21">
        <v>27024</v>
      </c>
      <c r="N22" s="19">
        <f t="shared" si="1"/>
        <v>911723</v>
      </c>
      <c r="O22" s="20"/>
      <c r="P22" s="21">
        <v>3604410</v>
      </c>
      <c r="Q22" s="21">
        <v>12756</v>
      </c>
      <c r="R22" s="21">
        <v>33153</v>
      </c>
      <c r="S22" s="21"/>
      <c r="T22" s="21"/>
      <c r="U22" s="55">
        <f>(SUM(P22:T22))</f>
        <v>3650319</v>
      </c>
      <c r="V22" s="20"/>
      <c r="W22" s="21">
        <v>184170</v>
      </c>
      <c r="X22" s="21"/>
      <c r="Y22" s="21"/>
      <c r="Z22" s="21">
        <v>368</v>
      </c>
      <c r="AA22" s="21"/>
      <c r="AB22" s="21">
        <v>470824</v>
      </c>
      <c r="AC22" s="19">
        <f t="shared" si="3"/>
        <v>655362</v>
      </c>
      <c r="AD22" s="20"/>
      <c r="AE22" s="19">
        <f t="shared" si="4"/>
        <v>5217404</v>
      </c>
      <c r="AF22" s="20"/>
      <c r="AG22" s="21"/>
      <c r="AH22" s="21"/>
      <c r="AI22" s="21"/>
      <c r="AJ22" s="21"/>
      <c r="AK22" s="19">
        <f t="shared" si="5"/>
        <v>0</v>
      </c>
      <c r="AL22" s="20"/>
      <c r="AM22" s="21">
        <v>267632</v>
      </c>
      <c r="AN22" s="21">
        <v>82204</v>
      </c>
      <c r="AO22" s="21"/>
      <c r="AP22" s="21"/>
      <c r="AQ22" s="19">
        <f t="shared" si="6"/>
        <v>349836</v>
      </c>
      <c r="AR22" s="20"/>
      <c r="AS22" s="21">
        <v>860085</v>
      </c>
      <c r="AT22" s="21">
        <v>48454</v>
      </c>
      <c r="AU22" s="21">
        <v>186460</v>
      </c>
      <c r="AV22" s="21">
        <v>286204</v>
      </c>
      <c r="AW22" s="21"/>
      <c r="AX22" s="21">
        <v>252451</v>
      </c>
      <c r="AY22" s="19">
        <f t="shared" si="7"/>
        <v>1633654</v>
      </c>
      <c r="AZ22" s="20"/>
      <c r="BA22" s="21">
        <v>583358</v>
      </c>
      <c r="BB22" s="21"/>
      <c r="BC22" s="21">
        <v>392632</v>
      </c>
      <c r="BD22" s="21"/>
      <c r="BE22" s="19">
        <f t="shared" si="8"/>
        <v>975990</v>
      </c>
      <c r="BF22" s="20"/>
      <c r="BG22" s="22">
        <v>225415</v>
      </c>
      <c r="BH22" s="20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19">
        <f t="shared" si="9"/>
        <v>0</v>
      </c>
      <c r="BV22" s="20" t="s">
        <v>12</v>
      </c>
      <c r="BW22" s="19">
        <f t="shared" si="10"/>
        <v>3184895</v>
      </c>
      <c r="BX22" s="20" t="s">
        <v>12</v>
      </c>
      <c r="BY22" s="19">
        <f>((+AC22+U22+N22)-BW22)</f>
        <v>2032509</v>
      </c>
      <c r="BZ22" s="20" t="s">
        <v>12</v>
      </c>
      <c r="CA22" s="29"/>
      <c r="CB22" s="20"/>
      <c r="CC22" s="19">
        <f t="shared" si="13"/>
        <v>2522778</v>
      </c>
      <c r="CD22" s="5"/>
      <c r="CE22" s="51">
        <v>1544000</v>
      </c>
      <c r="CF22" s="51">
        <v>978778</v>
      </c>
      <c r="CG22" s="19">
        <f t="shared" si="12"/>
        <v>0</v>
      </c>
      <c r="CH22" s="349" t="s">
        <v>742</v>
      </c>
      <c r="CI22" s="2"/>
      <c r="CJ22" s="37" t="s">
        <v>166</v>
      </c>
      <c r="CK22" s="6"/>
      <c r="CL22" s="6"/>
      <c r="CM22" s="13"/>
      <c r="CN22" s="5" t="s">
        <v>12</v>
      </c>
      <c r="CO22" s="6" t="s">
        <v>167</v>
      </c>
      <c r="CP22" s="6"/>
      <c r="CQ22" s="6"/>
      <c r="CR22" s="6"/>
      <c r="CS22" s="13">
        <f>+CM23+CM24</f>
        <v>85705800.280000001</v>
      </c>
      <c r="CT22" s="6" t="s">
        <v>168</v>
      </c>
      <c r="CU22" s="6"/>
      <c r="CV22" s="6"/>
      <c r="CW22" s="6"/>
      <c r="CX22" s="6"/>
    </row>
    <row r="23" spans="1:102" x14ac:dyDescent="0.2">
      <c r="A23">
        <f t="shared" si="0"/>
        <v>1</v>
      </c>
      <c r="B23" s="42" t="s">
        <v>444</v>
      </c>
      <c r="C23" s="29">
        <v>118062.14</v>
      </c>
      <c r="D23" s="20"/>
      <c r="E23" s="21">
        <v>68315.16</v>
      </c>
      <c r="F23" s="21">
        <v>240</v>
      </c>
      <c r="G23" s="21"/>
      <c r="H23" s="21">
        <v>138000</v>
      </c>
      <c r="I23" s="21"/>
      <c r="J23" s="21"/>
      <c r="K23" s="21"/>
      <c r="L23" s="21">
        <v>1830.5</v>
      </c>
      <c r="M23" s="21">
        <v>11215.88</v>
      </c>
      <c r="N23" s="19">
        <f t="shared" si="1"/>
        <v>219601.54</v>
      </c>
      <c r="O23" s="20"/>
      <c r="P23" s="21">
        <v>237206.13</v>
      </c>
      <c r="Q23" s="21">
        <v>2143.62</v>
      </c>
      <c r="R23" s="21">
        <v>8552.92</v>
      </c>
      <c r="S23" s="21">
        <v>77759.259999999995</v>
      </c>
      <c r="T23" s="21">
        <v>123743.24</v>
      </c>
      <c r="U23" s="55">
        <f>(SUM(P23:T23))</f>
        <v>449405.17</v>
      </c>
      <c r="V23" s="20"/>
      <c r="W23" s="21">
        <v>12583.67</v>
      </c>
      <c r="X23" s="21"/>
      <c r="Y23" s="21"/>
      <c r="Z23" s="21"/>
      <c r="AA23" s="21"/>
      <c r="AB23" s="21"/>
      <c r="AC23" s="19">
        <f t="shared" si="3"/>
        <v>12583.67</v>
      </c>
      <c r="AD23" s="20"/>
      <c r="AE23" s="19">
        <f t="shared" si="4"/>
        <v>681590.38</v>
      </c>
      <c r="AF23" s="20"/>
      <c r="AG23" s="21"/>
      <c r="AH23" s="21"/>
      <c r="AI23" s="21"/>
      <c r="AJ23" s="21"/>
      <c r="AK23" s="19">
        <f t="shared" si="5"/>
        <v>0</v>
      </c>
      <c r="AL23" s="20"/>
      <c r="AM23" s="21">
        <v>23916.12</v>
      </c>
      <c r="AN23" s="21">
        <v>95917.96</v>
      </c>
      <c r="AO23" s="21"/>
      <c r="AP23" s="21">
        <v>1776.7</v>
      </c>
      <c r="AQ23" s="19">
        <f t="shared" si="6"/>
        <v>121610.78</v>
      </c>
      <c r="AR23" s="20"/>
      <c r="AS23" s="21">
        <v>45351.17</v>
      </c>
      <c r="AT23" s="21"/>
      <c r="AU23" s="21">
        <v>19085.54</v>
      </c>
      <c r="AV23" s="21">
        <v>10752.75</v>
      </c>
      <c r="AW23" s="21"/>
      <c r="AX23" s="21">
        <v>27110.55</v>
      </c>
      <c r="AY23" s="19">
        <f t="shared" si="7"/>
        <v>102300.01</v>
      </c>
      <c r="AZ23" s="20"/>
      <c r="BA23" s="21">
        <v>51018.66</v>
      </c>
      <c r="BB23" s="21"/>
      <c r="BC23" s="21">
        <v>36953.53</v>
      </c>
      <c r="BD23" s="21">
        <v>32411.14</v>
      </c>
      <c r="BE23" s="19">
        <f t="shared" si="8"/>
        <v>120383.33</v>
      </c>
      <c r="BF23" s="20"/>
      <c r="BG23" s="22">
        <v>62941.97</v>
      </c>
      <c r="BH23" s="20"/>
      <c r="BI23" s="21"/>
      <c r="BJ23" s="21"/>
      <c r="BK23" s="21"/>
      <c r="BL23" s="21">
        <v>585</v>
      </c>
      <c r="BM23" s="21"/>
      <c r="BN23" s="21"/>
      <c r="BO23" s="21"/>
      <c r="BP23" s="21"/>
      <c r="BQ23" s="21"/>
      <c r="BR23" s="21">
        <v>96171.76</v>
      </c>
      <c r="BS23" s="21">
        <v>8331.84</v>
      </c>
      <c r="BT23" s="21"/>
      <c r="BU23" s="19">
        <f t="shared" si="9"/>
        <v>105088.59999999999</v>
      </c>
      <c r="BV23" s="20" t="s">
        <v>12</v>
      </c>
      <c r="BW23" s="19">
        <f t="shared" si="10"/>
        <v>512324.69000000006</v>
      </c>
      <c r="BX23" s="20" t="s">
        <v>12</v>
      </c>
      <c r="BY23" s="19">
        <f t="shared" si="11"/>
        <v>169265.68999999994</v>
      </c>
      <c r="BZ23" s="20" t="s">
        <v>12</v>
      </c>
      <c r="CA23" s="29"/>
      <c r="CB23" s="20"/>
      <c r="CC23" s="19">
        <f t="shared" si="13"/>
        <v>287327.82999999996</v>
      </c>
      <c r="CD23" s="5"/>
      <c r="CE23" s="51">
        <v>147000</v>
      </c>
      <c r="CF23" s="51">
        <v>140327.82999999999</v>
      </c>
      <c r="CG23" s="19">
        <f t="shared" si="12"/>
        <v>0</v>
      </c>
      <c r="CH23" s="349" t="s">
        <v>740</v>
      </c>
      <c r="CI23" s="26">
        <v>12</v>
      </c>
      <c r="CJ23" s="6" t="s">
        <v>170</v>
      </c>
      <c r="CK23" s="6"/>
      <c r="CL23" s="6"/>
      <c r="CM23" s="13">
        <v>0</v>
      </c>
      <c r="CN23" s="5" t="s">
        <v>12</v>
      </c>
      <c r="CO23" s="6" t="s">
        <v>171</v>
      </c>
      <c r="CP23" s="6"/>
      <c r="CQ23" s="6"/>
      <c r="CR23" s="6"/>
      <c r="CS23" s="13" t="s">
        <v>83</v>
      </c>
      <c r="CT23" s="6" t="s">
        <v>172</v>
      </c>
      <c r="CU23" s="6"/>
      <c r="CV23" s="6"/>
      <c r="CW23" s="6"/>
      <c r="CX23" s="6">
        <f>(+CM69)</f>
        <v>0</v>
      </c>
    </row>
    <row r="24" spans="1:102" x14ac:dyDescent="0.2">
      <c r="A24">
        <f t="shared" si="0"/>
        <v>1</v>
      </c>
      <c r="B24" s="42" t="s">
        <v>445</v>
      </c>
      <c r="C24" s="29">
        <v>2664300</v>
      </c>
      <c r="D24" s="20"/>
      <c r="E24" s="21"/>
      <c r="F24" s="21">
        <v>21500</v>
      </c>
      <c r="G24" s="21"/>
      <c r="H24" s="21"/>
      <c r="I24" s="21"/>
      <c r="J24" s="21"/>
      <c r="K24" s="21">
        <v>2500</v>
      </c>
      <c r="L24" s="21"/>
      <c r="M24" s="21"/>
      <c r="N24" s="19">
        <f t="shared" si="1"/>
        <v>24000</v>
      </c>
      <c r="O24" s="20"/>
      <c r="P24" s="21">
        <v>961434</v>
      </c>
      <c r="Q24" s="21"/>
      <c r="R24" s="21"/>
      <c r="S24" s="21"/>
      <c r="T24" s="21">
        <v>1096970</v>
      </c>
      <c r="U24" s="55">
        <f t="shared" si="2"/>
        <v>2058404</v>
      </c>
      <c r="V24" s="20"/>
      <c r="W24" s="21">
        <v>188308</v>
      </c>
      <c r="X24" s="21"/>
      <c r="Y24" s="21"/>
      <c r="Z24" s="21"/>
      <c r="AA24" s="21"/>
      <c r="AB24" s="21"/>
      <c r="AC24" s="19">
        <f t="shared" si="3"/>
        <v>188308</v>
      </c>
      <c r="AD24" s="20"/>
      <c r="AE24" s="19">
        <f t="shared" si="4"/>
        <v>2270712</v>
      </c>
      <c r="AF24" s="20"/>
      <c r="AG24" s="21"/>
      <c r="AH24" s="21"/>
      <c r="AI24" s="21"/>
      <c r="AJ24" s="21"/>
      <c r="AK24" s="19">
        <f t="shared" si="5"/>
        <v>0</v>
      </c>
      <c r="AL24" s="20"/>
      <c r="AM24" s="21">
        <v>247000</v>
      </c>
      <c r="AN24" s="21">
        <v>26000</v>
      </c>
      <c r="AO24" s="21"/>
      <c r="AP24" s="21">
        <v>30000</v>
      </c>
      <c r="AQ24" s="19">
        <f t="shared" si="6"/>
        <v>303000</v>
      </c>
      <c r="AR24" s="20"/>
      <c r="AS24" s="21">
        <v>405000</v>
      </c>
      <c r="AT24" s="21">
        <v>69000</v>
      </c>
      <c r="AU24" s="21">
        <v>106000</v>
      </c>
      <c r="AV24" s="21">
        <v>676409</v>
      </c>
      <c r="AW24" s="21">
        <v>12000</v>
      </c>
      <c r="AX24" s="21"/>
      <c r="AY24" s="19">
        <f t="shared" si="7"/>
        <v>1268409</v>
      </c>
      <c r="AZ24" s="20"/>
      <c r="BA24" s="21">
        <v>248000</v>
      </c>
      <c r="BB24" s="21">
        <v>10000</v>
      </c>
      <c r="BC24" s="21">
        <v>200000</v>
      </c>
      <c r="BD24" s="21"/>
      <c r="BE24" s="19">
        <f t="shared" si="8"/>
        <v>458000</v>
      </c>
      <c r="BF24" s="20"/>
      <c r="BG24" s="22">
        <v>54776</v>
      </c>
      <c r="BH24" s="20"/>
      <c r="BI24" s="21"/>
      <c r="BJ24" s="21"/>
      <c r="BK24" s="21"/>
      <c r="BL24" s="21"/>
      <c r="BM24" s="330">
        <v>39000</v>
      </c>
      <c r="BN24" s="21"/>
      <c r="BO24" s="21"/>
      <c r="BP24" s="21"/>
      <c r="BQ24" s="21"/>
      <c r="BR24" s="21"/>
      <c r="BS24" s="21"/>
      <c r="BT24" s="21"/>
      <c r="BU24" s="19">
        <f t="shared" si="9"/>
        <v>39000</v>
      </c>
      <c r="BV24" s="20" t="s">
        <v>12</v>
      </c>
      <c r="BW24" s="19">
        <f t="shared" si="10"/>
        <v>2123185</v>
      </c>
      <c r="BX24" s="20" t="s">
        <v>12</v>
      </c>
      <c r="BY24" s="19">
        <f t="shared" si="11"/>
        <v>147527</v>
      </c>
      <c r="BZ24" s="20" t="s">
        <v>12</v>
      </c>
      <c r="CA24" s="29"/>
      <c r="CB24" s="20"/>
      <c r="CC24" s="19">
        <f t="shared" si="13"/>
        <v>2811827</v>
      </c>
      <c r="CD24" s="5"/>
      <c r="CE24" s="51">
        <v>874640</v>
      </c>
      <c r="CF24" s="51">
        <v>1937187</v>
      </c>
      <c r="CG24" s="19">
        <f t="shared" si="12"/>
        <v>0</v>
      </c>
      <c r="CH24" s="349" t="s">
        <v>740</v>
      </c>
      <c r="CI24" s="26">
        <v>12</v>
      </c>
      <c r="CJ24" s="6" t="s">
        <v>174</v>
      </c>
      <c r="CK24" s="6"/>
      <c r="CL24" s="6"/>
      <c r="CM24" s="13">
        <f>(+P44)</f>
        <v>85705800.280000001</v>
      </c>
      <c r="CN24" s="5" t="s">
        <v>12</v>
      </c>
      <c r="CO24" s="6" t="s">
        <v>175</v>
      </c>
      <c r="CP24" s="6"/>
      <c r="CQ24" s="6"/>
      <c r="CR24" s="6"/>
      <c r="CS24" s="13">
        <f>+CM25+CM26+CM27+CM28</f>
        <v>17427088.73</v>
      </c>
      <c r="CT24" s="6" t="s">
        <v>176</v>
      </c>
      <c r="CU24" s="6"/>
      <c r="CV24" s="6"/>
      <c r="CW24" s="6"/>
      <c r="CX24" s="6">
        <f>(+CM71)</f>
        <v>0</v>
      </c>
    </row>
    <row r="25" spans="1:102" x14ac:dyDescent="0.2">
      <c r="A25">
        <f t="shared" si="0"/>
        <v>1</v>
      </c>
      <c r="B25" s="42" t="s">
        <v>446</v>
      </c>
      <c r="C25" s="29">
        <v>1778197</v>
      </c>
      <c r="D25" s="20"/>
      <c r="E25" s="21">
        <v>2551</v>
      </c>
      <c r="F25" s="21"/>
      <c r="G25" s="21"/>
      <c r="H25" s="21"/>
      <c r="I25" s="21"/>
      <c r="J25" s="21"/>
      <c r="K25" s="21"/>
      <c r="L25" s="21"/>
      <c r="M25" s="21"/>
      <c r="N25" s="19">
        <f t="shared" si="1"/>
        <v>2551</v>
      </c>
      <c r="O25" s="20"/>
      <c r="P25" s="21">
        <v>1479112</v>
      </c>
      <c r="Q25" s="21"/>
      <c r="R25" s="21"/>
      <c r="S25" s="21"/>
      <c r="T25" s="21">
        <v>5892</v>
      </c>
      <c r="U25" s="55">
        <f t="shared" si="2"/>
        <v>1485004</v>
      </c>
      <c r="V25" s="20"/>
      <c r="W25" s="21">
        <v>567290</v>
      </c>
      <c r="X25" s="21"/>
      <c r="Y25" s="21"/>
      <c r="Z25" s="21"/>
      <c r="AA25" s="21"/>
      <c r="AB25" s="21"/>
      <c r="AC25" s="19">
        <f t="shared" si="3"/>
        <v>567290</v>
      </c>
      <c r="AD25" s="20"/>
      <c r="AE25" s="19">
        <f t="shared" si="4"/>
        <v>2054845</v>
      </c>
      <c r="AF25" s="20"/>
      <c r="AG25" s="21"/>
      <c r="AH25" s="21">
        <v>28456</v>
      </c>
      <c r="AI25" s="21"/>
      <c r="AJ25" s="21"/>
      <c r="AK25" s="19">
        <f t="shared" si="5"/>
        <v>28456</v>
      </c>
      <c r="AL25" s="20"/>
      <c r="AM25" s="21">
        <v>19349</v>
      </c>
      <c r="AN25" s="21">
        <v>31089</v>
      </c>
      <c r="AO25" s="21"/>
      <c r="AP25" s="21">
        <v>743</v>
      </c>
      <c r="AQ25" s="19">
        <f t="shared" si="6"/>
        <v>51181</v>
      </c>
      <c r="AR25" s="20"/>
      <c r="AS25" s="21"/>
      <c r="AT25" s="21">
        <v>81660</v>
      </c>
      <c r="AU25" s="21">
        <v>155574</v>
      </c>
      <c r="AV25" s="21">
        <v>90832</v>
      </c>
      <c r="AW25" s="21">
        <v>3446</v>
      </c>
      <c r="AX25" s="21">
        <v>352237</v>
      </c>
      <c r="AY25" s="19">
        <f t="shared" si="7"/>
        <v>683749</v>
      </c>
      <c r="AZ25" s="20"/>
      <c r="BA25" s="21">
        <v>592407</v>
      </c>
      <c r="BB25" s="21"/>
      <c r="BC25" s="21">
        <v>150341</v>
      </c>
      <c r="BD25" s="21">
        <v>273785</v>
      </c>
      <c r="BE25" s="19">
        <f>(SUM(BA25:BD25))</f>
        <v>1016533</v>
      </c>
      <c r="BF25" s="20"/>
      <c r="BG25" s="22">
        <v>433454</v>
      </c>
      <c r="BH25" s="20"/>
      <c r="BI25" s="21"/>
      <c r="BJ25" s="21"/>
      <c r="BK25" s="21">
        <v>9409</v>
      </c>
      <c r="BL25" s="21"/>
      <c r="BM25" s="21">
        <v>9786</v>
      </c>
      <c r="BN25" s="21"/>
      <c r="BO25" s="21"/>
      <c r="BP25" s="21"/>
      <c r="BQ25" s="21"/>
      <c r="BR25" s="325"/>
      <c r="BS25" s="21"/>
      <c r="BT25" s="21">
        <v>178</v>
      </c>
      <c r="BU25" s="19">
        <f t="shared" si="9"/>
        <v>19373</v>
      </c>
      <c r="BV25" s="20" t="s">
        <v>12</v>
      </c>
      <c r="BW25" s="19">
        <f t="shared" si="10"/>
        <v>2232746</v>
      </c>
      <c r="BX25" s="20" t="s">
        <v>12</v>
      </c>
      <c r="BY25" s="19">
        <f t="shared" si="11"/>
        <v>-177901</v>
      </c>
      <c r="BZ25" s="20" t="s">
        <v>12</v>
      </c>
      <c r="CA25" s="29"/>
      <c r="CB25" s="20"/>
      <c r="CC25" s="19">
        <f t="shared" si="13"/>
        <v>1600296</v>
      </c>
      <c r="CD25" s="5"/>
      <c r="CE25" s="51">
        <v>1000000</v>
      </c>
      <c r="CF25" s="51">
        <v>600296</v>
      </c>
      <c r="CG25" s="19">
        <f t="shared" si="12"/>
        <v>0</v>
      </c>
      <c r="CH25" s="349" t="s">
        <v>740</v>
      </c>
      <c r="CI25" s="26">
        <v>13</v>
      </c>
      <c r="CJ25" s="6" t="s">
        <v>178</v>
      </c>
      <c r="CK25" s="6"/>
      <c r="CL25" s="6"/>
      <c r="CM25" s="13">
        <f>(+Q44)</f>
        <v>676062.46</v>
      </c>
      <c r="CN25" s="5" t="s">
        <v>12</v>
      </c>
      <c r="CO25" s="6" t="s">
        <v>179</v>
      </c>
      <c r="CP25" s="6"/>
      <c r="CQ25" s="6"/>
      <c r="CR25" s="6"/>
      <c r="CS25" s="13">
        <f>(SUM(CS22:CS24))</f>
        <v>103132889.01000001</v>
      </c>
      <c r="CT25" s="6" t="s">
        <v>180</v>
      </c>
      <c r="CU25" s="6"/>
      <c r="CV25" s="6"/>
      <c r="CW25" s="6"/>
      <c r="CX25" s="6"/>
    </row>
    <row r="26" spans="1:102" x14ac:dyDescent="0.2">
      <c r="A26">
        <f t="shared" si="0"/>
        <v>1</v>
      </c>
      <c r="B26" s="42" t="s">
        <v>447</v>
      </c>
      <c r="C26" s="29">
        <v>2066780</v>
      </c>
      <c r="D26" s="20"/>
      <c r="E26" s="21"/>
      <c r="F26" s="21">
        <v>18800</v>
      </c>
      <c r="G26" s="21"/>
      <c r="H26" s="21"/>
      <c r="I26" s="21"/>
      <c r="J26" s="21"/>
      <c r="K26" s="21"/>
      <c r="L26" s="21"/>
      <c r="M26" s="21">
        <v>3895</v>
      </c>
      <c r="N26" s="19">
        <f t="shared" si="1"/>
        <v>22695</v>
      </c>
      <c r="O26" s="20"/>
      <c r="P26" s="21">
        <v>1223276</v>
      </c>
      <c r="Q26" s="21"/>
      <c r="R26" s="21"/>
      <c r="S26" s="21">
        <v>77318</v>
      </c>
      <c r="T26" s="21">
        <v>627212</v>
      </c>
      <c r="U26" s="55">
        <f>(SUM(P26:T26))</f>
        <v>1927806</v>
      </c>
      <c r="V26" s="20"/>
      <c r="W26" s="21">
        <v>502574</v>
      </c>
      <c r="X26" s="21"/>
      <c r="Y26" s="21"/>
      <c r="Z26" s="21"/>
      <c r="AA26" s="21"/>
      <c r="AB26" s="21"/>
      <c r="AC26" s="19">
        <f t="shared" si="3"/>
        <v>502574</v>
      </c>
      <c r="AD26" s="20"/>
      <c r="AE26" s="19">
        <f t="shared" si="4"/>
        <v>2453075</v>
      </c>
      <c r="AF26" s="20"/>
      <c r="AG26" s="21"/>
      <c r="AH26" s="21"/>
      <c r="AI26" s="21"/>
      <c r="AJ26" s="21"/>
      <c r="AK26" s="19">
        <f t="shared" si="5"/>
        <v>0</v>
      </c>
      <c r="AL26" s="20"/>
      <c r="AM26" s="21">
        <v>85798</v>
      </c>
      <c r="AN26" s="21">
        <v>16159</v>
      </c>
      <c r="AO26" s="21"/>
      <c r="AP26" s="21"/>
      <c r="AQ26" s="19">
        <f t="shared" si="6"/>
        <v>101957</v>
      </c>
      <c r="AR26" s="20"/>
      <c r="AS26" s="21">
        <v>286728</v>
      </c>
      <c r="AT26" s="21"/>
      <c r="AU26" s="21">
        <v>22641</v>
      </c>
      <c r="AV26" s="21"/>
      <c r="AW26" s="21"/>
      <c r="AX26" s="21">
        <v>110878</v>
      </c>
      <c r="AY26" s="19">
        <f t="shared" si="7"/>
        <v>420247</v>
      </c>
      <c r="AZ26" s="20"/>
      <c r="BA26" s="21">
        <v>311039</v>
      </c>
      <c r="BB26" s="21">
        <v>181365</v>
      </c>
      <c r="BC26" s="21">
        <v>242810</v>
      </c>
      <c r="BD26" s="21"/>
      <c r="BE26" s="19">
        <f t="shared" si="8"/>
        <v>735214</v>
      </c>
      <c r="BF26" s="20"/>
      <c r="BG26" s="22">
        <v>239539</v>
      </c>
      <c r="BH26" s="20"/>
      <c r="BI26" s="21"/>
      <c r="BJ26" s="21"/>
      <c r="BK26" s="21"/>
      <c r="BL26" s="21">
        <v>10296</v>
      </c>
      <c r="BM26" s="21">
        <v>102275</v>
      </c>
      <c r="BN26" s="21"/>
      <c r="BO26" s="21"/>
      <c r="BP26" s="21"/>
      <c r="BQ26" s="21"/>
      <c r="BR26" s="21"/>
      <c r="BS26" s="21"/>
      <c r="BT26" s="21"/>
      <c r="BU26" s="19">
        <f t="shared" si="9"/>
        <v>112571</v>
      </c>
      <c r="BV26" s="20" t="s">
        <v>12</v>
      </c>
      <c r="BW26" s="19">
        <f t="shared" si="10"/>
        <v>1609528</v>
      </c>
      <c r="BX26" s="20" t="s">
        <v>12</v>
      </c>
      <c r="BY26" s="19">
        <f t="shared" si="11"/>
        <v>843547</v>
      </c>
      <c r="BZ26" s="20" t="s">
        <v>12</v>
      </c>
      <c r="CA26" s="29"/>
      <c r="CB26" s="20"/>
      <c r="CC26" s="19">
        <f t="shared" si="13"/>
        <v>2910327</v>
      </c>
      <c r="CD26" s="5"/>
      <c r="CE26" s="51">
        <v>2182745</v>
      </c>
      <c r="CF26" s="51">
        <v>727582</v>
      </c>
      <c r="CG26" s="19">
        <f t="shared" si="12"/>
        <v>0</v>
      </c>
      <c r="CH26" s="349" t="s">
        <v>740</v>
      </c>
      <c r="CI26" s="26">
        <v>14</v>
      </c>
      <c r="CJ26" s="6" t="s">
        <v>182</v>
      </c>
      <c r="CK26" s="6"/>
      <c r="CL26" s="6"/>
      <c r="CM26" s="13">
        <f>(+R44)</f>
        <v>2428862.92</v>
      </c>
      <c r="CN26" s="5" t="s">
        <v>12</v>
      </c>
      <c r="CO26" s="6" t="s">
        <v>183</v>
      </c>
      <c r="CP26" s="6"/>
      <c r="CQ26" s="6"/>
      <c r="CR26" s="6"/>
      <c r="CS26" s="13">
        <f>+CM36</f>
        <v>16784007.949999999</v>
      </c>
      <c r="CT26" s="6" t="s">
        <v>184</v>
      </c>
      <c r="CU26" s="6"/>
      <c r="CV26" s="6"/>
      <c r="CW26" s="6"/>
      <c r="CX26" s="6">
        <f>(+CM70)</f>
        <v>0</v>
      </c>
    </row>
    <row r="27" spans="1:102" x14ac:dyDescent="0.2">
      <c r="A27">
        <f t="shared" si="0"/>
        <v>1</v>
      </c>
      <c r="B27" s="42" t="s">
        <v>281</v>
      </c>
      <c r="C27" s="29">
        <v>982189</v>
      </c>
      <c r="D27" s="20"/>
      <c r="E27" s="21">
        <v>630196</v>
      </c>
      <c r="F27" s="21"/>
      <c r="G27" s="21"/>
      <c r="H27" s="21"/>
      <c r="I27" s="21"/>
      <c r="J27" s="21"/>
      <c r="K27" s="21"/>
      <c r="L27" s="21"/>
      <c r="M27" s="21">
        <v>306986</v>
      </c>
      <c r="N27" s="19">
        <f t="shared" si="1"/>
        <v>937182</v>
      </c>
      <c r="O27" s="20"/>
      <c r="P27" s="21">
        <v>2525487</v>
      </c>
      <c r="Q27" s="21"/>
      <c r="R27" s="21"/>
      <c r="S27" s="21"/>
      <c r="T27" s="21"/>
      <c r="U27" s="55">
        <f t="shared" si="2"/>
        <v>2525487</v>
      </c>
      <c r="V27" s="20"/>
      <c r="W27" s="21">
        <v>86154</v>
      </c>
      <c r="X27" s="21"/>
      <c r="Y27" s="21"/>
      <c r="Z27" s="21"/>
      <c r="AA27" s="21"/>
      <c r="AB27" s="21"/>
      <c r="AC27" s="19">
        <f t="shared" si="3"/>
        <v>86154</v>
      </c>
      <c r="AD27" s="20"/>
      <c r="AE27" s="19">
        <f t="shared" si="4"/>
        <v>3548823</v>
      </c>
      <c r="AF27" s="20"/>
      <c r="AG27" s="21"/>
      <c r="AH27" s="21"/>
      <c r="AI27" s="21"/>
      <c r="AJ27" s="21"/>
      <c r="AK27" s="19">
        <f t="shared" si="5"/>
        <v>0</v>
      </c>
      <c r="AL27" s="20"/>
      <c r="AM27" s="21">
        <v>461312</v>
      </c>
      <c r="AN27" s="21"/>
      <c r="AO27" s="21"/>
      <c r="AP27" s="21"/>
      <c r="AQ27" s="19">
        <f t="shared" si="6"/>
        <v>461312</v>
      </c>
      <c r="AR27" s="20"/>
      <c r="AS27" s="21">
        <v>531512</v>
      </c>
      <c r="AT27" s="21"/>
      <c r="AU27" s="21">
        <v>293451</v>
      </c>
      <c r="AV27" s="21">
        <v>266933</v>
      </c>
      <c r="AW27" s="21"/>
      <c r="AX27" s="21">
        <v>15000</v>
      </c>
      <c r="AY27" s="19">
        <f t="shared" si="7"/>
        <v>1106896</v>
      </c>
      <c r="AZ27" s="20"/>
      <c r="BA27" s="21">
        <v>336195</v>
      </c>
      <c r="BB27" s="21"/>
      <c r="BC27" s="21">
        <v>257344</v>
      </c>
      <c r="BD27" s="21"/>
      <c r="BE27" s="19">
        <f t="shared" si="8"/>
        <v>593539</v>
      </c>
      <c r="BF27" s="20"/>
      <c r="BG27" s="22">
        <v>183600</v>
      </c>
      <c r="BH27" s="20"/>
      <c r="BI27" s="21"/>
      <c r="BJ27" s="21"/>
      <c r="BK27" s="21"/>
      <c r="BL27" s="21"/>
      <c r="BM27" s="21"/>
      <c r="BN27" s="21"/>
      <c r="BO27" s="21"/>
      <c r="BP27" s="21"/>
      <c r="BQ27" s="21"/>
      <c r="BR27" s="21">
        <v>134833</v>
      </c>
      <c r="BS27" s="21"/>
      <c r="BT27" s="21"/>
      <c r="BU27" s="19">
        <f t="shared" si="9"/>
        <v>134833</v>
      </c>
      <c r="BV27" s="20" t="s">
        <v>12</v>
      </c>
      <c r="BW27" s="19">
        <f t="shared" si="10"/>
        <v>2480180</v>
      </c>
      <c r="BX27" s="20" t="s">
        <v>12</v>
      </c>
      <c r="BY27" s="19">
        <f t="shared" si="11"/>
        <v>1068643</v>
      </c>
      <c r="BZ27" s="20" t="s">
        <v>12</v>
      </c>
      <c r="CA27" s="29"/>
      <c r="CB27" s="20"/>
      <c r="CC27" s="19">
        <f t="shared" si="13"/>
        <v>2050832</v>
      </c>
      <c r="CD27" s="5"/>
      <c r="CE27" s="51">
        <v>1538124</v>
      </c>
      <c r="CF27" s="51">
        <v>512708</v>
      </c>
      <c r="CG27" s="19">
        <f t="shared" si="12"/>
        <v>0</v>
      </c>
      <c r="CH27" s="349" t="s">
        <v>740</v>
      </c>
      <c r="CI27" s="26">
        <v>15</v>
      </c>
      <c r="CJ27" s="6" t="s">
        <v>186</v>
      </c>
      <c r="CK27" s="6"/>
      <c r="CL27" s="6"/>
      <c r="CM27" s="13">
        <f>(+S44)</f>
        <v>1889908.26</v>
      </c>
      <c r="CN27" s="5" t="s">
        <v>12</v>
      </c>
      <c r="CO27" s="6" t="s">
        <v>187</v>
      </c>
      <c r="CP27" s="6"/>
      <c r="CQ27" s="6"/>
      <c r="CR27" s="6"/>
      <c r="CS27" s="13">
        <f>(+CS19+CS20+CS25+CS26)</f>
        <v>154411011.47</v>
      </c>
      <c r="CT27" s="6" t="s">
        <v>176</v>
      </c>
      <c r="CU27" s="6"/>
      <c r="CV27" s="6"/>
      <c r="CW27" s="6"/>
      <c r="CX27" s="6">
        <f>(+CM72)</f>
        <v>0</v>
      </c>
    </row>
    <row r="28" spans="1:102" x14ac:dyDescent="0.2">
      <c r="A28">
        <f t="shared" si="0"/>
        <v>1</v>
      </c>
      <c r="B28" s="42" t="s">
        <v>448</v>
      </c>
      <c r="C28" s="29">
        <v>3918259.15</v>
      </c>
      <c r="D28" s="20"/>
      <c r="E28" s="21">
        <v>2685331.3</v>
      </c>
      <c r="F28" s="21">
        <v>125600</v>
      </c>
      <c r="G28" s="21">
        <v>65000</v>
      </c>
      <c r="H28" s="21"/>
      <c r="I28" s="21"/>
      <c r="J28" s="21"/>
      <c r="K28" s="21"/>
      <c r="L28" s="21"/>
      <c r="M28" s="21">
        <v>624920.07999999996</v>
      </c>
      <c r="N28" s="19">
        <f t="shared" si="1"/>
        <v>3500851.38</v>
      </c>
      <c r="O28" s="20"/>
      <c r="P28" s="21">
        <v>2367345.65</v>
      </c>
      <c r="Q28" s="21"/>
      <c r="R28" s="21"/>
      <c r="S28" s="21"/>
      <c r="T28" s="21">
        <v>1975.8</v>
      </c>
      <c r="U28" s="55">
        <f>SUM(P28:T28)</f>
        <v>2369321.4499999997</v>
      </c>
      <c r="V28" s="20"/>
      <c r="W28" s="21">
        <v>354073.71</v>
      </c>
      <c r="X28" s="21"/>
      <c r="Y28" s="21"/>
      <c r="Z28" s="21"/>
      <c r="AA28" s="21"/>
      <c r="AB28" s="21"/>
      <c r="AC28" s="19">
        <f t="shared" si="3"/>
        <v>354073.71</v>
      </c>
      <c r="AD28" s="20"/>
      <c r="AE28" s="19">
        <f t="shared" si="4"/>
        <v>6224246.5399999991</v>
      </c>
      <c r="AF28" s="20"/>
      <c r="AG28" s="21"/>
      <c r="AH28" s="21"/>
      <c r="AI28" s="21"/>
      <c r="AJ28" s="21">
        <v>2185</v>
      </c>
      <c r="AK28" s="19">
        <f t="shared" si="5"/>
        <v>2185</v>
      </c>
      <c r="AL28" s="20"/>
      <c r="AM28" s="21">
        <v>1152894</v>
      </c>
      <c r="AN28" s="21">
        <v>249484</v>
      </c>
      <c r="AO28" s="21"/>
      <c r="AP28" s="21"/>
      <c r="AQ28" s="19">
        <f t="shared" si="6"/>
        <v>1402378</v>
      </c>
      <c r="AR28" s="20"/>
      <c r="AS28" s="21">
        <v>1339046</v>
      </c>
      <c r="AT28" s="21">
        <v>508073</v>
      </c>
      <c r="AU28" s="21">
        <v>983966</v>
      </c>
      <c r="AV28" s="21">
        <v>586847</v>
      </c>
      <c r="AW28" s="21"/>
      <c r="AX28" s="21">
        <v>101731</v>
      </c>
      <c r="AY28" s="19">
        <f t="shared" si="7"/>
        <v>3519663</v>
      </c>
      <c r="AZ28" s="20"/>
      <c r="BA28" s="21">
        <v>514120</v>
      </c>
      <c r="BB28" s="21"/>
      <c r="BC28" s="21">
        <v>411468</v>
      </c>
      <c r="BD28" s="21">
        <v>6433</v>
      </c>
      <c r="BE28" s="19">
        <f>(SUM(BA28:BD28))</f>
        <v>932021</v>
      </c>
      <c r="BF28" s="20"/>
      <c r="BG28" s="22">
        <v>275996</v>
      </c>
      <c r="BH28" s="20"/>
      <c r="BI28" s="21"/>
      <c r="BJ28" s="21">
        <v>10598</v>
      </c>
      <c r="BK28" s="21"/>
      <c r="BL28" s="21"/>
      <c r="BM28" s="21">
        <v>231274</v>
      </c>
      <c r="BN28" s="21"/>
      <c r="BO28" s="21"/>
      <c r="BP28" s="21"/>
      <c r="BQ28" s="21"/>
      <c r="BR28" s="21">
        <v>151816</v>
      </c>
      <c r="BS28" s="21"/>
      <c r="BT28" s="21"/>
      <c r="BU28" s="19">
        <f t="shared" si="9"/>
        <v>393688</v>
      </c>
      <c r="BV28" s="20" t="s">
        <v>12</v>
      </c>
      <c r="BW28" s="19">
        <f t="shared" si="10"/>
        <v>6525931</v>
      </c>
      <c r="BX28" s="20" t="s">
        <v>12</v>
      </c>
      <c r="BY28" s="19">
        <f>((+AC28+U28+N28)-BW28)</f>
        <v>-301684.46000000089</v>
      </c>
      <c r="BZ28" s="20" t="s">
        <v>12</v>
      </c>
      <c r="CA28" s="29"/>
      <c r="CB28" s="20"/>
      <c r="CC28" s="19">
        <f t="shared" si="13"/>
        <v>3616574.689999999</v>
      </c>
      <c r="CD28" s="5"/>
      <c r="CE28" s="51">
        <v>3616574.69</v>
      </c>
      <c r="CF28" s="51"/>
      <c r="CG28" s="19">
        <f t="shared" si="12"/>
        <v>-9.3132257461547852E-10</v>
      </c>
      <c r="CH28" s="360" t="s">
        <v>740</v>
      </c>
      <c r="CI28" s="26">
        <v>16</v>
      </c>
      <c r="CJ28" s="6" t="s">
        <v>189</v>
      </c>
      <c r="CK28" s="6"/>
      <c r="CL28" s="6"/>
      <c r="CM28" s="13">
        <f>(+T44)</f>
        <v>12432255.09</v>
      </c>
      <c r="CN28" s="5" t="s">
        <v>12</v>
      </c>
      <c r="CO28" s="6"/>
      <c r="CP28" s="6"/>
      <c r="CQ28" s="6"/>
      <c r="CR28" s="6"/>
      <c r="CS28" s="6"/>
      <c r="CT28" s="6" t="s">
        <v>190</v>
      </c>
      <c r="CU28" s="6"/>
      <c r="CV28" s="6"/>
      <c r="CW28" s="6"/>
      <c r="CX28" s="6">
        <f>(SUM(CX23:CX27))</f>
        <v>0</v>
      </c>
    </row>
    <row r="29" spans="1:102" x14ac:dyDescent="0.2">
      <c r="A29">
        <f t="shared" si="0"/>
        <v>1</v>
      </c>
      <c r="B29" s="42" t="s">
        <v>449</v>
      </c>
      <c r="C29" s="29">
        <v>2343393.2400000002</v>
      </c>
      <c r="D29" s="20"/>
      <c r="E29" s="21">
        <v>608063.59</v>
      </c>
      <c r="F29" s="21">
        <v>23989.24</v>
      </c>
      <c r="G29" s="21"/>
      <c r="H29" s="21"/>
      <c r="I29" s="21"/>
      <c r="J29" s="21"/>
      <c r="K29" s="21">
        <v>37506.61</v>
      </c>
      <c r="L29" s="21"/>
      <c r="M29" s="21"/>
      <c r="N29" s="19">
        <f t="shared" si="1"/>
        <v>669559.43999999994</v>
      </c>
      <c r="O29" s="20"/>
      <c r="P29" s="21">
        <v>3006865.87</v>
      </c>
      <c r="Q29" s="21">
        <v>1436.84</v>
      </c>
      <c r="R29" s="21"/>
      <c r="S29" s="21"/>
      <c r="T29" s="21"/>
      <c r="U29" s="55">
        <f t="shared" si="2"/>
        <v>3008302.71</v>
      </c>
      <c r="V29" s="20"/>
      <c r="W29" s="21">
        <v>52518.53</v>
      </c>
      <c r="X29" s="21"/>
      <c r="Y29" s="21"/>
      <c r="Z29" s="21"/>
      <c r="AA29" s="21"/>
      <c r="AB29" s="21">
        <v>1208.8</v>
      </c>
      <c r="AC29" s="19">
        <f t="shared" si="3"/>
        <v>53727.33</v>
      </c>
      <c r="AD29" s="20"/>
      <c r="AE29" s="19">
        <f t="shared" si="4"/>
        <v>3731589.48</v>
      </c>
      <c r="AF29" s="20"/>
      <c r="AG29" s="21"/>
      <c r="AH29" s="21">
        <v>2569.5700000000002</v>
      </c>
      <c r="AI29" s="21"/>
      <c r="AJ29" s="21">
        <v>4634.45</v>
      </c>
      <c r="AK29" s="19">
        <f t="shared" si="5"/>
        <v>7204.02</v>
      </c>
      <c r="AL29" s="20"/>
      <c r="AM29" s="21">
        <v>178682.72</v>
      </c>
      <c r="AN29" s="21">
        <v>354530.04</v>
      </c>
      <c r="AO29" s="21">
        <v>245.2</v>
      </c>
      <c r="AP29" s="21">
        <v>28248.62</v>
      </c>
      <c r="AQ29" s="19">
        <f t="shared" si="6"/>
        <v>561706.57999999996</v>
      </c>
      <c r="AR29" s="20"/>
      <c r="AS29" s="21">
        <v>235.88</v>
      </c>
      <c r="AT29" s="21">
        <v>331583.46999999997</v>
      </c>
      <c r="AU29" s="21">
        <v>71831.199999999997</v>
      </c>
      <c r="AV29" s="21">
        <v>100377.92</v>
      </c>
      <c r="AW29" s="21">
        <v>39024.18</v>
      </c>
      <c r="AX29" s="21">
        <v>48385.09</v>
      </c>
      <c r="AY29" s="19">
        <f t="shared" si="7"/>
        <v>591437.74</v>
      </c>
      <c r="AZ29" s="20"/>
      <c r="BA29" s="21">
        <v>409735.87</v>
      </c>
      <c r="BB29" s="21">
        <v>17622.63</v>
      </c>
      <c r="BC29" s="21">
        <v>166446.23000000001</v>
      </c>
      <c r="BD29" s="21">
        <v>159928.89000000001</v>
      </c>
      <c r="BE29" s="19">
        <f t="shared" si="8"/>
        <v>753733.62</v>
      </c>
      <c r="BF29" s="20"/>
      <c r="BG29" s="22">
        <v>384421.25</v>
      </c>
      <c r="BH29" s="20">
        <v>4368</v>
      </c>
      <c r="BI29" s="21">
        <v>2872.99</v>
      </c>
      <c r="BJ29" s="21"/>
      <c r="BK29" s="21">
        <v>48.3</v>
      </c>
      <c r="BL29" s="21">
        <v>81.760000000000005</v>
      </c>
      <c r="BM29" s="21">
        <v>92830.3</v>
      </c>
      <c r="BN29" s="21"/>
      <c r="BO29" s="21"/>
      <c r="BP29" s="21"/>
      <c r="BQ29" s="21"/>
      <c r="BR29" s="21">
        <v>15073</v>
      </c>
      <c r="BS29" s="21"/>
      <c r="BT29" s="21">
        <v>7462.83</v>
      </c>
      <c r="BU29" s="19">
        <f t="shared" si="9"/>
        <v>118369.18000000001</v>
      </c>
      <c r="BV29" s="20" t="s">
        <v>12</v>
      </c>
      <c r="BW29" s="19">
        <f t="shared" si="10"/>
        <v>2416872.39</v>
      </c>
      <c r="BX29" s="20" t="s">
        <v>12</v>
      </c>
      <c r="BY29" s="19">
        <f t="shared" si="11"/>
        <v>1314717.0899999999</v>
      </c>
      <c r="BZ29" s="20" t="s">
        <v>12</v>
      </c>
      <c r="CA29" s="29"/>
      <c r="CB29" s="20"/>
      <c r="CC29" s="19">
        <f t="shared" si="13"/>
        <v>3658110.33</v>
      </c>
      <c r="CD29" s="5"/>
      <c r="CE29" s="51">
        <v>2000000</v>
      </c>
      <c r="CF29" s="51">
        <v>1658110.33</v>
      </c>
      <c r="CG29" s="19">
        <f t="shared" si="12"/>
        <v>0</v>
      </c>
      <c r="CH29" s="349" t="s">
        <v>740</v>
      </c>
      <c r="CI29" s="26" t="s">
        <v>733</v>
      </c>
      <c r="CJ29" s="6" t="s">
        <v>192</v>
      </c>
      <c r="CK29" s="6"/>
      <c r="CL29" s="6"/>
      <c r="CM29" s="13">
        <f>+U44</f>
        <v>103132889.01000002</v>
      </c>
      <c r="CN29" s="5" t="s">
        <v>12</v>
      </c>
      <c r="CO29" s="6" t="s">
        <v>193</v>
      </c>
      <c r="CP29" s="6"/>
      <c r="CQ29" s="6"/>
      <c r="CR29" s="6"/>
      <c r="CS29" s="6"/>
      <c r="CT29" s="6" t="s">
        <v>194</v>
      </c>
      <c r="CU29" s="6"/>
      <c r="CV29" s="6"/>
      <c r="CW29" s="6"/>
      <c r="CX29" s="6"/>
    </row>
    <row r="30" spans="1:102" x14ac:dyDescent="0.2">
      <c r="A30">
        <f t="shared" si="0"/>
        <v>1</v>
      </c>
      <c r="B30" s="42" t="s">
        <v>291</v>
      </c>
      <c r="C30" s="29">
        <v>230685</v>
      </c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19">
        <f t="shared" si="1"/>
        <v>0</v>
      </c>
      <c r="O30" s="20"/>
      <c r="P30" s="21">
        <v>43400</v>
      </c>
      <c r="Q30" s="21"/>
      <c r="R30" s="21"/>
      <c r="S30" s="21"/>
      <c r="T30" s="21"/>
      <c r="U30" s="55">
        <f t="shared" si="2"/>
        <v>43400</v>
      </c>
      <c r="V30" s="20"/>
      <c r="W30" s="21"/>
      <c r="X30" s="21"/>
      <c r="Y30" s="21"/>
      <c r="Z30" s="21"/>
      <c r="AA30" s="21"/>
      <c r="AB30" s="21"/>
      <c r="AC30" s="19">
        <f t="shared" si="3"/>
        <v>0</v>
      </c>
      <c r="AD30" s="20"/>
      <c r="AE30" s="19">
        <f t="shared" si="4"/>
        <v>43400</v>
      </c>
      <c r="AF30" s="20"/>
      <c r="AG30" s="21"/>
      <c r="AH30" s="21"/>
      <c r="AI30" s="21"/>
      <c r="AJ30" s="21"/>
      <c r="AK30" s="19">
        <f t="shared" si="5"/>
        <v>0</v>
      </c>
      <c r="AL30" s="20"/>
      <c r="AM30" s="21"/>
      <c r="AN30" s="21"/>
      <c r="AO30" s="21"/>
      <c r="AP30" s="21"/>
      <c r="AQ30" s="19">
        <f t="shared" si="6"/>
        <v>0</v>
      </c>
      <c r="AR30" s="20"/>
      <c r="AS30" s="21"/>
      <c r="AT30" s="21">
        <v>42740</v>
      </c>
      <c r="AU30" s="21"/>
      <c r="AV30" s="21"/>
      <c r="AW30" s="21"/>
      <c r="AX30" s="21"/>
      <c r="AY30" s="19">
        <f t="shared" si="7"/>
        <v>42740</v>
      </c>
      <c r="AZ30" s="20"/>
      <c r="BA30" s="21"/>
      <c r="BB30" s="21"/>
      <c r="BC30" s="21"/>
      <c r="BD30" s="21"/>
      <c r="BE30" s="19">
        <f t="shared" si="8"/>
        <v>0</v>
      </c>
      <c r="BF30" s="20"/>
      <c r="BG30" s="22">
        <v>26119</v>
      </c>
      <c r="BH30" s="20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>
        <v>540</v>
      </c>
      <c r="BU30" s="19">
        <f t="shared" si="9"/>
        <v>540</v>
      </c>
      <c r="BV30" s="20" t="s">
        <v>12</v>
      </c>
      <c r="BW30" s="19">
        <f t="shared" si="10"/>
        <v>69399</v>
      </c>
      <c r="BX30" s="20" t="s">
        <v>12</v>
      </c>
      <c r="BY30" s="19">
        <f t="shared" si="11"/>
        <v>-25999</v>
      </c>
      <c r="BZ30" s="20" t="s">
        <v>12</v>
      </c>
      <c r="CA30" s="29"/>
      <c r="CB30" s="20"/>
      <c r="CC30" s="19">
        <f t="shared" si="13"/>
        <v>204686</v>
      </c>
      <c r="CD30" s="5"/>
      <c r="CE30" s="51">
        <v>204686</v>
      </c>
      <c r="CF30" s="51"/>
      <c r="CG30" s="19">
        <f t="shared" si="12"/>
        <v>0</v>
      </c>
      <c r="CH30" s="349" t="s">
        <v>740</v>
      </c>
      <c r="CI30" s="2"/>
      <c r="CJ30" s="37" t="s">
        <v>196</v>
      </c>
      <c r="CK30" s="6"/>
      <c r="CL30" s="6"/>
      <c r="CM30" s="13"/>
      <c r="CN30" s="5" t="s">
        <v>12</v>
      </c>
      <c r="CO30" s="6"/>
      <c r="CP30" s="6"/>
      <c r="CQ30" s="6" t="s">
        <v>197</v>
      </c>
      <c r="CR30" s="6" t="s">
        <v>87</v>
      </c>
      <c r="CS30" s="6"/>
      <c r="CT30" s="6" t="s">
        <v>198</v>
      </c>
      <c r="CU30" s="6"/>
      <c r="CV30" s="6"/>
      <c r="CW30" s="6"/>
      <c r="CX30" s="6">
        <f>(+CM73)</f>
        <v>1679041.76</v>
      </c>
    </row>
    <row r="31" spans="1:102" x14ac:dyDescent="0.2">
      <c r="A31">
        <f t="shared" si="0"/>
        <v>1</v>
      </c>
      <c r="B31" s="42" t="s">
        <v>450</v>
      </c>
      <c r="C31" s="29">
        <v>-1833051</v>
      </c>
      <c r="D31" s="20"/>
      <c r="E31" s="21">
        <v>108845</v>
      </c>
      <c r="F31" s="21">
        <v>44786</v>
      </c>
      <c r="G31" s="21">
        <v>4917</v>
      </c>
      <c r="H31" s="21"/>
      <c r="I31" s="21"/>
      <c r="J31" s="21"/>
      <c r="K31" s="21"/>
      <c r="L31" s="21"/>
      <c r="M31" s="21">
        <v>35433</v>
      </c>
      <c r="N31" s="19">
        <f t="shared" si="1"/>
        <v>193981</v>
      </c>
      <c r="O31" s="20"/>
      <c r="P31" s="21">
        <v>2037166</v>
      </c>
      <c r="Q31" s="21">
        <v>2364</v>
      </c>
      <c r="R31" s="21"/>
      <c r="S31" s="21"/>
      <c r="T31" s="21">
        <v>712463</v>
      </c>
      <c r="U31" s="55">
        <f t="shared" si="2"/>
        <v>2751993</v>
      </c>
      <c r="V31" s="20"/>
      <c r="W31" s="21">
        <v>1340754</v>
      </c>
      <c r="X31" s="21"/>
      <c r="Y31" s="21"/>
      <c r="Z31" s="21"/>
      <c r="AA31" s="21"/>
      <c r="AB31" s="21">
        <v>3661704</v>
      </c>
      <c r="AC31" s="19">
        <f t="shared" si="3"/>
        <v>5002458</v>
      </c>
      <c r="AD31" s="20"/>
      <c r="AE31" s="19">
        <f t="shared" si="4"/>
        <v>7948432</v>
      </c>
      <c r="AF31" s="20"/>
      <c r="AG31" s="21"/>
      <c r="AH31" s="21"/>
      <c r="AI31" s="21"/>
      <c r="AJ31" s="21"/>
      <c r="AK31" s="19">
        <f t="shared" si="5"/>
        <v>0</v>
      </c>
      <c r="AL31" s="20"/>
      <c r="AM31" s="21"/>
      <c r="AN31" s="21">
        <v>157258</v>
      </c>
      <c r="AO31" s="21"/>
      <c r="AP31" s="21"/>
      <c r="AQ31" s="19">
        <f t="shared" si="6"/>
        <v>157258</v>
      </c>
      <c r="AR31" s="20"/>
      <c r="AS31" s="21">
        <v>228961</v>
      </c>
      <c r="AT31" s="21">
        <v>309602</v>
      </c>
      <c r="AU31" s="21">
        <v>509041</v>
      </c>
      <c r="AV31" s="21">
        <v>404301</v>
      </c>
      <c r="AW31" s="21">
        <v>2885</v>
      </c>
      <c r="AX31" s="21">
        <v>3296</v>
      </c>
      <c r="AY31" s="19">
        <f t="shared" si="7"/>
        <v>1458086</v>
      </c>
      <c r="AZ31" s="20"/>
      <c r="BA31" s="21">
        <v>10502</v>
      </c>
      <c r="BB31" s="21">
        <v>141784</v>
      </c>
      <c r="BC31" s="21">
        <v>1083043</v>
      </c>
      <c r="BD31" s="21"/>
      <c r="BE31" s="19">
        <f t="shared" si="8"/>
        <v>1235329</v>
      </c>
      <c r="BF31" s="20"/>
      <c r="BG31" s="22">
        <v>324431</v>
      </c>
      <c r="BH31" s="20"/>
      <c r="BI31" s="21"/>
      <c r="BJ31" s="21">
        <v>260</v>
      </c>
      <c r="BK31" s="21">
        <v>8847</v>
      </c>
      <c r="BL31" s="21">
        <v>1824</v>
      </c>
      <c r="BM31" s="21">
        <v>817776</v>
      </c>
      <c r="BN31" s="21"/>
      <c r="BO31" s="21"/>
      <c r="BP31" s="21"/>
      <c r="BQ31" s="21"/>
      <c r="BR31" s="21"/>
      <c r="BS31" s="21"/>
      <c r="BT31" s="21">
        <v>15413</v>
      </c>
      <c r="BU31" s="19">
        <f t="shared" si="9"/>
        <v>844120</v>
      </c>
      <c r="BV31" s="20" t="s">
        <v>12</v>
      </c>
      <c r="BW31" s="19">
        <f>(+BU31+BG31+BE31+AY31+AQ31+AK31)</f>
        <v>4019224</v>
      </c>
      <c r="BX31" s="20" t="s">
        <v>12</v>
      </c>
      <c r="BY31" s="19">
        <f>((+AC31+U31+N31)-BW31)</f>
        <v>3929208</v>
      </c>
      <c r="BZ31" s="20" t="s">
        <v>12</v>
      </c>
      <c r="CA31" s="29"/>
      <c r="CB31" s="20"/>
      <c r="CC31" s="19">
        <f t="shared" si="13"/>
        <v>2096157</v>
      </c>
      <c r="CD31" s="5"/>
      <c r="CE31" s="51">
        <v>1096157</v>
      </c>
      <c r="CF31" s="51">
        <v>1000000</v>
      </c>
      <c r="CG31" s="19">
        <f t="shared" si="12"/>
        <v>0</v>
      </c>
      <c r="CH31" s="349" t="s">
        <v>742</v>
      </c>
      <c r="CI31" s="26">
        <v>18</v>
      </c>
      <c r="CJ31" s="6" t="s">
        <v>200</v>
      </c>
      <c r="CK31" s="6"/>
      <c r="CL31" s="6"/>
      <c r="CM31" s="13">
        <f>(+X44)</f>
        <v>444651</v>
      </c>
      <c r="CN31" s="5" t="s">
        <v>12</v>
      </c>
      <c r="CO31" s="6" t="s">
        <v>201</v>
      </c>
      <c r="CP31" s="6"/>
      <c r="CQ31" s="6"/>
      <c r="CR31" s="6"/>
      <c r="CS31" s="6"/>
      <c r="CT31" s="6" t="s">
        <v>202</v>
      </c>
      <c r="CU31" s="6"/>
      <c r="CV31" s="6"/>
      <c r="CW31" s="6"/>
      <c r="CX31" s="6"/>
    </row>
    <row r="32" spans="1:102" x14ac:dyDescent="0.2">
      <c r="A32">
        <f t="shared" si="0"/>
        <v>1</v>
      </c>
      <c r="B32" s="42" t="s">
        <v>451</v>
      </c>
      <c r="C32" s="29">
        <v>308553</v>
      </c>
      <c r="D32" s="20"/>
      <c r="E32" s="21">
        <v>684105</v>
      </c>
      <c r="F32" s="21"/>
      <c r="G32" s="21">
        <v>1477</v>
      </c>
      <c r="H32" s="21"/>
      <c r="I32" s="21"/>
      <c r="J32" s="21"/>
      <c r="K32" s="21">
        <v>136999</v>
      </c>
      <c r="L32" s="21"/>
      <c r="M32" s="21">
        <v>15000</v>
      </c>
      <c r="N32" s="19">
        <f>(SUM(E32:M32))</f>
        <v>837581</v>
      </c>
      <c r="O32" s="20"/>
      <c r="P32" s="21">
        <v>4923960</v>
      </c>
      <c r="Q32" s="21"/>
      <c r="R32" s="21"/>
      <c r="S32" s="21"/>
      <c r="T32" s="21"/>
      <c r="U32" s="55">
        <f t="shared" si="2"/>
        <v>4923960</v>
      </c>
      <c r="V32" s="20"/>
      <c r="W32" s="21"/>
      <c r="X32" s="21"/>
      <c r="Y32" s="21"/>
      <c r="Z32" s="21"/>
      <c r="AA32" s="21"/>
      <c r="AB32" s="21"/>
      <c r="AC32" s="19">
        <f t="shared" si="3"/>
        <v>0</v>
      </c>
      <c r="AD32" s="20"/>
      <c r="AE32" s="19">
        <f t="shared" si="4"/>
        <v>5761541</v>
      </c>
      <c r="AF32" s="20"/>
      <c r="AG32" s="21"/>
      <c r="AH32" s="21"/>
      <c r="AI32" s="21"/>
      <c r="AJ32" s="21"/>
      <c r="AK32" s="19">
        <f t="shared" si="5"/>
        <v>0</v>
      </c>
      <c r="AL32" s="20"/>
      <c r="AM32" s="21">
        <v>1355713</v>
      </c>
      <c r="AN32" s="21">
        <v>47454</v>
      </c>
      <c r="AO32" s="21"/>
      <c r="AP32" s="21">
        <v>136207</v>
      </c>
      <c r="AQ32" s="19">
        <f t="shared" si="6"/>
        <v>1539374</v>
      </c>
      <c r="AR32" s="20"/>
      <c r="AS32" s="21">
        <v>1480297</v>
      </c>
      <c r="AT32" s="21">
        <v>33633</v>
      </c>
      <c r="AU32" s="21">
        <v>218858</v>
      </c>
      <c r="AV32" s="21">
        <v>149697</v>
      </c>
      <c r="AW32" s="21">
        <v>3218</v>
      </c>
      <c r="AX32" s="21">
        <v>78296</v>
      </c>
      <c r="AY32" s="19">
        <f t="shared" si="7"/>
        <v>1963999</v>
      </c>
      <c r="AZ32" s="20"/>
      <c r="BA32" s="21">
        <v>283117</v>
      </c>
      <c r="BB32" s="21">
        <v>1667</v>
      </c>
      <c r="BC32" s="21">
        <v>434741</v>
      </c>
      <c r="BD32" s="21">
        <v>635499</v>
      </c>
      <c r="BE32" s="19">
        <f t="shared" si="8"/>
        <v>1355024</v>
      </c>
      <c r="BF32" s="20"/>
      <c r="BG32" s="22">
        <v>415916</v>
      </c>
      <c r="BH32" s="20"/>
      <c r="BI32" s="21"/>
      <c r="BJ32" s="21"/>
      <c r="BK32" s="21"/>
      <c r="BL32" s="21"/>
      <c r="BM32" s="21">
        <v>15000</v>
      </c>
      <c r="BN32" s="21"/>
      <c r="BO32" s="21"/>
      <c r="BP32" s="21"/>
      <c r="BQ32" s="21"/>
      <c r="BR32" s="21"/>
      <c r="BS32" s="21"/>
      <c r="BT32" s="21"/>
      <c r="BU32" s="19">
        <f t="shared" si="9"/>
        <v>15000</v>
      </c>
      <c r="BV32" s="20" t="s">
        <v>12</v>
      </c>
      <c r="BW32" s="19">
        <f t="shared" si="10"/>
        <v>5289313</v>
      </c>
      <c r="BX32" s="20" t="s">
        <v>12</v>
      </c>
      <c r="BY32" s="19">
        <f t="shared" si="11"/>
        <v>472228</v>
      </c>
      <c r="BZ32" s="20" t="s">
        <v>12</v>
      </c>
      <c r="CA32" s="29"/>
      <c r="CB32" s="20"/>
      <c r="CC32" s="19">
        <f t="shared" si="13"/>
        <v>780781</v>
      </c>
      <c r="CD32" s="5"/>
      <c r="CE32" s="51">
        <v>670783</v>
      </c>
      <c r="CF32" s="51">
        <v>110000</v>
      </c>
      <c r="CG32" s="19">
        <f t="shared" si="12"/>
        <v>-2</v>
      </c>
      <c r="CH32" s="360" t="s">
        <v>742</v>
      </c>
      <c r="CI32" s="26">
        <v>19</v>
      </c>
      <c r="CJ32" s="6" t="s">
        <v>204</v>
      </c>
      <c r="CK32" s="6"/>
      <c r="CL32" s="6"/>
      <c r="CM32" s="13">
        <f>(+Y44)</f>
        <v>134244</v>
      </c>
      <c r="CN32" s="5" t="s">
        <v>12</v>
      </c>
      <c r="CO32" s="6" t="s">
        <v>205</v>
      </c>
      <c r="CP32" s="6"/>
      <c r="CQ32" s="6"/>
      <c r="CR32" s="6"/>
      <c r="CS32" s="6"/>
      <c r="CT32" s="6" t="s">
        <v>190</v>
      </c>
      <c r="CU32" s="6"/>
      <c r="CV32" s="6"/>
      <c r="CW32" s="6"/>
      <c r="CX32" s="6">
        <f>(SUM(CX30:CX31))</f>
        <v>1679041.76</v>
      </c>
    </row>
    <row r="33" spans="1:102" x14ac:dyDescent="0.2">
      <c r="A33">
        <f t="shared" si="0"/>
        <v>1</v>
      </c>
      <c r="B33" s="42" t="s">
        <v>452</v>
      </c>
      <c r="C33" s="29">
        <v>10885867</v>
      </c>
      <c r="D33" s="20"/>
      <c r="E33" s="21"/>
      <c r="F33" s="21"/>
      <c r="G33" s="21"/>
      <c r="H33" s="21"/>
      <c r="I33" s="21"/>
      <c r="J33" s="21"/>
      <c r="K33" s="21"/>
      <c r="L33" s="21"/>
      <c r="M33" s="21">
        <v>6212</v>
      </c>
      <c r="N33" s="19">
        <f t="shared" si="1"/>
        <v>6212</v>
      </c>
      <c r="O33" s="20"/>
      <c r="P33" s="21">
        <v>1687844</v>
      </c>
      <c r="Q33" s="21"/>
      <c r="R33" s="21"/>
      <c r="S33" s="21">
        <v>68484</v>
      </c>
      <c r="T33" s="21">
        <v>868169</v>
      </c>
      <c r="U33" s="55">
        <f t="shared" si="2"/>
        <v>2624497</v>
      </c>
      <c r="V33" s="20"/>
      <c r="W33" s="21">
        <v>976677</v>
      </c>
      <c r="X33" s="21"/>
      <c r="Y33" s="21"/>
      <c r="Z33" s="21"/>
      <c r="AA33" s="21"/>
      <c r="AB33" s="21"/>
      <c r="AC33" s="19">
        <f t="shared" si="3"/>
        <v>976677</v>
      </c>
      <c r="AD33" s="20"/>
      <c r="AE33" s="19">
        <f t="shared" si="4"/>
        <v>3607386</v>
      </c>
      <c r="AF33" s="20"/>
      <c r="AG33" s="21"/>
      <c r="AH33" s="21"/>
      <c r="AI33" s="21"/>
      <c r="AJ33" s="21"/>
      <c r="AK33" s="19">
        <f t="shared" si="5"/>
        <v>0</v>
      </c>
      <c r="AL33" s="20"/>
      <c r="AM33" s="21">
        <v>431246</v>
      </c>
      <c r="AN33" s="21">
        <v>10639</v>
      </c>
      <c r="AO33" s="21"/>
      <c r="AP33" s="21">
        <v>30881</v>
      </c>
      <c r="AQ33" s="19">
        <f t="shared" si="6"/>
        <v>472766</v>
      </c>
      <c r="AR33" s="20"/>
      <c r="AS33" s="21">
        <v>296390</v>
      </c>
      <c r="AT33" s="21">
        <v>44871</v>
      </c>
      <c r="AU33" s="21">
        <v>66936</v>
      </c>
      <c r="AV33" s="21">
        <v>70511</v>
      </c>
      <c r="AW33" s="21"/>
      <c r="AX33" s="21">
        <v>10353</v>
      </c>
      <c r="AY33" s="19">
        <f t="shared" si="7"/>
        <v>489061</v>
      </c>
      <c r="AZ33" s="20"/>
      <c r="BA33" s="21">
        <v>324098</v>
      </c>
      <c r="BB33" s="21">
        <v>40883</v>
      </c>
      <c r="BC33" s="21">
        <v>603758</v>
      </c>
      <c r="BD33" s="21"/>
      <c r="BE33" s="19">
        <f t="shared" si="8"/>
        <v>968739</v>
      </c>
      <c r="BF33" s="20"/>
      <c r="BG33" s="22">
        <v>217359</v>
      </c>
      <c r="BH33" s="20"/>
      <c r="BI33" s="21"/>
      <c r="BJ33" s="21"/>
      <c r="BK33" s="21"/>
      <c r="BL33" s="21"/>
      <c r="BM33" s="21">
        <v>34250</v>
      </c>
      <c r="BN33" s="21"/>
      <c r="BO33" s="21"/>
      <c r="BP33" s="21"/>
      <c r="BQ33" s="21"/>
      <c r="BR33" s="21"/>
      <c r="BS33" s="21"/>
      <c r="BT33" s="21"/>
      <c r="BU33" s="19">
        <f t="shared" si="9"/>
        <v>34250</v>
      </c>
      <c r="BV33" s="20" t="s">
        <v>12</v>
      </c>
      <c r="BW33" s="19">
        <f t="shared" si="10"/>
        <v>2182175</v>
      </c>
      <c r="BX33" s="20" t="s">
        <v>12</v>
      </c>
      <c r="BY33" s="19">
        <f t="shared" si="11"/>
        <v>1425211</v>
      </c>
      <c r="BZ33" s="20" t="s">
        <v>12</v>
      </c>
      <c r="CA33" s="29">
        <v>2</v>
      </c>
      <c r="CB33" s="20"/>
      <c r="CC33" s="19">
        <f t="shared" si="13"/>
        <v>12311080</v>
      </c>
      <c r="CD33" s="5"/>
      <c r="CE33" s="51">
        <v>9233310</v>
      </c>
      <c r="CF33" s="51">
        <v>3077770</v>
      </c>
      <c r="CG33" s="19">
        <f t="shared" si="12"/>
        <v>0</v>
      </c>
      <c r="CH33" s="349" t="s">
        <v>740</v>
      </c>
      <c r="CI33" s="26">
        <v>20</v>
      </c>
      <c r="CJ33" s="6" t="s">
        <v>207</v>
      </c>
      <c r="CK33" s="6"/>
      <c r="CL33" s="6"/>
      <c r="CM33" s="13">
        <f>(+Z44)</f>
        <v>426817</v>
      </c>
      <c r="CN33" s="5" t="s">
        <v>12</v>
      </c>
      <c r="CO33" s="6" t="s">
        <v>208</v>
      </c>
      <c r="CP33" s="6"/>
      <c r="CQ33" s="6"/>
      <c r="CR33" s="6"/>
      <c r="CS33" s="6"/>
      <c r="CT33" s="6" t="s">
        <v>209</v>
      </c>
      <c r="CU33" s="6"/>
      <c r="CV33" s="6"/>
      <c r="CW33" s="6"/>
      <c r="CX33" s="6"/>
    </row>
    <row r="34" spans="1:102" x14ac:dyDescent="0.2">
      <c r="A34">
        <f t="shared" si="0"/>
        <v>1</v>
      </c>
      <c r="B34" s="42" t="s">
        <v>453</v>
      </c>
      <c r="C34" s="29">
        <v>2402614</v>
      </c>
      <c r="D34" s="20"/>
      <c r="E34" s="21">
        <v>1923775</v>
      </c>
      <c r="F34" s="21">
        <v>43818</v>
      </c>
      <c r="G34" s="21">
        <v>5868</v>
      </c>
      <c r="H34" s="21"/>
      <c r="I34" s="21"/>
      <c r="J34" s="21"/>
      <c r="K34" s="21"/>
      <c r="L34" s="21"/>
      <c r="M34" s="21">
        <v>31392</v>
      </c>
      <c r="N34" s="19">
        <f t="shared" si="1"/>
        <v>2004853</v>
      </c>
      <c r="O34" s="20"/>
      <c r="P34" s="21">
        <v>2512220</v>
      </c>
      <c r="Q34" s="21"/>
      <c r="R34" s="21">
        <v>35965</v>
      </c>
      <c r="S34" s="21"/>
      <c r="T34" s="21"/>
      <c r="U34" s="55">
        <f t="shared" si="2"/>
        <v>2548185</v>
      </c>
      <c r="V34" s="20"/>
      <c r="W34" s="21">
        <v>52048</v>
      </c>
      <c r="X34" s="21"/>
      <c r="Y34" s="21"/>
      <c r="Z34" s="21">
        <v>370425</v>
      </c>
      <c r="AA34" s="21"/>
      <c r="AB34" s="21"/>
      <c r="AC34" s="19">
        <f>(SUM(W34:AB34))</f>
        <v>422473</v>
      </c>
      <c r="AD34" s="20"/>
      <c r="AE34" s="19">
        <f t="shared" si="4"/>
        <v>4975511</v>
      </c>
      <c r="AF34" s="20"/>
      <c r="AG34" s="21">
        <v>124578</v>
      </c>
      <c r="AH34" s="21"/>
      <c r="AI34" s="21"/>
      <c r="AJ34" s="21"/>
      <c r="AK34" s="19">
        <f>(SUM(AG34:AJ34))</f>
        <v>124578</v>
      </c>
      <c r="AL34" s="20"/>
      <c r="AM34" s="21">
        <v>802000</v>
      </c>
      <c r="AN34" s="21">
        <v>64000</v>
      </c>
      <c r="AO34" s="21"/>
      <c r="AP34" s="21"/>
      <c r="AQ34" s="19">
        <f t="shared" si="6"/>
        <v>866000</v>
      </c>
      <c r="AR34" s="20"/>
      <c r="AS34" s="21">
        <v>472500</v>
      </c>
      <c r="AT34" s="21">
        <v>1125426</v>
      </c>
      <c r="AU34" s="21">
        <v>537000</v>
      </c>
      <c r="AV34" s="21">
        <v>402000</v>
      </c>
      <c r="AW34" s="21">
        <v>2000</v>
      </c>
      <c r="AX34" s="21">
        <v>30124</v>
      </c>
      <c r="AY34" s="19">
        <f t="shared" si="7"/>
        <v>2569050</v>
      </c>
      <c r="AZ34" s="20"/>
      <c r="BA34" s="21">
        <v>74000</v>
      </c>
      <c r="BB34" s="21">
        <v>346833</v>
      </c>
      <c r="BC34" s="21">
        <v>266000</v>
      </c>
      <c r="BD34" s="21"/>
      <c r="BE34" s="19">
        <f t="shared" si="8"/>
        <v>686833</v>
      </c>
      <c r="BF34" s="20"/>
      <c r="BG34" s="22">
        <v>162882</v>
      </c>
      <c r="BH34" s="20"/>
      <c r="BI34" s="21"/>
      <c r="BJ34" s="21"/>
      <c r="BK34" s="21"/>
      <c r="BL34" s="21"/>
      <c r="BM34" s="21">
        <v>385198</v>
      </c>
      <c r="BN34" s="21"/>
      <c r="BO34" s="21"/>
      <c r="BP34" s="21"/>
      <c r="BQ34" s="21"/>
      <c r="BR34" s="21"/>
      <c r="BS34" s="21"/>
      <c r="BT34" s="21"/>
      <c r="BU34" s="19">
        <f t="shared" si="9"/>
        <v>385198</v>
      </c>
      <c r="BV34" s="20" t="s">
        <v>12</v>
      </c>
      <c r="BW34" s="19">
        <f t="shared" si="10"/>
        <v>4794541</v>
      </c>
      <c r="BX34" s="20" t="s">
        <v>12</v>
      </c>
      <c r="BY34" s="19">
        <f t="shared" si="11"/>
        <v>180970</v>
      </c>
      <c r="BZ34" s="20" t="s">
        <v>12</v>
      </c>
      <c r="CA34" s="29"/>
      <c r="CB34" s="20"/>
      <c r="CC34" s="19">
        <f t="shared" si="13"/>
        <v>2583584</v>
      </c>
      <c r="CD34" s="5"/>
      <c r="CE34" s="51"/>
      <c r="CF34" s="51"/>
      <c r="CG34" s="19">
        <f t="shared" si="12"/>
        <v>2583584</v>
      </c>
      <c r="CH34" s="349" t="s">
        <v>740</v>
      </c>
      <c r="CI34" s="26">
        <v>21</v>
      </c>
      <c r="CJ34" s="6" t="s">
        <v>211</v>
      </c>
      <c r="CK34" s="6"/>
      <c r="CL34" s="6"/>
      <c r="CM34" s="13">
        <f>(+AA44)</f>
        <v>0</v>
      </c>
      <c r="CN34" s="5" t="s">
        <v>12</v>
      </c>
      <c r="CO34" s="6" t="s">
        <v>212</v>
      </c>
      <c r="CP34" s="6"/>
      <c r="CQ34" s="6"/>
      <c r="CR34" s="6"/>
      <c r="CS34" s="6"/>
      <c r="CT34" s="6" t="s">
        <v>213</v>
      </c>
      <c r="CU34" s="6"/>
      <c r="CV34" s="6"/>
      <c r="CW34" s="6"/>
      <c r="CX34" s="6">
        <f>(+CM74+CM75)</f>
        <v>1629322.67</v>
      </c>
    </row>
    <row r="35" spans="1:102" x14ac:dyDescent="0.2">
      <c r="A35">
        <f t="shared" si="0"/>
        <v>1</v>
      </c>
      <c r="B35" s="42" t="s">
        <v>361</v>
      </c>
      <c r="C35" s="29">
        <v>3446981</v>
      </c>
      <c r="D35" s="20"/>
      <c r="E35" s="21">
        <v>1105811</v>
      </c>
      <c r="F35" s="21"/>
      <c r="G35" s="21"/>
      <c r="H35" s="21"/>
      <c r="I35" s="21"/>
      <c r="J35" s="21"/>
      <c r="K35" s="21"/>
      <c r="L35" s="21"/>
      <c r="M35" s="21">
        <v>6460</v>
      </c>
      <c r="N35" s="19">
        <f t="shared" si="1"/>
        <v>1112271</v>
      </c>
      <c r="O35" s="20"/>
      <c r="P35" s="21">
        <v>3111451</v>
      </c>
      <c r="Q35" s="21">
        <v>84546</v>
      </c>
      <c r="R35" s="21"/>
      <c r="S35" s="21"/>
      <c r="T35" s="21">
        <v>1633650</v>
      </c>
      <c r="U35" s="55">
        <f t="shared" si="2"/>
        <v>4829647</v>
      </c>
      <c r="V35" s="20"/>
      <c r="W35" s="21">
        <v>1869</v>
      </c>
      <c r="X35" s="21"/>
      <c r="Y35" s="21"/>
      <c r="Z35" s="21"/>
      <c r="AA35" s="21"/>
      <c r="AB35" s="21"/>
      <c r="AC35" s="19">
        <f t="shared" si="3"/>
        <v>1869</v>
      </c>
      <c r="AD35" s="20"/>
      <c r="AE35" s="19">
        <f t="shared" si="4"/>
        <v>5943787</v>
      </c>
      <c r="AF35" s="20"/>
      <c r="AG35" s="21"/>
      <c r="AH35" s="21"/>
      <c r="AI35" s="21"/>
      <c r="AJ35" s="21"/>
      <c r="AK35" s="19">
        <f t="shared" si="5"/>
        <v>0</v>
      </c>
      <c r="AL35" s="20"/>
      <c r="AM35" s="21">
        <v>285512</v>
      </c>
      <c r="AN35" s="21">
        <v>126736</v>
      </c>
      <c r="AO35" s="21"/>
      <c r="AP35" s="21">
        <v>316852</v>
      </c>
      <c r="AQ35" s="19">
        <f t="shared" si="6"/>
        <v>729100</v>
      </c>
      <c r="AR35" s="20"/>
      <c r="AS35" s="21">
        <v>411504</v>
      </c>
      <c r="AT35" s="21">
        <v>75818</v>
      </c>
      <c r="AU35" s="21">
        <v>308780</v>
      </c>
      <c r="AV35" s="21">
        <v>753692</v>
      </c>
      <c r="AW35" s="21">
        <v>2934</v>
      </c>
      <c r="AX35" s="21">
        <v>608697</v>
      </c>
      <c r="AY35" s="19">
        <f t="shared" si="7"/>
        <v>2161425</v>
      </c>
      <c r="AZ35" s="20"/>
      <c r="BA35" s="21">
        <v>375820</v>
      </c>
      <c r="BB35" s="21">
        <v>7345</v>
      </c>
      <c r="BC35" s="21">
        <v>890719</v>
      </c>
      <c r="BD35" s="21">
        <v>315586</v>
      </c>
      <c r="BE35" s="19">
        <f t="shared" si="8"/>
        <v>1589470</v>
      </c>
      <c r="BF35" s="20"/>
      <c r="BG35" s="22">
        <v>393967</v>
      </c>
      <c r="BH35" s="20"/>
      <c r="BI35" s="21"/>
      <c r="BJ35" s="21"/>
      <c r="BK35" s="21">
        <v>3787</v>
      </c>
      <c r="BL35" s="21">
        <v>5580</v>
      </c>
      <c r="BM35" s="21">
        <v>110829</v>
      </c>
      <c r="BN35" s="21"/>
      <c r="BO35" s="21"/>
      <c r="BP35" s="21"/>
      <c r="BQ35" s="21"/>
      <c r="BR35" s="21">
        <v>319522</v>
      </c>
      <c r="BS35" s="21"/>
      <c r="BT35" s="21"/>
      <c r="BU35" s="19">
        <f t="shared" si="9"/>
        <v>439718</v>
      </c>
      <c r="BV35" s="20" t="s">
        <v>12</v>
      </c>
      <c r="BW35" s="19">
        <f t="shared" si="10"/>
        <v>5313680</v>
      </c>
      <c r="BX35" s="20" t="s">
        <v>12</v>
      </c>
      <c r="BY35" s="19">
        <f t="shared" si="11"/>
        <v>630107</v>
      </c>
      <c r="BZ35" s="20" t="s">
        <v>12</v>
      </c>
      <c r="CA35" s="29"/>
      <c r="CB35" s="20"/>
      <c r="CC35" s="19">
        <f t="shared" si="13"/>
        <v>4077088</v>
      </c>
      <c r="CD35" s="5"/>
      <c r="CE35" s="51">
        <v>4077088</v>
      </c>
      <c r="CF35" s="51"/>
      <c r="CG35" s="19">
        <f t="shared" si="12"/>
        <v>0</v>
      </c>
      <c r="CH35" s="349" t="s">
        <v>740</v>
      </c>
      <c r="CI35" s="26">
        <v>22</v>
      </c>
      <c r="CJ35" s="6" t="s">
        <v>215</v>
      </c>
      <c r="CK35" s="6"/>
      <c r="CL35" s="6"/>
      <c r="CM35" s="13">
        <f>(+AB44)</f>
        <v>5725440.7999999998</v>
      </c>
      <c r="CN35" s="5" t="s">
        <v>12</v>
      </c>
      <c r="CO35" s="6"/>
      <c r="CP35" s="6"/>
      <c r="CQ35" s="6"/>
      <c r="CR35" s="6"/>
      <c r="CS35" s="6"/>
      <c r="CT35" s="6" t="s">
        <v>216</v>
      </c>
      <c r="CU35" s="6"/>
      <c r="CV35" s="6"/>
      <c r="CW35" s="6"/>
      <c r="CX35" s="6">
        <f>(+CX20+CX28+CX32+CX34)</f>
        <v>123246651.15000001</v>
      </c>
    </row>
    <row r="36" spans="1:102" x14ac:dyDescent="0.2">
      <c r="A36">
        <f t="shared" si="0"/>
        <v>1</v>
      </c>
      <c r="B36" s="42" t="s">
        <v>454</v>
      </c>
      <c r="C36" s="29">
        <v>998556.14</v>
      </c>
      <c r="D36" s="20"/>
      <c r="E36" s="21"/>
      <c r="F36" s="21">
        <v>44145.62</v>
      </c>
      <c r="G36" s="21">
        <v>2804.86</v>
      </c>
      <c r="H36" s="21"/>
      <c r="I36" s="21"/>
      <c r="J36" s="21"/>
      <c r="K36" s="21"/>
      <c r="L36" s="21"/>
      <c r="M36" s="21">
        <v>144494.35999999999</v>
      </c>
      <c r="N36" s="19">
        <f t="shared" si="1"/>
        <v>191444.84</v>
      </c>
      <c r="O36" s="20"/>
      <c r="P36" s="21">
        <v>1658688.63</v>
      </c>
      <c r="Q36" s="21"/>
      <c r="R36" s="21"/>
      <c r="S36" s="21"/>
      <c r="T36" s="21">
        <v>857800.46</v>
      </c>
      <c r="U36" s="55">
        <f t="shared" si="2"/>
        <v>2516489.09</v>
      </c>
      <c r="V36" s="20"/>
      <c r="W36" s="21">
        <v>58696.81</v>
      </c>
      <c r="X36" s="21"/>
      <c r="Y36" s="21"/>
      <c r="Z36" s="21"/>
      <c r="AA36" s="21"/>
      <c r="AB36" s="21"/>
      <c r="AC36" s="19">
        <f t="shared" si="3"/>
        <v>58696.81</v>
      </c>
      <c r="AD36" s="20"/>
      <c r="AE36" s="19">
        <f t="shared" si="4"/>
        <v>2766630.7399999998</v>
      </c>
      <c r="AF36" s="20"/>
      <c r="AG36" s="21">
        <v>169192</v>
      </c>
      <c r="AH36" s="21"/>
      <c r="AI36" s="21"/>
      <c r="AJ36" s="21"/>
      <c r="AK36" s="19">
        <f t="shared" si="5"/>
        <v>169192</v>
      </c>
      <c r="AL36" s="20"/>
      <c r="AM36" s="21">
        <v>56668</v>
      </c>
      <c r="AN36" s="21"/>
      <c r="AO36" s="21"/>
      <c r="AP36" s="21"/>
      <c r="AQ36" s="19">
        <f t="shared" si="6"/>
        <v>56668</v>
      </c>
      <c r="AR36" s="20"/>
      <c r="AS36" s="21">
        <v>452219</v>
      </c>
      <c r="AT36" s="21">
        <v>97080</v>
      </c>
      <c r="AU36" s="21">
        <v>127685</v>
      </c>
      <c r="AV36" s="21">
        <v>86908</v>
      </c>
      <c r="AW36" s="21"/>
      <c r="AX36" s="21">
        <v>170774</v>
      </c>
      <c r="AY36" s="19">
        <f t="shared" si="7"/>
        <v>934666</v>
      </c>
      <c r="AZ36" s="20"/>
      <c r="BA36" s="21">
        <v>365316</v>
      </c>
      <c r="BB36" s="21">
        <v>33363</v>
      </c>
      <c r="BC36" s="21">
        <v>179626.09</v>
      </c>
      <c r="BD36" s="21"/>
      <c r="BE36" s="19">
        <f t="shared" si="8"/>
        <v>578305.09</v>
      </c>
      <c r="BF36" s="20"/>
      <c r="BG36" s="22">
        <v>109622</v>
      </c>
      <c r="BH36" s="20"/>
      <c r="BI36" s="21"/>
      <c r="BJ36" s="21"/>
      <c r="BK36" s="21"/>
      <c r="BL36" s="21"/>
      <c r="BM36" s="21">
        <v>12618</v>
      </c>
      <c r="BN36" s="21"/>
      <c r="BO36" s="21"/>
      <c r="BP36" s="21"/>
      <c r="BQ36" s="21"/>
      <c r="BR36" s="21"/>
      <c r="BS36" s="21"/>
      <c r="BT36" s="21"/>
      <c r="BU36" s="19">
        <f t="shared" si="9"/>
        <v>12618</v>
      </c>
      <c r="BV36" s="20" t="s">
        <v>12</v>
      </c>
      <c r="BW36" s="19">
        <f t="shared" si="10"/>
        <v>1861071.0899999999</v>
      </c>
      <c r="BX36" s="20" t="s">
        <v>12</v>
      </c>
      <c r="BY36" s="19">
        <f t="shared" si="11"/>
        <v>905559.64999999991</v>
      </c>
      <c r="BZ36" s="20" t="s">
        <v>12</v>
      </c>
      <c r="CA36" s="29"/>
      <c r="CB36" s="20"/>
      <c r="CC36" s="19">
        <f>(+BY36+CA36+C36)</f>
        <v>1904115.79</v>
      </c>
      <c r="CD36" s="5"/>
      <c r="CE36" s="51">
        <v>1604115.79</v>
      </c>
      <c r="CF36" s="51">
        <v>300000</v>
      </c>
      <c r="CG36" s="19">
        <f t="shared" si="12"/>
        <v>0</v>
      </c>
      <c r="CH36" s="349" t="s">
        <v>740</v>
      </c>
      <c r="CI36" s="26">
        <v>23</v>
      </c>
      <c r="CJ36" s="6" t="s">
        <v>218</v>
      </c>
      <c r="CK36" s="6"/>
      <c r="CL36" s="6"/>
      <c r="CM36" s="13">
        <f>(+AC44)</f>
        <v>16784007.949999999</v>
      </c>
      <c r="CN36" s="5" t="s">
        <v>12</v>
      </c>
      <c r="CO36" s="6"/>
      <c r="CP36" s="6"/>
      <c r="CQ36" s="6"/>
      <c r="CR36" s="6"/>
      <c r="CS36" s="6"/>
      <c r="CT36" s="6"/>
      <c r="CU36" s="6"/>
      <c r="CV36" s="6"/>
      <c r="CW36" s="6"/>
      <c r="CX36" s="6"/>
    </row>
    <row r="37" spans="1:102" x14ac:dyDescent="0.2">
      <c r="A37">
        <f t="shared" si="0"/>
        <v>1</v>
      </c>
      <c r="B37" s="42" t="s">
        <v>455</v>
      </c>
      <c r="C37" s="29">
        <v>2165597</v>
      </c>
      <c r="D37" s="20"/>
      <c r="E37" s="21">
        <v>482090</v>
      </c>
      <c r="F37" s="21">
        <v>1260</v>
      </c>
      <c r="G37" s="21">
        <v>1999</v>
      </c>
      <c r="H37" s="21"/>
      <c r="I37" s="21"/>
      <c r="J37" s="21"/>
      <c r="K37" s="21"/>
      <c r="L37" s="21"/>
      <c r="M37" s="21">
        <v>16086</v>
      </c>
      <c r="N37" s="19">
        <f t="shared" si="1"/>
        <v>501435</v>
      </c>
      <c r="O37" s="20"/>
      <c r="P37" s="21">
        <v>1440496</v>
      </c>
      <c r="Q37" s="21">
        <v>12055</v>
      </c>
      <c r="R37" s="21"/>
      <c r="S37" s="21"/>
      <c r="T37" s="21">
        <v>746054</v>
      </c>
      <c r="U37" s="55">
        <f t="shared" si="2"/>
        <v>2198605</v>
      </c>
      <c r="V37" s="20"/>
      <c r="W37" s="21"/>
      <c r="X37" s="21"/>
      <c r="Y37" s="21"/>
      <c r="Z37" s="21"/>
      <c r="AA37" s="21"/>
      <c r="AB37" s="21">
        <v>30000</v>
      </c>
      <c r="AC37" s="19">
        <f t="shared" si="3"/>
        <v>30000</v>
      </c>
      <c r="AD37" s="20"/>
      <c r="AE37" s="19">
        <f t="shared" si="4"/>
        <v>2730040</v>
      </c>
      <c r="AF37" s="20"/>
      <c r="AG37" s="21"/>
      <c r="AH37" s="21"/>
      <c r="AI37" s="21"/>
      <c r="AJ37" s="21"/>
      <c r="AK37" s="19">
        <f t="shared" si="5"/>
        <v>0</v>
      </c>
      <c r="AL37" s="20"/>
      <c r="AM37" s="21">
        <v>1058976</v>
      </c>
      <c r="AN37" s="21">
        <v>15359</v>
      </c>
      <c r="AO37" s="21"/>
      <c r="AP37" s="21"/>
      <c r="AQ37" s="19">
        <f>(SUM(AM37:AP37))</f>
        <v>1074335</v>
      </c>
      <c r="AR37" s="20"/>
      <c r="AS37" s="21">
        <v>584350</v>
      </c>
      <c r="AT37" s="21">
        <v>17518</v>
      </c>
      <c r="AU37" s="21">
        <v>25263</v>
      </c>
      <c r="AV37" s="21">
        <v>286595</v>
      </c>
      <c r="AW37" s="21">
        <v>1279</v>
      </c>
      <c r="AX37" s="21"/>
      <c r="AY37" s="19">
        <f>(SUM(AS37:AX37))</f>
        <v>915005</v>
      </c>
      <c r="AZ37" s="20"/>
      <c r="BA37" s="21">
        <v>115877</v>
      </c>
      <c r="BB37" s="21">
        <v>49938</v>
      </c>
      <c r="BC37" s="21"/>
      <c r="BD37" s="21"/>
      <c r="BE37" s="19">
        <f t="shared" si="8"/>
        <v>165815</v>
      </c>
      <c r="BF37" s="20"/>
      <c r="BG37" s="22">
        <v>7100</v>
      </c>
      <c r="BH37" s="20"/>
      <c r="BI37" s="21"/>
      <c r="BJ37" s="21">
        <v>1020</v>
      </c>
      <c r="BK37" s="21"/>
      <c r="BL37" s="21"/>
      <c r="BM37" s="21">
        <v>95367</v>
      </c>
      <c r="BN37" s="21"/>
      <c r="BO37" s="21"/>
      <c r="BP37" s="21"/>
      <c r="BQ37" s="21"/>
      <c r="BR37" s="21">
        <v>1500</v>
      </c>
      <c r="BS37" s="21"/>
      <c r="BT37" s="21"/>
      <c r="BU37" s="19">
        <f t="shared" si="9"/>
        <v>97887</v>
      </c>
      <c r="BV37" s="20" t="s">
        <v>12</v>
      </c>
      <c r="BW37" s="19">
        <f t="shared" si="10"/>
        <v>2260142</v>
      </c>
      <c r="BX37" s="20" t="s">
        <v>12</v>
      </c>
      <c r="BY37" s="19">
        <f t="shared" si="11"/>
        <v>469898</v>
      </c>
      <c r="BZ37" s="20" t="s">
        <v>12</v>
      </c>
      <c r="CA37" s="29"/>
      <c r="CB37" s="20"/>
      <c r="CC37" s="19">
        <f t="shared" si="13"/>
        <v>2635495</v>
      </c>
      <c r="CD37" s="5"/>
      <c r="CE37" s="51">
        <v>1976622</v>
      </c>
      <c r="CF37" s="51">
        <v>658873</v>
      </c>
      <c r="CG37" s="19">
        <f t="shared" si="12"/>
        <v>0</v>
      </c>
      <c r="CH37" s="349" t="s">
        <v>742</v>
      </c>
      <c r="CI37" s="26"/>
      <c r="CJ37" s="6"/>
      <c r="CK37" s="6"/>
      <c r="CL37" s="6"/>
      <c r="CM37" s="13"/>
      <c r="CN37" s="5" t="s">
        <v>12</v>
      </c>
      <c r="CO37" s="6" t="s">
        <v>220</v>
      </c>
      <c r="CP37" s="6"/>
      <c r="CQ37" s="6"/>
      <c r="CR37" s="6"/>
      <c r="CS37" s="6"/>
      <c r="CT37" s="6"/>
      <c r="CU37" s="6" t="s">
        <v>221</v>
      </c>
      <c r="CV37" s="6"/>
      <c r="CW37" s="6"/>
      <c r="CX37" s="6"/>
    </row>
    <row r="38" spans="1:102" x14ac:dyDescent="0.2">
      <c r="A38">
        <f t="shared" si="0"/>
        <v>1</v>
      </c>
      <c r="B38" s="42" t="s">
        <v>373</v>
      </c>
      <c r="C38" s="29">
        <v>1856469</v>
      </c>
      <c r="D38" s="20"/>
      <c r="E38" s="21">
        <v>321004</v>
      </c>
      <c r="F38" s="21"/>
      <c r="G38" s="21"/>
      <c r="H38" s="21"/>
      <c r="I38" s="21"/>
      <c r="J38" s="21"/>
      <c r="K38" s="21"/>
      <c r="L38" s="21"/>
      <c r="M38" s="21">
        <v>13595</v>
      </c>
      <c r="N38" s="19">
        <f t="shared" si="1"/>
        <v>334599</v>
      </c>
      <c r="O38" s="20"/>
      <c r="P38" s="21">
        <v>1247209</v>
      </c>
      <c r="Q38" s="21">
        <v>11905</v>
      </c>
      <c r="R38" s="21">
        <v>170011</v>
      </c>
      <c r="S38" s="21">
        <v>30000</v>
      </c>
      <c r="T38" s="21">
        <v>452268</v>
      </c>
      <c r="U38" s="55">
        <f t="shared" si="2"/>
        <v>1911393</v>
      </c>
      <c r="V38" s="20"/>
      <c r="W38" s="21"/>
      <c r="X38" s="21"/>
      <c r="Y38" s="21"/>
      <c r="Z38" s="21"/>
      <c r="AA38" s="21"/>
      <c r="AB38" s="21"/>
      <c r="AC38" s="19">
        <f t="shared" si="3"/>
        <v>0</v>
      </c>
      <c r="AD38" s="20"/>
      <c r="AE38" s="19">
        <f t="shared" si="4"/>
        <v>2245992</v>
      </c>
      <c r="AF38" s="20"/>
      <c r="AG38" s="21"/>
      <c r="AH38" s="21"/>
      <c r="AI38" s="21"/>
      <c r="AJ38" s="21">
        <v>1972</v>
      </c>
      <c r="AK38" s="19">
        <f t="shared" si="5"/>
        <v>1972</v>
      </c>
      <c r="AL38" s="20"/>
      <c r="AM38" s="21"/>
      <c r="AN38" s="21"/>
      <c r="AO38" s="21"/>
      <c r="AP38" s="21"/>
      <c r="AQ38" s="19">
        <f t="shared" si="6"/>
        <v>0</v>
      </c>
      <c r="AR38" s="20"/>
      <c r="AS38" s="21">
        <v>466046</v>
      </c>
      <c r="AT38" s="21">
        <v>14807</v>
      </c>
      <c r="AU38" s="21">
        <v>30545</v>
      </c>
      <c r="AV38" s="21">
        <v>25046</v>
      </c>
      <c r="AW38" s="21">
        <v>5596</v>
      </c>
      <c r="AX38" s="21">
        <v>293219</v>
      </c>
      <c r="AY38" s="19">
        <f t="shared" si="7"/>
        <v>835259</v>
      </c>
      <c r="AZ38" s="20"/>
      <c r="BA38" s="21">
        <v>51200</v>
      </c>
      <c r="BB38" s="21">
        <v>58711</v>
      </c>
      <c r="BC38" s="21">
        <v>356015</v>
      </c>
      <c r="BD38" s="21">
        <v>2576</v>
      </c>
      <c r="BE38" s="19">
        <f t="shared" si="8"/>
        <v>468502</v>
      </c>
      <c r="BF38" s="20"/>
      <c r="BG38" s="22">
        <v>308675</v>
      </c>
      <c r="BH38" s="20"/>
      <c r="BI38" s="21"/>
      <c r="BJ38" s="21"/>
      <c r="BK38" s="21"/>
      <c r="BL38" s="21"/>
      <c r="BM38" s="21">
        <v>21667</v>
      </c>
      <c r="BN38" s="21"/>
      <c r="BO38" s="21"/>
      <c r="BP38" s="21"/>
      <c r="BQ38" s="21"/>
      <c r="BR38" s="21"/>
      <c r="BS38" s="21">
        <v>30397</v>
      </c>
      <c r="BT38" s="21"/>
      <c r="BU38" s="19">
        <f t="shared" si="9"/>
        <v>52064</v>
      </c>
      <c r="BV38" s="20" t="s">
        <v>12</v>
      </c>
      <c r="BW38" s="19">
        <f t="shared" si="10"/>
        <v>1666472</v>
      </c>
      <c r="BX38" s="20" t="s">
        <v>12</v>
      </c>
      <c r="BY38" s="19">
        <f t="shared" si="11"/>
        <v>579520</v>
      </c>
      <c r="BZ38" s="20" t="s">
        <v>12</v>
      </c>
      <c r="CA38" s="29"/>
      <c r="CB38" s="20"/>
      <c r="CC38" s="19">
        <f t="shared" si="13"/>
        <v>2435989</v>
      </c>
      <c r="CD38" s="5"/>
      <c r="CE38" s="51">
        <v>1600000</v>
      </c>
      <c r="CF38" s="51">
        <v>835989</v>
      </c>
      <c r="CG38" s="19">
        <f t="shared" si="12"/>
        <v>0</v>
      </c>
      <c r="CH38" s="349" t="s">
        <v>740</v>
      </c>
      <c r="CI38" s="26"/>
      <c r="CJ38" s="6"/>
      <c r="CK38" s="6"/>
      <c r="CL38" s="6"/>
      <c r="CM38" s="13"/>
      <c r="CN38" s="5" t="s">
        <v>12</v>
      </c>
      <c r="CO38" s="6" t="s">
        <v>223</v>
      </c>
      <c r="CP38" s="6"/>
      <c r="CQ38" s="6"/>
      <c r="CR38" s="6"/>
      <c r="CS38" s="6"/>
      <c r="CT38" s="6"/>
      <c r="CU38" s="6"/>
      <c r="CV38" s="6"/>
      <c r="CW38" s="6"/>
      <c r="CX38" s="6"/>
    </row>
    <row r="39" spans="1:102" x14ac:dyDescent="0.2">
      <c r="A39">
        <f t="shared" si="0"/>
        <v>1</v>
      </c>
      <c r="B39" s="42" t="s">
        <v>398</v>
      </c>
      <c r="C39" s="29">
        <v>2419153</v>
      </c>
      <c r="D39" s="20"/>
      <c r="E39" s="21">
        <v>140</v>
      </c>
      <c r="F39" s="21"/>
      <c r="G39" s="21">
        <v>23391.69</v>
      </c>
      <c r="H39" s="21"/>
      <c r="I39" s="21"/>
      <c r="J39" s="21"/>
      <c r="K39" s="21"/>
      <c r="L39" s="21"/>
      <c r="M39" s="21">
        <v>82324.23</v>
      </c>
      <c r="N39" s="19">
        <f t="shared" si="1"/>
        <v>105855.92</v>
      </c>
      <c r="O39" s="20"/>
      <c r="P39" s="21">
        <v>2427900</v>
      </c>
      <c r="Q39" s="21"/>
      <c r="R39" s="21"/>
      <c r="S39" s="21"/>
      <c r="T39" s="21"/>
      <c r="U39" s="55">
        <f t="shared" si="2"/>
        <v>2427900</v>
      </c>
      <c r="V39" s="20"/>
      <c r="W39" s="21">
        <v>1620812.94</v>
      </c>
      <c r="X39" s="21"/>
      <c r="Y39" s="21"/>
      <c r="Z39" s="21"/>
      <c r="AA39" s="21"/>
      <c r="AB39" s="21"/>
      <c r="AC39" s="19">
        <f t="shared" si="3"/>
        <v>1620812.94</v>
      </c>
      <c r="AD39" s="20"/>
      <c r="AE39" s="19">
        <f t="shared" si="4"/>
        <v>4154568.86</v>
      </c>
      <c r="AF39" s="20"/>
      <c r="AG39" s="21">
        <v>9148</v>
      </c>
      <c r="AH39" s="21"/>
      <c r="AI39" s="21"/>
      <c r="AJ39" s="21"/>
      <c r="AK39" s="19">
        <f t="shared" si="5"/>
        <v>9148</v>
      </c>
      <c r="AL39" s="20"/>
      <c r="AM39" s="21">
        <v>559298</v>
      </c>
      <c r="AN39" s="21">
        <v>171322</v>
      </c>
      <c r="AO39" s="21"/>
      <c r="AP39" s="21"/>
      <c r="AQ39" s="19">
        <f t="shared" si="6"/>
        <v>730620</v>
      </c>
      <c r="AR39" s="20"/>
      <c r="AS39" s="21">
        <v>63074</v>
      </c>
      <c r="AT39" s="21">
        <v>63345</v>
      </c>
      <c r="AU39" s="21">
        <v>623459</v>
      </c>
      <c r="AV39" s="21">
        <v>78818</v>
      </c>
      <c r="AW39" s="21">
        <v>67325</v>
      </c>
      <c r="AX39" s="21">
        <v>304633</v>
      </c>
      <c r="AY39" s="19">
        <f t="shared" si="7"/>
        <v>1200654</v>
      </c>
      <c r="AZ39" s="20"/>
      <c r="BA39" s="21">
        <v>174580</v>
      </c>
      <c r="BB39" s="21">
        <v>206298</v>
      </c>
      <c r="BC39" s="21">
        <v>417244</v>
      </c>
      <c r="BD39" s="21">
        <v>47539</v>
      </c>
      <c r="BE39" s="19">
        <f t="shared" si="8"/>
        <v>845661</v>
      </c>
      <c r="BF39" s="20"/>
      <c r="BG39" s="22">
        <v>381643</v>
      </c>
      <c r="BH39" s="20"/>
      <c r="BI39" s="21"/>
      <c r="BJ39" s="21"/>
      <c r="BK39" s="21"/>
      <c r="BL39" s="21">
        <v>26565</v>
      </c>
      <c r="BM39" s="21"/>
      <c r="BN39" s="21"/>
      <c r="BO39" s="21"/>
      <c r="BP39" s="21"/>
      <c r="BQ39" s="21"/>
      <c r="BR39" s="21"/>
      <c r="BS39" s="21"/>
      <c r="BT39" s="21">
        <v>101001</v>
      </c>
      <c r="BU39" s="19">
        <f t="shared" si="9"/>
        <v>127566</v>
      </c>
      <c r="BV39" s="20" t="s">
        <v>12</v>
      </c>
      <c r="BW39" s="19">
        <f t="shared" si="10"/>
        <v>3295292</v>
      </c>
      <c r="BX39" s="20" t="s">
        <v>12</v>
      </c>
      <c r="BY39" s="19">
        <f t="shared" si="11"/>
        <v>859276.85999999987</v>
      </c>
      <c r="BZ39" s="20" t="s">
        <v>12</v>
      </c>
      <c r="CA39" s="29"/>
      <c r="CB39" s="20"/>
      <c r="CC39" s="19">
        <f t="shared" si="13"/>
        <v>3278429.86</v>
      </c>
      <c r="CD39" s="5"/>
      <c r="CE39" s="51">
        <v>2950587</v>
      </c>
      <c r="CF39" s="51">
        <v>327843</v>
      </c>
      <c r="CG39" s="19">
        <f t="shared" si="12"/>
        <v>-0.14000000013038516</v>
      </c>
      <c r="CH39" s="349" t="s">
        <v>742</v>
      </c>
      <c r="CI39" s="26"/>
      <c r="CJ39" s="6"/>
      <c r="CK39" s="6"/>
      <c r="CL39" s="6"/>
      <c r="CM39" s="13"/>
      <c r="CN39" s="5" t="s">
        <v>12</v>
      </c>
      <c r="CO39" s="6"/>
      <c r="CP39" s="6"/>
      <c r="CQ39" s="6"/>
      <c r="CR39" s="6"/>
      <c r="CS39" s="6"/>
      <c r="CT39" s="6"/>
      <c r="CU39" s="6"/>
      <c r="CV39" s="6"/>
      <c r="CW39" s="6"/>
      <c r="CX39" s="6"/>
    </row>
    <row r="40" spans="1:102" x14ac:dyDescent="0.2">
      <c r="A40">
        <f t="shared" si="0"/>
        <v>1</v>
      </c>
      <c r="B40" s="42" t="s">
        <v>411</v>
      </c>
      <c r="C40" s="29">
        <v>5348026</v>
      </c>
      <c r="D40" s="20"/>
      <c r="E40" s="21">
        <v>1078825</v>
      </c>
      <c r="F40" s="21"/>
      <c r="G40" s="21">
        <v>23714</v>
      </c>
      <c r="H40" s="21"/>
      <c r="I40" s="21"/>
      <c r="J40" s="21"/>
      <c r="K40" s="21">
        <v>388284</v>
      </c>
      <c r="L40" s="21"/>
      <c r="M40" s="21">
        <v>24035</v>
      </c>
      <c r="N40" s="19">
        <f t="shared" si="1"/>
        <v>1514858</v>
      </c>
      <c r="O40" s="20"/>
      <c r="P40" s="21">
        <v>1585614</v>
      </c>
      <c r="Q40" s="21">
        <v>5914</v>
      </c>
      <c r="R40" s="21"/>
      <c r="S40" s="21">
        <v>136320</v>
      </c>
      <c r="T40" s="21">
        <v>829442</v>
      </c>
      <c r="U40" s="55">
        <f t="shared" si="2"/>
        <v>2557290</v>
      </c>
      <c r="V40" s="20"/>
      <c r="W40" s="21"/>
      <c r="X40" s="21">
        <v>56040</v>
      </c>
      <c r="Y40" s="21"/>
      <c r="Z40" s="21"/>
      <c r="AA40" s="21"/>
      <c r="AB40" s="21"/>
      <c r="AC40" s="19">
        <f t="shared" si="3"/>
        <v>56040</v>
      </c>
      <c r="AD40" s="20"/>
      <c r="AE40" s="19">
        <f t="shared" si="4"/>
        <v>4128188</v>
      </c>
      <c r="AF40" s="20"/>
      <c r="AG40" s="21"/>
      <c r="AH40" s="21">
        <v>8369</v>
      </c>
      <c r="AI40" s="21"/>
      <c r="AJ40" s="21"/>
      <c r="AK40" s="19">
        <f t="shared" si="5"/>
        <v>8369</v>
      </c>
      <c r="AL40" s="20"/>
      <c r="AM40" s="21">
        <v>1186678</v>
      </c>
      <c r="AN40" s="21">
        <v>30375</v>
      </c>
      <c r="AO40" s="21"/>
      <c r="AP40" s="21">
        <v>232361</v>
      </c>
      <c r="AQ40" s="19">
        <f t="shared" si="6"/>
        <v>1449414</v>
      </c>
      <c r="AR40" s="20"/>
      <c r="AS40" s="21">
        <v>566695</v>
      </c>
      <c r="AT40" s="21">
        <v>50110</v>
      </c>
      <c r="AU40" s="21">
        <v>337686</v>
      </c>
      <c r="AV40" s="21">
        <v>117160</v>
      </c>
      <c r="AW40" s="21"/>
      <c r="AX40" s="21">
        <v>152118</v>
      </c>
      <c r="AY40" s="19">
        <f t="shared" si="7"/>
        <v>1223769</v>
      </c>
      <c r="AZ40" s="20"/>
      <c r="BA40" s="21"/>
      <c r="BB40" s="21">
        <v>251044</v>
      </c>
      <c r="BC40" s="21">
        <v>179880</v>
      </c>
      <c r="BD40" s="21"/>
      <c r="BE40" s="19">
        <f t="shared" si="8"/>
        <v>430924</v>
      </c>
      <c r="BF40" s="20"/>
      <c r="BG40" s="22">
        <v>186304</v>
      </c>
      <c r="BH40" s="20"/>
      <c r="BI40" s="21"/>
      <c r="BJ40" s="21"/>
      <c r="BK40" s="21"/>
      <c r="BL40" s="21">
        <v>17792</v>
      </c>
      <c r="BM40" s="21">
        <v>34941</v>
      </c>
      <c r="BN40" s="21"/>
      <c r="BO40" s="21"/>
      <c r="BP40" s="21"/>
      <c r="BQ40" s="21"/>
      <c r="BR40" s="21"/>
      <c r="BS40" s="21"/>
      <c r="BT40" s="21">
        <v>539315</v>
      </c>
      <c r="BU40" s="19">
        <f t="shared" si="9"/>
        <v>592048</v>
      </c>
      <c r="BV40" s="20" t="s">
        <v>12</v>
      </c>
      <c r="BW40" s="19">
        <f t="shared" si="10"/>
        <v>3890828</v>
      </c>
      <c r="BX40" s="20" t="s">
        <v>12</v>
      </c>
      <c r="BY40" s="19">
        <f t="shared" si="11"/>
        <v>237360</v>
      </c>
      <c r="BZ40" s="20" t="s">
        <v>12</v>
      </c>
      <c r="CA40" s="29"/>
      <c r="CB40" s="20"/>
      <c r="CC40" s="19">
        <f t="shared" si="13"/>
        <v>5585386</v>
      </c>
      <c r="CD40" s="5"/>
      <c r="CE40" s="51">
        <v>5285386</v>
      </c>
      <c r="CF40" s="51">
        <v>300000</v>
      </c>
      <c r="CG40" s="19">
        <f t="shared" si="12"/>
        <v>0</v>
      </c>
      <c r="CH40" s="349" t="s">
        <v>740</v>
      </c>
      <c r="CI40" s="26"/>
      <c r="CJ40" s="6"/>
      <c r="CK40" s="6"/>
      <c r="CL40" s="6"/>
      <c r="CM40" s="13"/>
      <c r="CN40" s="5" t="s">
        <v>12</v>
      </c>
      <c r="CO40" s="6" t="s">
        <v>226</v>
      </c>
      <c r="CP40" s="6"/>
      <c r="CQ40" s="6"/>
      <c r="CR40" s="6"/>
      <c r="CS40" s="6"/>
      <c r="CT40" s="6"/>
      <c r="CU40" s="6"/>
      <c r="CV40" s="6"/>
      <c r="CW40" s="6"/>
      <c r="CX40" s="6"/>
    </row>
    <row r="41" spans="1:102" x14ac:dyDescent="0.2">
      <c r="A41">
        <f t="shared" si="0"/>
        <v>1</v>
      </c>
      <c r="B41" s="42" t="s">
        <v>456</v>
      </c>
      <c r="C41" s="29">
        <v>7984164</v>
      </c>
      <c r="D41" s="20"/>
      <c r="E41" s="21">
        <v>791641</v>
      </c>
      <c r="F41" s="21">
        <v>8698</v>
      </c>
      <c r="G41" s="21">
        <v>72680</v>
      </c>
      <c r="H41" s="21"/>
      <c r="I41" s="21"/>
      <c r="J41" s="21"/>
      <c r="K41" s="21"/>
      <c r="L41" s="21"/>
      <c r="M41" s="21">
        <v>183165</v>
      </c>
      <c r="N41" s="19">
        <f>(SUM(E41:M41))</f>
        <v>1056184</v>
      </c>
      <c r="O41" s="20"/>
      <c r="P41" s="21">
        <v>4080962</v>
      </c>
      <c r="Q41" s="21"/>
      <c r="R41" s="21"/>
      <c r="S41" s="21"/>
      <c r="T41" s="21"/>
      <c r="U41" s="55">
        <f t="shared" si="2"/>
        <v>4080962</v>
      </c>
      <c r="V41" s="20"/>
      <c r="W41" s="21">
        <v>1204630</v>
      </c>
      <c r="X41" s="21">
        <v>141721</v>
      </c>
      <c r="Y41" s="21">
        <v>108009</v>
      </c>
      <c r="Z41" s="21"/>
      <c r="AA41" s="21"/>
      <c r="AB41" s="21">
        <v>49299</v>
      </c>
      <c r="AC41" s="19">
        <f t="shared" si="3"/>
        <v>1503659</v>
      </c>
      <c r="AD41" s="20"/>
      <c r="AE41" s="19">
        <f t="shared" si="4"/>
        <v>6640805</v>
      </c>
      <c r="AF41" s="20"/>
      <c r="AG41" s="21"/>
      <c r="AH41" s="21">
        <v>20000</v>
      </c>
      <c r="AI41" s="21"/>
      <c r="AJ41" s="21"/>
      <c r="AK41" s="19">
        <f t="shared" si="5"/>
        <v>20000</v>
      </c>
      <c r="AL41" s="20"/>
      <c r="AM41" s="21">
        <v>3590398</v>
      </c>
      <c r="AN41" s="21">
        <v>62790</v>
      </c>
      <c r="AO41" s="21"/>
      <c r="AP41" s="21"/>
      <c r="AQ41" s="19">
        <f t="shared" si="6"/>
        <v>3653188</v>
      </c>
      <c r="AR41" s="20"/>
      <c r="AS41" s="21"/>
      <c r="AT41" s="21">
        <v>198853</v>
      </c>
      <c r="AU41" s="21">
        <v>101385</v>
      </c>
      <c r="AV41" s="21">
        <v>108975</v>
      </c>
      <c r="AW41" s="21"/>
      <c r="AX41" s="21">
        <v>23028</v>
      </c>
      <c r="AY41" s="19">
        <f t="shared" si="7"/>
        <v>432241</v>
      </c>
      <c r="AZ41" s="20"/>
      <c r="BA41" s="21">
        <v>480959</v>
      </c>
      <c r="BB41" s="21"/>
      <c r="BC41" s="21">
        <v>427278</v>
      </c>
      <c r="BD41" s="21"/>
      <c r="BE41" s="19">
        <f t="shared" si="8"/>
        <v>908237</v>
      </c>
      <c r="BF41" s="20"/>
      <c r="BG41" s="22">
        <v>318246</v>
      </c>
      <c r="BH41" s="20"/>
      <c r="BI41" s="21">
        <v>3017</v>
      </c>
      <c r="BJ41" s="21">
        <v>9684</v>
      </c>
      <c r="BK41" s="21"/>
      <c r="BL41" s="21">
        <v>199949</v>
      </c>
      <c r="BM41" s="21"/>
      <c r="BN41" s="21"/>
      <c r="BO41" s="21"/>
      <c r="BP41" s="21"/>
      <c r="BQ41" s="21"/>
      <c r="BR41" s="21"/>
      <c r="BS41" s="21"/>
      <c r="BT41" s="21"/>
      <c r="BU41" s="19">
        <f t="shared" si="9"/>
        <v>212650</v>
      </c>
      <c r="BV41" s="20" t="s">
        <v>12</v>
      </c>
      <c r="BW41" s="19">
        <f t="shared" si="10"/>
        <v>5544562</v>
      </c>
      <c r="BX41" s="20" t="s">
        <v>12</v>
      </c>
      <c r="BY41" s="19">
        <f t="shared" si="11"/>
        <v>1096243</v>
      </c>
      <c r="BZ41" s="20" t="s">
        <v>12</v>
      </c>
      <c r="CA41" s="29"/>
      <c r="CB41" s="20"/>
      <c r="CC41" s="19">
        <f>(+BY41+CA41+C41)</f>
        <v>9080407</v>
      </c>
      <c r="CD41" s="5"/>
      <c r="CE41" s="51">
        <v>4490876</v>
      </c>
      <c r="CF41" s="51">
        <v>4589531</v>
      </c>
      <c r="CG41" s="19">
        <f t="shared" si="12"/>
        <v>0</v>
      </c>
      <c r="CH41" s="349" t="s">
        <v>742</v>
      </c>
      <c r="CI41" s="38">
        <v>24</v>
      </c>
      <c r="CJ41" s="39" t="s">
        <v>228</v>
      </c>
      <c r="CK41" s="33"/>
      <c r="CL41" s="33"/>
      <c r="CM41" s="40">
        <f>(+AE44)</f>
        <v>154411011.47</v>
      </c>
      <c r="CN41" s="5" t="s">
        <v>12</v>
      </c>
      <c r="CO41" t="s">
        <v>229</v>
      </c>
      <c r="CQ41" s="3">
        <f>(+CM31)</f>
        <v>444651</v>
      </c>
      <c r="CR41" s="6"/>
      <c r="CS41" s="6"/>
      <c r="CT41" s="6"/>
      <c r="CU41" s="6"/>
      <c r="CV41" s="6"/>
      <c r="CW41" s="6"/>
      <c r="CX41" s="6"/>
    </row>
    <row r="42" spans="1:102" x14ac:dyDescent="0.2">
      <c r="A42">
        <f t="shared" si="0"/>
        <v>1</v>
      </c>
      <c r="B42" s="42" t="s">
        <v>457</v>
      </c>
      <c r="C42" s="29">
        <v>2776116</v>
      </c>
      <c r="D42" s="20"/>
      <c r="E42" s="21">
        <v>633194</v>
      </c>
      <c r="F42" s="21">
        <v>17875</v>
      </c>
      <c r="G42" s="21"/>
      <c r="H42" s="21"/>
      <c r="I42" s="21"/>
      <c r="J42" s="21"/>
      <c r="K42" s="21"/>
      <c r="L42" s="21"/>
      <c r="M42" s="21">
        <v>26625</v>
      </c>
      <c r="N42" s="19">
        <f t="shared" si="1"/>
        <v>677694</v>
      </c>
      <c r="O42" s="20"/>
      <c r="P42" s="21">
        <v>1712529</v>
      </c>
      <c r="Q42" s="21">
        <v>18777</v>
      </c>
      <c r="R42" s="21">
        <v>1050101</v>
      </c>
      <c r="S42" s="21"/>
      <c r="T42" s="21"/>
      <c r="U42" s="55">
        <f t="shared" si="2"/>
        <v>2781407</v>
      </c>
      <c r="V42" s="20"/>
      <c r="W42" s="21">
        <v>109407</v>
      </c>
      <c r="X42" s="21"/>
      <c r="Y42" s="21"/>
      <c r="Z42" s="21"/>
      <c r="AA42" s="21"/>
      <c r="AB42" s="21"/>
      <c r="AC42" s="19">
        <f t="shared" si="3"/>
        <v>109407</v>
      </c>
      <c r="AD42" s="20"/>
      <c r="AE42" s="19">
        <f t="shared" si="4"/>
        <v>3568508</v>
      </c>
      <c r="AF42" s="20"/>
      <c r="AG42" s="21"/>
      <c r="AH42" s="21"/>
      <c r="AI42" s="21"/>
      <c r="AJ42" s="21"/>
      <c r="AK42" s="19">
        <f t="shared" si="5"/>
        <v>0</v>
      </c>
      <c r="AL42" s="20"/>
      <c r="AM42" s="21">
        <v>552375</v>
      </c>
      <c r="AN42" s="21">
        <v>160118</v>
      </c>
      <c r="AO42" s="21"/>
      <c r="AP42" s="21"/>
      <c r="AQ42" s="19">
        <f t="shared" si="6"/>
        <v>712493</v>
      </c>
      <c r="AR42" s="20"/>
      <c r="AS42" s="21">
        <v>408196</v>
      </c>
      <c r="AT42" s="21">
        <v>70753</v>
      </c>
      <c r="AU42" s="21">
        <v>136500</v>
      </c>
      <c r="AV42" s="21">
        <v>249934</v>
      </c>
      <c r="AW42" s="21"/>
      <c r="AX42" s="21">
        <v>406627</v>
      </c>
      <c r="AY42" s="19">
        <f t="shared" si="7"/>
        <v>1272010</v>
      </c>
      <c r="AZ42" s="20"/>
      <c r="BA42" s="21">
        <v>24308</v>
      </c>
      <c r="BB42" s="21">
        <v>343849</v>
      </c>
      <c r="BC42" s="21">
        <v>230269</v>
      </c>
      <c r="BD42" s="21">
        <v>56122</v>
      </c>
      <c r="BE42" s="19">
        <f t="shared" si="8"/>
        <v>654548</v>
      </c>
      <c r="BF42" s="20"/>
      <c r="BG42" s="22">
        <v>190304</v>
      </c>
      <c r="BH42" s="20"/>
      <c r="BI42" s="21"/>
      <c r="BJ42" s="21">
        <v>1500</v>
      </c>
      <c r="BK42" s="21">
        <v>682</v>
      </c>
      <c r="BL42" s="21"/>
      <c r="BM42" s="21">
        <v>2950</v>
      </c>
      <c r="BN42" s="21"/>
      <c r="BO42" s="21"/>
      <c r="BP42" s="21"/>
      <c r="BQ42" s="21"/>
      <c r="BR42" s="21"/>
      <c r="BS42" s="21"/>
      <c r="BT42" s="21"/>
      <c r="BU42" s="19">
        <f t="shared" si="9"/>
        <v>5132</v>
      </c>
      <c r="BV42" s="20" t="s">
        <v>12</v>
      </c>
      <c r="BW42" s="19">
        <f t="shared" si="10"/>
        <v>2834487</v>
      </c>
      <c r="BX42" s="20" t="s">
        <v>12</v>
      </c>
      <c r="BY42" s="19">
        <f t="shared" si="11"/>
        <v>734021</v>
      </c>
      <c r="BZ42" s="20" t="s">
        <v>12</v>
      </c>
      <c r="CA42" s="29"/>
      <c r="CB42" s="20"/>
      <c r="CC42" s="19">
        <f>(+BY42+CA42+C42)</f>
        <v>3510137</v>
      </c>
      <c r="CD42" s="5"/>
      <c r="CE42" s="51">
        <v>3510137</v>
      </c>
      <c r="CF42" s="51"/>
      <c r="CG42" s="19">
        <f t="shared" si="12"/>
        <v>0</v>
      </c>
      <c r="CH42" s="349" t="s">
        <v>742</v>
      </c>
      <c r="CI42" s="26"/>
      <c r="CJ42" s="6"/>
      <c r="CK42" s="6"/>
      <c r="CL42" s="6"/>
      <c r="CM42" s="13"/>
      <c r="CN42" s="5" t="s">
        <v>12</v>
      </c>
      <c r="CO42" t="s">
        <v>231</v>
      </c>
      <c r="CQ42" s="3">
        <f>(+CM32)</f>
        <v>134244</v>
      </c>
      <c r="CR42" s="6"/>
      <c r="CS42" s="6"/>
      <c r="CT42" s="6"/>
      <c r="CU42" s="6"/>
      <c r="CV42" s="6"/>
      <c r="CW42" s="6"/>
      <c r="CX42" s="6"/>
    </row>
    <row r="43" spans="1:102" ht="13.5" thickBot="1" x14ac:dyDescent="0.25">
      <c r="C43" s="2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1"/>
      <c r="P43" s="2"/>
      <c r="Q43" s="2"/>
      <c r="R43" s="2"/>
      <c r="S43" s="2"/>
      <c r="T43" s="2"/>
      <c r="U43" s="2"/>
      <c r="V43" s="1"/>
      <c r="W43" s="2"/>
      <c r="X43" s="2"/>
      <c r="Y43" s="2"/>
      <c r="Z43" s="2"/>
      <c r="AA43" s="2"/>
      <c r="AB43" s="2"/>
      <c r="AC43" s="2"/>
      <c r="AD43" s="1"/>
      <c r="AE43" s="2"/>
      <c r="AF43" s="1"/>
      <c r="AG43" s="2"/>
      <c r="AH43" s="2"/>
      <c r="AI43" s="2"/>
      <c r="AJ43" s="2"/>
      <c r="AK43" s="2"/>
      <c r="AL43" s="1"/>
      <c r="AM43" s="2"/>
      <c r="AN43" s="2"/>
      <c r="AO43" s="2"/>
      <c r="AP43" s="2"/>
      <c r="AQ43" s="2"/>
      <c r="AR43" s="1"/>
      <c r="AS43" s="2"/>
      <c r="AT43" s="2"/>
      <c r="AU43" s="2"/>
      <c r="AV43" s="2"/>
      <c r="AW43" s="2"/>
      <c r="AX43" s="2"/>
      <c r="AY43" s="2"/>
      <c r="AZ43" s="1"/>
      <c r="BA43" s="2"/>
      <c r="BB43" s="2"/>
      <c r="BC43" s="2"/>
      <c r="BD43" s="2"/>
      <c r="BE43" s="2"/>
      <c r="BF43" s="1"/>
      <c r="BG43" s="56"/>
      <c r="BH43" s="1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1"/>
      <c r="BW43" s="2"/>
      <c r="BX43" s="1"/>
      <c r="BY43" s="2"/>
      <c r="BZ43" s="20" t="s">
        <v>12</v>
      </c>
      <c r="CA43" s="2"/>
      <c r="CB43" s="1"/>
      <c r="CC43" s="19">
        <f>(+BY43+CA43+C43)</f>
        <v>0</v>
      </c>
      <c r="CD43" s="57"/>
      <c r="CE43" s="2"/>
      <c r="CF43" s="2"/>
      <c r="CG43" s="19">
        <f t="shared" si="12"/>
        <v>0</v>
      </c>
      <c r="CH43" s="2"/>
      <c r="CI43" s="41"/>
      <c r="CJ43" s="6" t="s">
        <v>233</v>
      </c>
      <c r="CK43" s="6"/>
      <c r="CL43" s="6"/>
      <c r="CM43" s="13"/>
      <c r="CN43" s="5" t="s">
        <v>12</v>
      </c>
      <c r="CO43" t="s">
        <v>234</v>
      </c>
      <c r="CQ43" s="3">
        <f>(+CM33)</f>
        <v>426817</v>
      </c>
      <c r="CR43" s="6"/>
      <c r="CS43" s="6"/>
      <c r="CT43" s="6"/>
      <c r="CU43" s="6"/>
      <c r="CV43" s="6"/>
      <c r="CW43" s="6"/>
      <c r="CX43" s="6"/>
    </row>
    <row r="44" spans="1:102" ht="13.5" thickTop="1" x14ac:dyDescent="0.2">
      <c r="B44" t="s">
        <v>427</v>
      </c>
      <c r="C44" s="29">
        <f>(SUM(C10:C42))</f>
        <v>79195966.670000002</v>
      </c>
      <c r="D44" s="29">
        <f t="shared" ref="D44:N44" si="14">(SUM(D10:D42))</f>
        <v>0</v>
      </c>
      <c r="E44" s="29">
        <f t="shared" si="14"/>
        <v>21802704.050000001</v>
      </c>
      <c r="F44" s="29">
        <f t="shared" si="14"/>
        <v>381940.99</v>
      </c>
      <c r="G44" s="29">
        <f t="shared" si="14"/>
        <v>289761.42</v>
      </c>
      <c r="H44" s="29">
        <f t="shared" si="14"/>
        <v>7687583.46</v>
      </c>
      <c r="I44" s="29">
        <f t="shared" si="14"/>
        <v>0</v>
      </c>
      <c r="J44" s="29">
        <f t="shared" si="14"/>
        <v>0</v>
      </c>
      <c r="K44" s="29">
        <f t="shared" si="14"/>
        <v>565289.61</v>
      </c>
      <c r="L44" s="29">
        <f t="shared" si="14"/>
        <v>1830.5</v>
      </c>
      <c r="M44" s="29">
        <f t="shared" si="14"/>
        <v>3765004.48</v>
      </c>
      <c r="N44" s="29">
        <f t="shared" si="14"/>
        <v>34494114.510000005</v>
      </c>
      <c r="O44" s="20"/>
      <c r="P44" s="29">
        <f t="shared" ref="P44:U44" si="15">(SUM(P10:P42))</f>
        <v>85705800.280000001</v>
      </c>
      <c r="Q44" s="29">
        <f t="shared" si="15"/>
        <v>676062.46</v>
      </c>
      <c r="R44" s="29">
        <f t="shared" si="15"/>
        <v>2428862.92</v>
      </c>
      <c r="S44" s="29">
        <f t="shared" si="15"/>
        <v>1889908.26</v>
      </c>
      <c r="T44" s="29">
        <f t="shared" si="15"/>
        <v>12432255.09</v>
      </c>
      <c r="U44" s="29">
        <f t="shared" si="15"/>
        <v>103132889.01000002</v>
      </c>
      <c r="V44" s="20" t="s">
        <v>83</v>
      </c>
      <c r="W44" s="29">
        <f t="shared" ref="W44" si="16">(SUM(W10:W42))</f>
        <v>10052855.15</v>
      </c>
      <c r="X44" s="29">
        <f t="shared" ref="X44:CF44" si="17">(SUM(X10:X42))</f>
        <v>444651</v>
      </c>
      <c r="Y44" s="29">
        <f t="shared" si="17"/>
        <v>134244</v>
      </c>
      <c r="Z44" s="29">
        <f t="shared" si="17"/>
        <v>426817</v>
      </c>
      <c r="AA44" s="29">
        <f t="shared" si="17"/>
        <v>0</v>
      </c>
      <c r="AB44" s="29">
        <f t="shared" si="17"/>
        <v>5725440.7999999998</v>
      </c>
      <c r="AC44" s="29">
        <f t="shared" si="17"/>
        <v>16784007.949999999</v>
      </c>
      <c r="AD44" s="29"/>
      <c r="AE44" s="29">
        <f t="shared" si="17"/>
        <v>154411011.47</v>
      </c>
      <c r="AF44" s="20"/>
      <c r="AG44" s="29">
        <f t="shared" si="17"/>
        <v>1191360</v>
      </c>
      <c r="AH44" s="29">
        <f t="shared" si="17"/>
        <v>1074725.44</v>
      </c>
      <c r="AI44" s="29">
        <f t="shared" si="17"/>
        <v>0</v>
      </c>
      <c r="AJ44" s="29">
        <f t="shared" si="17"/>
        <v>239405.45</v>
      </c>
      <c r="AK44" s="29">
        <f t="shared" si="17"/>
        <v>2505490.89</v>
      </c>
      <c r="AL44" s="20" t="s">
        <v>83</v>
      </c>
      <c r="AM44" s="29">
        <f t="shared" si="17"/>
        <v>21221964.91</v>
      </c>
      <c r="AN44" s="29">
        <f t="shared" si="17"/>
        <v>2808066.76</v>
      </c>
      <c r="AO44" s="29">
        <f t="shared" si="17"/>
        <v>245.2</v>
      </c>
      <c r="AP44" s="29">
        <f t="shared" si="17"/>
        <v>1411400.42</v>
      </c>
      <c r="AQ44" s="29">
        <f t="shared" si="17"/>
        <v>25441677.289999999</v>
      </c>
      <c r="AR44" s="20" t="s">
        <v>83</v>
      </c>
      <c r="AS44" s="29">
        <f t="shared" si="17"/>
        <v>16032135.930000002</v>
      </c>
      <c r="AT44" s="29">
        <f t="shared" si="17"/>
        <v>5173477.83</v>
      </c>
      <c r="AU44" s="29">
        <f t="shared" si="17"/>
        <v>10222814.630000001</v>
      </c>
      <c r="AV44" s="29">
        <f t="shared" si="17"/>
        <v>8187598.5600000005</v>
      </c>
      <c r="AW44" s="29">
        <f t="shared" si="17"/>
        <v>440562.18</v>
      </c>
      <c r="AX44" s="29">
        <f t="shared" si="17"/>
        <v>8297436.6399999997</v>
      </c>
      <c r="AY44" s="29">
        <f t="shared" si="17"/>
        <v>48354025.769999996</v>
      </c>
      <c r="AZ44" s="20"/>
      <c r="BA44" s="29">
        <f t="shared" si="17"/>
        <v>10297081.15</v>
      </c>
      <c r="BB44" s="29">
        <f t="shared" si="17"/>
        <v>3440742.63</v>
      </c>
      <c r="BC44" s="29">
        <f t="shared" si="17"/>
        <v>12497991.380000001</v>
      </c>
      <c r="BD44" s="29">
        <f t="shared" si="17"/>
        <v>1730041.03</v>
      </c>
      <c r="BE44" s="29">
        <f t="shared" si="17"/>
        <v>27965856.190000001</v>
      </c>
      <c r="BF44" s="20"/>
      <c r="BG44" s="29">
        <f t="shared" si="17"/>
        <v>10240354.98</v>
      </c>
      <c r="BH44" s="20"/>
      <c r="BI44" s="29">
        <f t="shared" si="17"/>
        <v>801343.99</v>
      </c>
      <c r="BJ44" s="29">
        <f t="shared" si="17"/>
        <v>48025</v>
      </c>
      <c r="BK44" s="29">
        <f t="shared" si="17"/>
        <v>46437.3</v>
      </c>
      <c r="BL44" s="29">
        <f t="shared" si="17"/>
        <v>349232.76</v>
      </c>
      <c r="BM44" s="29">
        <f t="shared" si="17"/>
        <v>4185842.55</v>
      </c>
      <c r="BN44" s="29">
        <f t="shared" si="17"/>
        <v>0</v>
      </c>
      <c r="BO44" s="29">
        <f t="shared" si="17"/>
        <v>0</v>
      </c>
      <c r="BP44" s="29">
        <f t="shared" si="17"/>
        <v>0</v>
      </c>
      <c r="BQ44" s="29">
        <f t="shared" si="17"/>
        <v>0</v>
      </c>
      <c r="BR44" s="29">
        <f t="shared" si="17"/>
        <v>1679041.76</v>
      </c>
      <c r="BS44" s="29">
        <f t="shared" si="17"/>
        <v>280155.83999999997</v>
      </c>
      <c r="BT44" s="29">
        <f t="shared" si="17"/>
        <v>1349166.83</v>
      </c>
      <c r="BU44" s="29">
        <f t="shared" si="17"/>
        <v>8739246.0299999993</v>
      </c>
      <c r="BV44" s="20" t="s">
        <v>83</v>
      </c>
      <c r="BW44" s="29">
        <f t="shared" si="17"/>
        <v>123246651.15000001</v>
      </c>
      <c r="BX44" s="20" t="s">
        <v>12</v>
      </c>
      <c r="BY44" s="29">
        <f t="shared" si="17"/>
        <v>31164360.319999997</v>
      </c>
      <c r="BZ44" s="20" t="s">
        <v>12</v>
      </c>
      <c r="CA44" s="29">
        <f>SUM(CA10:CA42)</f>
        <v>1</v>
      </c>
      <c r="CB44" s="20" t="s">
        <v>12</v>
      </c>
      <c r="CC44" s="29">
        <f>(+BY44+CA44+C44)</f>
        <v>110360327.98999999</v>
      </c>
      <c r="CD44" s="5"/>
      <c r="CE44" s="29">
        <f t="shared" si="17"/>
        <v>78346647.479999989</v>
      </c>
      <c r="CF44" s="29">
        <f t="shared" si="17"/>
        <v>29251047.649999999</v>
      </c>
      <c r="CG44" s="29">
        <f t="shared" ref="CG44" si="18">(SUM(CG10:CG42))</f>
        <v>2762632.8599999989</v>
      </c>
      <c r="CH44" s="29"/>
      <c r="CI44" s="26">
        <v>48</v>
      </c>
      <c r="CJ44" s="36" t="s">
        <v>8</v>
      </c>
      <c r="CK44" s="6"/>
      <c r="CL44" s="6"/>
      <c r="CM44" s="13">
        <f>(+BG$44)</f>
        <v>10240354.98</v>
      </c>
      <c r="CN44" s="5" t="s">
        <v>12</v>
      </c>
      <c r="CO44" t="s">
        <v>236</v>
      </c>
      <c r="CQ44" s="3">
        <f>(+CM34)</f>
        <v>0</v>
      </c>
      <c r="CR44" s="6"/>
      <c r="CS44" s="6"/>
      <c r="CT44" s="6"/>
      <c r="CU44" s="6"/>
      <c r="CV44" s="6"/>
      <c r="CW44" s="6"/>
      <c r="CX44" s="6"/>
    </row>
    <row r="45" spans="1:102" x14ac:dyDescent="0.2">
      <c r="CI45" s="41"/>
      <c r="CJ45" s="36" t="s">
        <v>238</v>
      </c>
      <c r="CK45" s="6"/>
      <c r="CL45" s="6"/>
      <c r="CM45" s="13"/>
      <c r="CN45" s="5" t="s">
        <v>12</v>
      </c>
      <c r="CO45" t="s">
        <v>239</v>
      </c>
      <c r="CQ45" s="3">
        <f>(+CM35)</f>
        <v>5725440.7999999998</v>
      </c>
      <c r="CR45" s="6"/>
      <c r="CS45" s="6"/>
      <c r="CT45" s="6"/>
      <c r="CU45" s="6"/>
      <c r="CV45" s="6"/>
      <c r="CW45" s="6"/>
      <c r="CX45" s="6"/>
    </row>
    <row r="46" spans="1:102" x14ac:dyDescent="0.2">
      <c r="CI46" s="26" t="s">
        <v>544</v>
      </c>
      <c r="CJ46" s="6" t="s">
        <v>242</v>
      </c>
      <c r="CK46" s="6"/>
      <c r="CL46" s="6"/>
      <c r="CM46" s="13">
        <f>(+AG44+AM44)</f>
        <v>22413324.91</v>
      </c>
      <c r="CN46" s="5" t="s">
        <v>12</v>
      </c>
      <c r="CO46" s="6" t="s">
        <v>220</v>
      </c>
      <c r="CP46" s="6"/>
      <c r="CQ46" s="6"/>
      <c r="CR46" s="6"/>
      <c r="CS46" s="6"/>
      <c r="CT46" s="6"/>
      <c r="CU46" s="6" t="s">
        <v>221</v>
      </c>
      <c r="CV46" s="6"/>
      <c r="CW46" s="6"/>
      <c r="CX46" s="6"/>
    </row>
    <row r="47" spans="1:102" x14ac:dyDescent="0.2">
      <c r="CI47" s="26" t="s">
        <v>241</v>
      </c>
      <c r="CJ47" s="6" t="s">
        <v>245</v>
      </c>
      <c r="CK47" s="6"/>
      <c r="CL47" s="6"/>
      <c r="CM47" s="13">
        <f>(+AH44+AN44)</f>
        <v>3882792.1999999997</v>
      </c>
      <c r="CN47" s="5" t="s">
        <v>12</v>
      </c>
      <c r="CO47" s="6" t="s">
        <v>246</v>
      </c>
      <c r="CP47" s="6"/>
      <c r="CQ47" s="6"/>
      <c r="CR47" s="6"/>
      <c r="CS47" s="6"/>
      <c r="CT47" s="6"/>
      <c r="CU47" s="6"/>
      <c r="CV47" s="6"/>
      <c r="CW47" s="6"/>
      <c r="CX47" s="6"/>
    </row>
    <row r="48" spans="1:102" x14ac:dyDescent="0.2">
      <c r="CI48" s="26" t="s">
        <v>244</v>
      </c>
      <c r="CJ48" s="6" t="s">
        <v>249</v>
      </c>
      <c r="CK48" s="6"/>
      <c r="CL48" s="6"/>
      <c r="CM48" s="13">
        <f>(+AI44+AO44)</f>
        <v>245.2</v>
      </c>
      <c r="CN48" s="5" t="s">
        <v>12</v>
      </c>
      <c r="CO48" s="6" t="s">
        <v>250</v>
      </c>
      <c r="CP48" s="6"/>
      <c r="CQ48" s="6"/>
      <c r="CR48" s="6"/>
      <c r="CS48" s="6"/>
      <c r="CT48" s="6"/>
      <c r="CU48" s="6"/>
      <c r="CV48" s="6"/>
      <c r="CW48" s="6"/>
      <c r="CX48" s="6"/>
    </row>
    <row r="49" spans="87:102" x14ac:dyDescent="0.2">
      <c r="CI49" s="26" t="s">
        <v>248</v>
      </c>
      <c r="CJ49" s="6" t="s">
        <v>253</v>
      </c>
      <c r="CK49" s="6"/>
      <c r="CL49" s="6"/>
      <c r="CM49" s="13">
        <f>(+AJ44+AP44)</f>
        <v>1650805.8699999999</v>
      </c>
      <c r="CN49" s="5" t="s">
        <v>12</v>
      </c>
      <c r="CO49" s="6" t="s">
        <v>220</v>
      </c>
      <c r="CP49" s="6"/>
      <c r="CQ49" s="6"/>
      <c r="CR49" s="6"/>
      <c r="CS49" s="6"/>
      <c r="CT49" s="6"/>
      <c r="CU49" s="6" t="s">
        <v>221</v>
      </c>
      <c r="CV49" s="6"/>
      <c r="CW49" s="6"/>
      <c r="CX49" s="6"/>
    </row>
    <row r="50" spans="87:102" x14ac:dyDescent="0.2">
      <c r="CI50" s="26" t="s">
        <v>252</v>
      </c>
      <c r="CJ50" s="6" t="s">
        <v>255</v>
      </c>
      <c r="CK50" s="6"/>
      <c r="CL50" s="6"/>
      <c r="CM50" s="13">
        <f>(+AK44+AQ44)</f>
        <v>27947168.18</v>
      </c>
      <c r="CN50" s="5" t="s">
        <v>12</v>
      </c>
      <c r="CO50" s="6" t="s">
        <v>256</v>
      </c>
      <c r="CP50" s="6"/>
      <c r="CQ50" s="6"/>
      <c r="CR50" s="6"/>
      <c r="CS50" s="6"/>
      <c r="CT50" s="6"/>
      <c r="CU50" s="6"/>
      <c r="CV50" s="6"/>
      <c r="CW50" s="6"/>
      <c r="CX50" s="6"/>
    </row>
    <row r="51" spans="87:102" x14ac:dyDescent="0.2">
      <c r="CI51" s="41"/>
      <c r="CJ51" s="36" t="s">
        <v>6</v>
      </c>
      <c r="CK51" s="6"/>
      <c r="CL51" s="6"/>
      <c r="CM51" s="13"/>
      <c r="CN51" s="5" t="s">
        <v>12</v>
      </c>
      <c r="CO51" s="6" t="s">
        <v>258</v>
      </c>
      <c r="CP51" s="6"/>
      <c r="CQ51" s="6"/>
      <c r="CR51" s="6"/>
      <c r="CS51" s="6"/>
      <c r="CT51" s="6"/>
      <c r="CU51" s="6"/>
      <c r="CV51" s="6"/>
      <c r="CW51" s="6"/>
      <c r="CX51" s="6"/>
    </row>
    <row r="52" spans="87:102" x14ac:dyDescent="0.2">
      <c r="CI52" s="26">
        <v>35</v>
      </c>
      <c r="CJ52" s="6" t="s">
        <v>260</v>
      </c>
      <c r="CK52" s="6"/>
      <c r="CL52" s="6"/>
      <c r="CM52" s="13">
        <f>+AS44</f>
        <v>16032135.930000002</v>
      </c>
      <c r="CN52" s="5" t="s">
        <v>12</v>
      </c>
      <c r="CO52" s="6"/>
      <c r="CP52" s="6"/>
      <c r="CQ52" s="6"/>
      <c r="CR52" s="6"/>
      <c r="CS52" s="6"/>
      <c r="CT52" s="6"/>
      <c r="CU52" s="6"/>
      <c r="CV52" s="6"/>
      <c r="CW52" s="6"/>
      <c r="CX52" s="6"/>
    </row>
    <row r="53" spans="87:102" x14ac:dyDescent="0.2">
      <c r="CI53" s="26">
        <v>36</v>
      </c>
      <c r="CJ53" s="6" t="s">
        <v>262</v>
      </c>
      <c r="CK53" s="6"/>
      <c r="CL53" s="6"/>
      <c r="CM53" s="13">
        <f>+AT44</f>
        <v>5173477.83</v>
      </c>
      <c r="CN53" s="5" t="s">
        <v>12</v>
      </c>
      <c r="CO53" s="6" t="s">
        <v>220</v>
      </c>
      <c r="CP53" s="6"/>
      <c r="CQ53" s="6"/>
      <c r="CR53" s="6"/>
      <c r="CS53" s="6"/>
      <c r="CT53" s="6"/>
      <c r="CU53" s="6" t="s">
        <v>221</v>
      </c>
      <c r="CV53" s="6"/>
      <c r="CW53" s="6"/>
      <c r="CX53" s="6"/>
    </row>
    <row r="54" spans="87:102" x14ac:dyDescent="0.2">
      <c r="CI54" s="26">
        <v>37</v>
      </c>
      <c r="CJ54" s="6" t="s">
        <v>264</v>
      </c>
      <c r="CK54" s="6"/>
      <c r="CL54" s="6"/>
      <c r="CM54" s="13">
        <f>+AU44</f>
        <v>10222814.630000001</v>
      </c>
      <c r="CN54" s="5" t="s">
        <v>12</v>
      </c>
      <c r="CO54" s="6"/>
      <c r="CP54" s="6"/>
      <c r="CQ54" s="6"/>
      <c r="CR54" s="6"/>
      <c r="CS54" s="6"/>
      <c r="CT54" s="6"/>
      <c r="CU54" s="6"/>
      <c r="CV54" s="6"/>
      <c r="CW54" s="6"/>
      <c r="CX54" s="6"/>
    </row>
    <row r="55" spans="87:102" x14ac:dyDescent="0.2">
      <c r="CI55" s="26">
        <v>38</v>
      </c>
      <c r="CJ55" s="6" t="s">
        <v>266</v>
      </c>
      <c r="CK55" s="6"/>
      <c r="CL55" s="6"/>
      <c r="CM55" s="13">
        <f>+AV44</f>
        <v>8187598.5600000005</v>
      </c>
      <c r="CN55" s="5" t="s">
        <v>12</v>
      </c>
      <c r="CO55" s="6"/>
      <c r="CP55" s="6"/>
      <c r="CQ55" s="6"/>
      <c r="CR55" s="6"/>
      <c r="CS55" s="6"/>
      <c r="CT55" s="6"/>
      <c r="CU55" s="6"/>
      <c r="CV55" s="6"/>
      <c r="CW55" s="6"/>
      <c r="CX55" s="6"/>
    </row>
    <row r="56" spans="87:102" x14ac:dyDescent="0.2">
      <c r="CI56" s="26">
        <v>39</v>
      </c>
      <c r="CJ56" s="6" t="s">
        <v>249</v>
      </c>
      <c r="CK56" s="6"/>
      <c r="CL56" s="6"/>
      <c r="CM56" s="13">
        <f>+AW44</f>
        <v>440562.18</v>
      </c>
      <c r="CN56" s="5" t="s">
        <v>12</v>
      </c>
      <c r="CO56" s="6"/>
      <c r="CP56" s="6"/>
      <c r="CQ56" s="6"/>
      <c r="CR56" s="6"/>
      <c r="CS56" s="6"/>
      <c r="CT56" s="6"/>
      <c r="CU56" s="6"/>
      <c r="CV56" s="6"/>
      <c r="CW56" s="6"/>
      <c r="CX56" s="6"/>
    </row>
    <row r="57" spans="87:102" x14ac:dyDescent="0.2">
      <c r="CI57" s="26">
        <v>40</v>
      </c>
      <c r="CJ57" s="6" t="s">
        <v>269</v>
      </c>
      <c r="CK57" s="6"/>
      <c r="CL57" s="6"/>
      <c r="CM57" s="13">
        <f>(+AX44)</f>
        <v>8297436.6399999997</v>
      </c>
      <c r="CN57" s="5" t="s">
        <v>12</v>
      </c>
      <c r="CO57" s="6"/>
      <c r="CP57" s="6"/>
      <c r="CQ57" s="6"/>
      <c r="CR57" s="6"/>
      <c r="CS57" s="6"/>
      <c r="CT57" s="6"/>
      <c r="CU57" s="6"/>
      <c r="CV57" s="6"/>
      <c r="CW57" s="6"/>
      <c r="CX57" s="6"/>
    </row>
    <row r="58" spans="87:102" x14ac:dyDescent="0.2">
      <c r="CI58" s="41"/>
      <c r="CJ58" s="36" t="s">
        <v>7</v>
      </c>
      <c r="CK58" s="6"/>
      <c r="CL58" s="6"/>
      <c r="CM58" s="13" t="s">
        <v>83</v>
      </c>
      <c r="CN58" s="5" t="s">
        <v>12</v>
      </c>
      <c r="CO58" s="6"/>
      <c r="CP58" s="6"/>
      <c r="CQ58" s="6"/>
      <c r="CR58" s="6"/>
      <c r="CS58" s="6"/>
      <c r="CT58" s="6"/>
      <c r="CU58" s="6"/>
      <c r="CV58" s="6"/>
      <c r="CW58" s="6"/>
      <c r="CX58" s="6"/>
    </row>
    <row r="59" spans="87:102" x14ac:dyDescent="0.2">
      <c r="CI59" s="26">
        <v>42</v>
      </c>
      <c r="CJ59" s="6" t="s">
        <v>272</v>
      </c>
      <c r="CK59" s="6"/>
      <c r="CL59" s="6"/>
      <c r="CM59" s="13">
        <f>(+BA44)</f>
        <v>10297081.15</v>
      </c>
      <c r="CN59" s="5" t="s">
        <v>12</v>
      </c>
      <c r="CO59" s="6"/>
      <c r="CP59" s="6"/>
      <c r="CQ59" s="6"/>
      <c r="CR59" s="6"/>
      <c r="CS59" s="6"/>
      <c r="CT59" s="6"/>
      <c r="CU59" s="6"/>
      <c r="CV59" s="6"/>
      <c r="CW59" s="6"/>
      <c r="CX59" s="6"/>
    </row>
    <row r="60" spans="87:102" x14ac:dyDescent="0.2">
      <c r="CI60" s="26">
        <v>43</v>
      </c>
      <c r="CJ60" s="6" t="s">
        <v>274</v>
      </c>
      <c r="CK60" s="6"/>
      <c r="CL60" s="6"/>
      <c r="CM60" s="13">
        <f>+BB44</f>
        <v>3440742.63</v>
      </c>
      <c r="CN60" s="5" t="s">
        <v>12</v>
      </c>
      <c r="CO60" s="6"/>
      <c r="CP60" s="6"/>
      <c r="CQ60" s="6"/>
      <c r="CR60" s="6"/>
      <c r="CS60" s="6"/>
      <c r="CT60" s="6"/>
      <c r="CU60" s="6"/>
      <c r="CV60" s="6"/>
      <c r="CW60" s="6"/>
      <c r="CX60" s="6"/>
    </row>
    <row r="61" spans="87:102" x14ac:dyDescent="0.2">
      <c r="CI61" s="26">
        <v>44</v>
      </c>
      <c r="CJ61" s="6" t="s">
        <v>276</v>
      </c>
      <c r="CK61" s="6"/>
      <c r="CL61" s="6"/>
      <c r="CM61" s="13">
        <f>+BC44</f>
        <v>12497991.380000001</v>
      </c>
      <c r="CN61" s="5" t="s">
        <v>12</v>
      </c>
      <c r="CO61" s="6"/>
      <c r="CP61" s="6"/>
      <c r="CQ61" s="6"/>
      <c r="CR61" s="6"/>
      <c r="CS61" s="6"/>
      <c r="CT61" s="6"/>
      <c r="CU61" s="6"/>
      <c r="CV61" s="6"/>
      <c r="CW61" s="6"/>
      <c r="CX61" s="6"/>
    </row>
    <row r="62" spans="87:102" x14ac:dyDescent="0.2">
      <c r="CI62" s="26">
        <v>45</v>
      </c>
      <c r="CJ62" s="6" t="s">
        <v>278</v>
      </c>
      <c r="CK62" s="6"/>
      <c r="CL62" s="6"/>
      <c r="CM62" s="13">
        <f>+BD44</f>
        <v>1730041.03</v>
      </c>
      <c r="CN62" s="5" t="s">
        <v>12</v>
      </c>
      <c r="CO62" s="6"/>
      <c r="CP62" s="6"/>
      <c r="CQ62" s="6"/>
      <c r="CR62" s="6"/>
      <c r="CS62" s="6"/>
      <c r="CT62" s="6"/>
      <c r="CU62" s="6"/>
      <c r="CV62" s="6"/>
      <c r="CW62" s="6"/>
      <c r="CX62" s="6"/>
    </row>
    <row r="63" spans="87:102" x14ac:dyDescent="0.2">
      <c r="CI63" s="41"/>
      <c r="CJ63" s="36" t="s">
        <v>280</v>
      </c>
      <c r="CK63" s="6"/>
      <c r="CL63" s="6"/>
      <c r="CM63" s="13"/>
      <c r="CN63" s="5" t="s">
        <v>12</v>
      </c>
      <c r="CO63" s="6"/>
      <c r="CP63" s="6"/>
      <c r="CQ63" s="6"/>
      <c r="CR63" s="6"/>
      <c r="CS63" s="6"/>
      <c r="CT63" s="6"/>
      <c r="CU63" s="6"/>
      <c r="CV63" s="6"/>
      <c r="CW63" s="6"/>
      <c r="CX63" s="6"/>
    </row>
    <row r="64" spans="87:102" x14ac:dyDescent="0.2">
      <c r="CI64" s="26">
        <v>48</v>
      </c>
      <c r="CJ64" s="6" t="s">
        <v>282</v>
      </c>
      <c r="CK64" s="6"/>
      <c r="CL64" s="6"/>
      <c r="CM64" s="13">
        <f>(+BI44)</f>
        <v>801343.99</v>
      </c>
      <c r="CN64" s="5" t="s">
        <v>12</v>
      </c>
      <c r="CO64" s="6"/>
      <c r="CP64" s="6"/>
      <c r="CQ64" s="6"/>
      <c r="CR64" s="6"/>
      <c r="CS64" s="6"/>
      <c r="CT64" s="6"/>
      <c r="CU64" s="6"/>
      <c r="CV64" s="6"/>
      <c r="CW64" s="6"/>
      <c r="CX64" s="6"/>
    </row>
    <row r="65" spans="87:102" x14ac:dyDescent="0.2">
      <c r="CI65" s="26">
        <v>49</v>
      </c>
      <c r="CJ65" s="6" t="s">
        <v>284</v>
      </c>
      <c r="CK65" s="6"/>
      <c r="CL65" s="6"/>
      <c r="CM65" s="13">
        <f>(+BJ44)</f>
        <v>48025</v>
      </c>
      <c r="CN65" s="5" t="s">
        <v>12</v>
      </c>
      <c r="CO65" s="6"/>
      <c r="CP65" s="6"/>
      <c r="CQ65" s="6"/>
      <c r="CR65" s="6"/>
      <c r="CS65" s="6"/>
      <c r="CT65" s="6"/>
      <c r="CU65" s="6"/>
      <c r="CV65" s="6"/>
      <c r="CW65" s="6"/>
      <c r="CX65" s="6"/>
    </row>
    <row r="66" spans="87:102" x14ac:dyDescent="0.2">
      <c r="CI66" s="26">
        <v>50</v>
      </c>
      <c r="CJ66" s="6" t="s">
        <v>286</v>
      </c>
      <c r="CK66" s="6"/>
      <c r="CL66" s="6"/>
      <c r="CM66" s="13">
        <f>(+BK44)</f>
        <v>46437.3</v>
      </c>
      <c r="CN66" s="5" t="s">
        <v>12</v>
      </c>
      <c r="CO66" s="6"/>
      <c r="CP66" s="6"/>
      <c r="CQ66" s="6"/>
      <c r="CR66" s="6"/>
      <c r="CS66" s="6"/>
      <c r="CT66" s="6"/>
      <c r="CU66" s="6"/>
      <c r="CV66" s="6"/>
      <c r="CW66" s="6"/>
      <c r="CX66" s="6"/>
    </row>
    <row r="67" spans="87:102" x14ac:dyDescent="0.2">
      <c r="CI67" s="26">
        <v>51</v>
      </c>
      <c r="CJ67" s="6" t="s">
        <v>288</v>
      </c>
      <c r="CK67" s="6"/>
      <c r="CL67" s="6"/>
      <c r="CM67" s="13">
        <f>(+BL44)</f>
        <v>349232.76</v>
      </c>
      <c r="CN67" s="5" t="s">
        <v>12</v>
      </c>
      <c r="CO67" s="6"/>
      <c r="CP67" s="6"/>
      <c r="CQ67" s="6"/>
      <c r="CR67" s="6"/>
      <c r="CS67" s="6"/>
      <c r="CT67" s="6"/>
      <c r="CU67" s="6"/>
      <c r="CV67" s="6"/>
      <c r="CW67" s="6"/>
      <c r="CX67" s="6"/>
    </row>
    <row r="68" spans="87:102" x14ac:dyDescent="0.2">
      <c r="CI68" s="26">
        <v>52</v>
      </c>
      <c r="CJ68" s="6" t="s">
        <v>290</v>
      </c>
      <c r="CK68" s="6"/>
      <c r="CL68" s="6"/>
      <c r="CM68" s="13">
        <f>(+BM44)</f>
        <v>4185842.55</v>
      </c>
      <c r="CN68" s="5" t="s">
        <v>12</v>
      </c>
      <c r="CO68" s="6"/>
      <c r="CP68" s="6"/>
      <c r="CQ68" s="6"/>
      <c r="CR68" s="6"/>
      <c r="CS68" s="6"/>
      <c r="CT68" s="6"/>
      <c r="CU68" s="6"/>
      <c r="CV68" s="6"/>
      <c r="CW68" s="6"/>
      <c r="CX68" s="6"/>
    </row>
    <row r="69" spans="87:102" x14ac:dyDescent="0.2">
      <c r="CI69" s="26">
        <v>53</v>
      </c>
      <c r="CJ69" s="6" t="s">
        <v>292</v>
      </c>
      <c r="CK69" s="6"/>
      <c r="CL69" s="6"/>
      <c r="CM69" s="13">
        <f>(+BN44)</f>
        <v>0</v>
      </c>
      <c r="CN69" s="5" t="s">
        <v>12</v>
      </c>
      <c r="CO69" s="6"/>
      <c r="CP69" s="6"/>
      <c r="CQ69" s="6"/>
      <c r="CR69" s="6"/>
      <c r="CS69" s="6"/>
      <c r="CT69" s="6"/>
      <c r="CU69" s="6"/>
      <c r="CV69" s="6"/>
      <c r="CW69" s="6"/>
      <c r="CX69" s="6"/>
    </row>
    <row r="70" spans="87:102" x14ac:dyDescent="0.2">
      <c r="CI70" s="26">
        <v>54</v>
      </c>
      <c r="CJ70" s="6" t="s">
        <v>294</v>
      </c>
      <c r="CK70" s="6"/>
      <c r="CL70" s="6"/>
      <c r="CM70" s="13">
        <f>(+BO44)</f>
        <v>0</v>
      </c>
      <c r="CN70" s="5" t="s">
        <v>12</v>
      </c>
      <c r="CO70" s="6"/>
      <c r="CP70" s="6"/>
      <c r="CQ70" s="6"/>
      <c r="CR70" s="6"/>
      <c r="CS70" s="6"/>
      <c r="CT70" s="6"/>
      <c r="CU70" s="6"/>
      <c r="CV70" s="6"/>
      <c r="CW70" s="6"/>
      <c r="CX70" s="6"/>
    </row>
    <row r="71" spans="87:102" x14ac:dyDescent="0.2">
      <c r="CI71" s="26">
        <v>55</v>
      </c>
      <c r="CJ71" s="6" t="s">
        <v>296</v>
      </c>
      <c r="CK71" s="6"/>
      <c r="CL71" s="6"/>
      <c r="CM71" s="13">
        <f>(+BP44)</f>
        <v>0</v>
      </c>
      <c r="CN71" s="5" t="s">
        <v>12</v>
      </c>
      <c r="CO71" s="6"/>
      <c r="CP71" s="6"/>
      <c r="CQ71" s="6"/>
      <c r="CR71" s="6"/>
      <c r="CS71" s="6"/>
      <c r="CT71" s="6"/>
      <c r="CU71" s="6"/>
      <c r="CV71" s="6"/>
      <c r="CW71" s="6"/>
      <c r="CX71" s="6"/>
    </row>
    <row r="72" spans="87:102" x14ac:dyDescent="0.2">
      <c r="CI72" s="26">
        <v>56</v>
      </c>
      <c r="CJ72" s="6" t="s">
        <v>298</v>
      </c>
      <c r="CK72" s="6"/>
      <c r="CL72" s="6"/>
      <c r="CM72" s="13">
        <f>(+BQ44)</f>
        <v>0</v>
      </c>
      <c r="CN72" s="5" t="s">
        <v>12</v>
      </c>
      <c r="CO72" s="6"/>
      <c r="CP72" s="6"/>
      <c r="CQ72" s="6"/>
      <c r="CR72" s="6"/>
      <c r="CS72" s="6"/>
      <c r="CT72" s="6"/>
      <c r="CU72" s="6"/>
      <c r="CV72" s="6"/>
      <c r="CW72" s="6"/>
      <c r="CX72" s="6"/>
    </row>
    <row r="73" spans="87:102" x14ac:dyDescent="0.2">
      <c r="CI73" s="26">
        <v>57</v>
      </c>
      <c r="CJ73" s="6" t="s">
        <v>300</v>
      </c>
      <c r="CK73" s="6"/>
      <c r="CL73" s="6"/>
      <c r="CM73" s="13">
        <f>(+BR44)</f>
        <v>1679041.76</v>
      </c>
      <c r="CN73" s="5" t="s">
        <v>12</v>
      </c>
      <c r="CO73" s="6"/>
      <c r="CP73" s="6"/>
      <c r="CQ73" s="6"/>
      <c r="CR73" s="6"/>
      <c r="CS73" s="6"/>
      <c r="CT73" s="6"/>
      <c r="CU73" s="6"/>
      <c r="CV73" s="6"/>
      <c r="CW73" s="6"/>
      <c r="CX73" s="6"/>
    </row>
    <row r="74" spans="87:102" x14ac:dyDescent="0.2">
      <c r="CI74" s="26">
        <v>58</v>
      </c>
      <c r="CJ74" s="6" t="s">
        <v>302</v>
      </c>
      <c r="CK74" s="6"/>
      <c r="CL74" s="6"/>
      <c r="CM74" s="13">
        <f>(+BS44)</f>
        <v>280155.83999999997</v>
      </c>
      <c r="CN74" s="5" t="s">
        <v>12</v>
      </c>
      <c r="CO74" s="6"/>
      <c r="CP74" s="6"/>
      <c r="CQ74" s="6"/>
      <c r="CR74" s="6"/>
      <c r="CS74" s="6"/>
      <c r="CT74" s="6"/>
      <c r="CU74" s="6"/>
      <c r="CV74" s="6"/>
      <c r="CW74" s="6"/>
      <c r="CX74" s="6"/>
    </row>
    <row r="75" spans="87:102" x14ac:dyDescent="0.2">
      <c r="CI75" s="26">
        <v>59</v>
      </c>
      <c r="CJ75" s="6" t="s">
        <v>537</v>
      </c>
      <c r="CK75" s="6"/>
      <c r="CL75" s="6"/>
      <c r="CM75" s="13">
        <f>+BT44</f>
        <v>1349166.83</v>
      </c>
      <c r="CN75" s="5" t="s">
        <v>12</v>
      </c>
      <c r="CO75" s="6"/>
      <c r="CP75" s="6"/>
      <c r="CQ75" s="6"/>
      <c r="CR75" s="6"/>
      <c r="CS75" s="6"/>
      <c r="CT75" s="6"/>
      <c r="CU75" s="6"/>
      <c r="CV75" s="6"/>
      <c r="CW75" s="6"/>
      <c r="CX75" s="6"/>
    </row>
    <row r="76" spans="87:102" x14ac:dyDescent="0.2">
      <c r="CI76" s="26"/>
      <c r="CJ76" s="6"/>
      <c r="CK76" s="6"/>
      <c r="CL76" s="6"/>
      <c r="CM76" s="13"/>
      <c r="CN76" s="5" t="s">
        <v>12</v>
      </c>
      <c r="CO76" s="6"/>
      <c r="CP76" s="6"/>
      <c r="CQ76" s="6"/>
      <c r="CR76" s="6"/>
      <c r="CS76" s="6"/>
      <c r="CT76" s="6"/>
      <c r="CU76" s="6"/>
      <c r="CV76" s="6"/>
      <c r="CW76" s="6"/>
      <c r="CX76" s="6"/>
    </row>
    <row r="77" spans="87:102" x14ac:dyDescent="0.2">
      <c r="CI77" s="26">
        <v>61</v>
      </c>
      <c r="CJ77" s="36" t="s">
        <v>305</v>
      </c>
      <c r="CK77" s="6"/>
      <c r="CL77" s="6"/>
      <c r="CM77" s="13">
        <f>+BW44</f>
        <v>123246651.15000001</v>
      </c>
      <c r="CN77" s="5" t="s">
        <v>12</v>
      </c>
      <c r="CO77" s="6"/>
      <c r="CP77" s="6"/>
      <c r="CQ77" s="6"/>
      <c r="CR77" s="6"/>
      <c r="CS77" s="6"/>
      <c r="CT77" s="6"/>
      <c r="CU77" s="6"/>
      <c r="CV77" s="6"/>
      <c r="CW77" s="6"/>
      <c r="CX77" s="6"/>
    </row>
    <row r="78" spans="87:102" x14ac:dyDescent="0.2">
      <c r="CI78" s="26"/>
      <c r="CN78" s="5" t="s">
        <v>12</v>
      </c>
      <c r="CO78" s="6"/>
      <c r="CP78" s="6"/>
      <c r="CQ78" s="6"/>
      <c r="CR78" s="6"/>
      <c r="CS78" s="6"/>
      <c r="CT78" s="6"/>
      <c r="CU78" s="6"/>
      <c r="CV78" s="6"/>
      <c r="CW78" s="6"/>
      <c r="CX78" s="6"/>
    </row>
    <row r="79" spans="87:102" x14ac:dyDescent="0.2">
      <c r="CI79" s="26">
        <v>62</v>
      </c>
      <c r="CJ79" s="36" t="s">
        <v>308</v>
      </c>
      <c r="CK79" s="6"/>
      <c r="CL79" s="6"/>
      <c r="CM79" s="13">
        <f>+BY44</f>
        <v>31164360.319999997</v>
      </c>
      <c r="CN79" s="5" t="s">
        <v>12</v>
      </c>
      <c r="CO79" s="6"/>
      <c r="CP79" s="6"/>
      <c r="CQ79" s="6"/>
      <c r="CR79" s="6"/>
      <c r="CS79" s="6"/>
      <c r="CT79" s="6"/>
      <c r="CU79" s="6"/>
      <c r="CV79" s="6"/>
      <c r="CW79" s="6"/>
      <c r="CX79" s="6"/>
    </row>
    <row r="80" spans="87:102" x14ac:dyDescent="0.2">
      <c r="CI80" s="26"/>
      <c r="CJ80" s="6"/>
      <c r="CK80" s="6"/>
      <c r="CL80" s="6"/>
      <c r="CM80" s="13"/>
      <c r="CN80" s="5" t="s">
        <v>12</v>
      </c>
      <c r="CO80" s="6"/>
      <c r="CP80" s="6"/>
      <c r="CQ80" s="6"/>
      <c r="CR80" s="6"/>
      <c r="CS80" s="6"/>
      <c r="CT80" s="6"/>
      <c r="CU80" s="6"/>
      <c r="CV80" s="6"/>
      <c r="CW80" s="6"/>
      <c r="CX80" s="6"/>
    </row>
    <row r="81" spans="87:102" x14ac:dyDescent="0.2">
      <c r="CI81" s="27">
        <v>64</v>
      </c>
      <c r="CJ81" s="36" t="s">
        <v>311</v>
      </c>
      <c r="CK81" s="6"/>
      <c r="CL81" s="6"/>
      <c r="CM81" s="13">
        <f>+CC44</f>
        <v>110360327.98999999</v>
      </c>
      <c r="CN81" s="5" t="s">
        <v>12</v>
      </c>
      <c r="CO81" s="6"/>
      <c r="CP81" s="6"/>
      <c r="CQ81" s="6"/>
      <c r="CR81" s="6"/>
      <c r="CS81" s="6"/>
      <c r="CT81" s="6"/>
      <c r="CU81" s="6"/>
      <c r="CV81" s="6"/>
      <c r="CW81" s="6"/>
      <c r="CX81" s="6"/>
    </row>
    <row r="82" spans="87:102" x14ac:dyDescent="0.2">
      <c r="CI82" s="26"/>
      <c r="CJ82" s="6"/>
      <c r="CK82" s="6"/>
      <c r="CL82" s="6"/>
      <c r="CM82" s="6"/>
      <c r="CN82" s="5"/>
      <c r="CO82" s="6"/>
      <c r="CP82" s="6"/>
      <c r="CQ82" s="6"/>
      <c r="CR82" s="6"/>
      <c r="CS82" s="6"/>
      <c r="CT82" s="6"/>
      <c r="CU82" s="6"/>
      <c r="CV82" s="6"/>
      <c r="CW82" s="6"/>
      <c r="CX82" s="6"/>
    </row>
    <row r="83" spans="87:102" x14ac:dyDescent="0.2">
      <c r="CI83" s="26"/>
      <c r="CJ83" s="6"/>
      <c r="CK83" s="6"/>
      <c r="CL83" s="6"/>
      <c r="CM83" s="6"/>
      <c r="CN83" s="5"/>
      <c r="CO83" s="6"/>
      <c r="CP83" s="6"/>
      <c r="CQ83" s="6"/>
      <c r="CR83" s="6"/>
      <c r="CS83" s="6"/>
      <c r="CT83" s="6"/>
      <c r="CU83" s="6"/>
      <c r="CV83" s="6"/>
      <c r="CW83" s="6"/>
      <c r="CX83" s="6"/>
    </row>
    <row r="84" spans="87:102" x14ac:dyDescent="0.2">
      <c r="CI84" s="26"/>
      <c r="CJ84" s="6"/>
      <c r="CK84" s="6"/>
      <c r="CL84" s="6"/>
      <c r="CM84" s="24"/>
      <c r="CN84" s="5" t="s">
        <v>12</v>
      </c>
      <c r="CO84" s="6"/>
      <c r="CP84" s="6"/>
      <c r="CQ84" s="6"/>
      <c r="CR84" s="6"/>
      <c r="CS84" s="6"/>
      <c r="CT84" s="6"/>
      <c r="CU84" s="6"/>
      <c r="CV84" s="6"/>
      <c r="CW84" s="6"/>
      <c r="CX84" s="6"/>
    </row>
    <row r="85" spans="87:102" x14ac:dyDescent="0.2">
      <c r="CI85" s="2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</row>
    <row r="86" spans="87:102" x14ac:dyDescent="0.2">
      <c r="CI86" s="2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</row>
    <row r="87" spans="87:102" x14ac:dyDescent="0.2">
      <c r="CI87" s="2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</row>
    <row r="88" spans="87:102" x14ac:dyDescent="0.2">
      <c r="CI88" s="2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</row>
    <row r="89" spans="87:102" x14ac:dyDescent="0.2">
      <c r="CI89" s="2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</row>
    <row r="90" spans="87:102" x14ac:dyDescent="0.2">
      <c r="CI90" s="2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</row>
    <row r="91" spans="87:102" x14ac:dyDescent="0.2">
      <c r="CI91" s="2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</row>
    <row r="92" spans="87:102" x14ac:dyDescent="0.2">
      <c r="CI92" s="2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</row>
    <row r="93" spans="87:102" x14ac:dyDescent="0.2">
      <c r="CI93" s="2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</row>
    <row r="94" spans="87:102" x14ac:dyDescent="0.2">
      <c r="CI94" s="2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</row>
    <row r="95" spans="87:102" x14ac:dyDescent="0.2">
      <c r="CI95" s="2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</row>
    <row r="96" spans="87:102" x14ac:dyDescent="0.2">
      <c r="CI96" s="2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</row>
    <row r="97" spans="87:102" x14ac:dyDescent="0.2">
      <c r="CI97" s="2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</row>
    <row r="98" spans="87:102" x14ac:dyDescent="0.2">
      <c r="CI98" s="2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</row>
    <row r="99" spans="87:102" x14ac:dyDescent="0.2">
      <c r="CI99" s="2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</row>
    <row r="100" spans="87:102" x14ac:dyDescent="0.2">
      <c r="CI100" s="2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</row>
    <row r="101" spans="87:102" x14ac:dyDescent="0.2">
      <c r="CI101" s="2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</row>
    <row r="102" spans="87:102" x14ac:dyDescent="0.2">
      <c r="CI102" s="2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</row>
    <row r="103" spans="87:102" x14ac:dyDescent="0.2">
      <c r="CI103" s="2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</row>
    <row r="104" spans="87:102" x14ac:dyDescent="0.2">
      <c r="CI104" s="2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</row>
    <row r="105" spans="87:102" x14ac:dyDescent="0.2">
      <c r="CI105" s="2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</row>
    <row r="106" spans="87:102" x14ac:dyDescent="0.2">
      <c r="CI106" s="2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</row>
    <row r="107" spans="87:102" x14ac:dyDescent="0.2">
      <c r="CI107" s="2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</row>
    <row r="108" spans="87:102" x14ac:dyDescent="0.2">
      <c r="CI108" s="2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</row>
    <row r="109" spans="87:102" x14ac:dyDescent="0.2">
      <c r="CI109" s="2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</row>
    <row r="110" spans="87:102" x14ac:dyDescent="0.2">
      <c r="CI110" s="2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</row>
    <row r="111" spans="87:102" x14ac:dyDescent="0.2">
      <c r="CI111" s="2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</row>
    <row r="112" spans="87:102" x14ac:dyDescent="0.2">
      <c r="CI112" s="2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</row>
    <row r="113" spans="87:102" x14ac:dyDescent="0.2">
      <c r="CI113" s="2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</row>
    <row r="114" spans="87:102" x14ac:dyDescent="0.2">
      <c r="CI114" s="2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</row>
    <row r="115" spans="87:102" x14ac:dyDescent="0.2">
      <c r="CI115" s="2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</row>
    <row r="116" spans="87:102" x14ac:dyDescent="0.2">
      <c r="CI116" s="2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</row>
    <row r="117" spans="87:102" x14ac:dyDescent="0.2">
      <c r="CI117" s="2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</row>
    <row r="118" spans="87:102" x14ac:dyDescent="0.2">
      <c r="CI118" s="2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</row>
    <row r="119" spans="87:102" x14ac:dyDescent="0.2">
      <c r="CI119" s="2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</row>
    <row r="120" spans="87:102" x14ac:dyDescent="0.2">
      <c r="CI120" s="2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</row>
    <row r="121" spans="87:102" x14ac:dyDescent="0.2">
      <c r="CI121" s="2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</row>
    <row r="122" spans="87:102" x14ac:dyDescent="0.2">
      <c r="CI122" s="2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</row>
    <row r="123" spans="87:102" x14ac:dyDescent="0.2">
      <c r="CI123" s="2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</row>
    <row r="124" spans="87:102" x14ac:dyDescent="0.2">
      <c r="CI124" s="2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</row>
    <row r="125" spans="87:102" x14ac:dyDescent="0.2">
      <c r="CI125" s="2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</row>
    <row r="126" spans="87:102" x14ac:dyDescent="0.2">
      <c r="CI126" s="2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</row>
    <row r="127" spans="87:102" x14ac:dyDescent="0.2">
      <c r="CI127" s="2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</row>
    <row r="128" spans="87:102" x14ac:dyDescent="0.2">
      <c r="CI128" s="2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</row>
    <row r="129" spans="87:102" x14ac:dyDescent="0.2">
      <c r="CI129" s="2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</row>
    <row r="130" spans="87:102" x14ac:dyDescent="0.2">
      <c r="CI130" s="2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</row>
    <row r="131" spans="87:102" x14ac:dyDescent="0.2">
      <c r="CI131" s="2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</row>
    <row r="132" spans="87:102" x14ac:dyDescent="0.2">
      <c r="CI132" s="2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</row>
    <row r="133" spans="87:102" x14ac:dyDescent="0.2">
      <c r="CI133" s="2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</row>
    <row r="134" spans="87:102" x14ac:dyDescent="0.2">
      <c r="CI134" s="2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</row>
    <row r="135" spans="87:102" x14ac:dyDescent="0.2">
      <c r="CI135" s="2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</row>
    <row r="136" spans="87:102" x14ac:dyDescent="0.2">
      <c r="CI136" s="2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</row>
    <row r="137" spans="87:102" x14ac:dyDescent="0.2">
      <c r="CI137" s="2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</row>
    <row r="138" spans="87:102" x14ac:dyDescent="0.2">
      <c r="CI138" s="2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</row>
    <row r="139" spans="87:102" x14ac:dyDescent="0.2">
      <c r="CI139" s="2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</row>
    <row r="140" spans="87:102" x14ac:dyDescent="0.2">
      <c r="CI140" s="2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</row>
    <row r="141" spans="87:102" x14ac:dyDescent="0.2">
      <c r="CI141" s="2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</row>
    <row r="142" spans="87:102" x14ac:dyDescent="0.2">
      <c r="CI142" s="2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</row>
    <row r="143" spans="87:102" x14ac:dyDescent="0.2">
      <c r="CI143" s="2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</row>
    <row r="144" spans="87:102" x14ac:dyDescent="0.2">
      <c r="CI144" s="2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</row>
    <row r="145" spans="87:102" x14ac:dyDescent="0.2">
      <c r="CI145" s="2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</row>
    <row r="146" spans="87:102" x14ac:dyDescent="0.2">
      <c r="CI146" s="2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</row>
    <row r="147" spans="87:102" x14ac:dyDescent="0.2">
      <c r="CI147" s="2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</row>
    <row r="148" spans="87:102" x14ac:dyDescent="0.2">
      <c r="CI148" s="2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</row>
    <row r="149" spans="87:102" x14ac:dyDescent="0.2">
      <c r="CI149" s="2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</row>
    <row r="150" spans="87:102" x14ac:dyDescent="0.2">
      <c r="CI150" s="2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</row>
    <row r="151" spans="87:102" x14ac:dyDescent="0.2">
      <c r="CI151" s="2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</row>
    <row r="152" spans="87:102" x14ac:dyDescent="0.2">
      <c r="CI152" s="2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</row>
    <row r="153" spans="87:102" x14ac:dyDescent="0.2">
      <c r="CI153" s="2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</row>
    <row r="154" spans="87:102" x14ac:dyDescent="0.2">
      <c r="CI154" s="2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</row>
    <row r="155" spans="87:102" x14ac:dyDescent="0.2">
      <c r="CI155" s="2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</row>
    <row r="156" spans="87:102" x14ac:dyDescent="0.2">
      <c r="CI156" s="2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</row>
    <row r="157" spans="87:102" x14ac:dyDescent="0.2">
      <c r="CI157" s="2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</row>
    <row r="158" spans="87:102" x14ac:dyDescent="0.2">
      <c r="CI158" s="2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</row>
    <row r="159" spans="87:102" x14ac:dyDescent="0.2">
      <c r="CI159" s="2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</row>
    <row r="160" spans="87:102" x14ac:dyDescent="0.2">
      <c r="CI160" s="2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</row>
    <row r="161" spans="87:102" x14ac:dyDescent="0.2">
      <c r="CI161" s="2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</row>
    <row r="162" spans="87:102" x14ac:dyDescent="0.2">
      <c r="CI162" s="2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</row>
    <row r="163" spans="87:102" x14ac:dyDescent="0.2">
      <c r="CI163" s="2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</row>
    <row r="164" spans="87:102" x14ac:dyDescent="0.2">
      <c r="CI164" s="2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</row>
    <row r="165" spans="87:102" x14ac:dyDescent="0.2">
      <c r="CI165" s="2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</row>
    <row r="166" spans="87:102" x14ac:dyDescent="0.2">
      <c r="CI166" s="2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</row>
    <row r="167" spans="87:102" x14ac:dyDescent="0.2">
      <c r="CI167" s="2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</row>
    <row r="168" spans="87:102" x14ac:dyDescent="0.2">
      <c r="CI168" s="2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</row>
    <row r="169" spans="87:102" x14ac:dyDescent="0.2">
      <c r="CI169" s="2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</row>
    <row r="170" spans="87:102" x14ac:dyDescent="0.2">
      <c r="CI170" s="2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</row>
    <row r="171" spans="87:102" x14ac:dyDescent="0.2">
      <c r="CI171" s="2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</row>
    <row r="172" spans="87:102" x14ac:dyDescent="0.2">
      <c r="CI172" s="2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</row>
    <row r="173" spans="87:102" x14ac:dyDescent="0.2">
      <c r="CI173" s="2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</row>
    <row r="174" spans="87:102" x14ac:dyDescent="0.2">
      <c r="CI174" s="2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</row>
    <row r="175" spans="87:102" x14ac:dyDescent="0.2">
      <c r="CI175" s="2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</row>
    <row r="176" spans="87:102" x14ac:dyDescent="0.2">
      <c r="CI176" s="2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</row>
    <row r="177" spans="87:102" x14ac:dyDescent="0.2">
      <c r="CI177" s="2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</row>
    <row r="178" spans="87:102" x14ac:dyDescent="0.2">
      <c r="CI178" s="2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</row>
    <row r="179" spans="87:102" x14ac:dyDescent="0.2">
      <c r="CI179" s="2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</row>
    <row r="180" spans="87:102" x14ac:dyDescent="0.2">
      <c r="CI180" s="2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</row>
    <row r="181" spans="87:102" x14ac:dyDescent="0.2">
      <c r="CI181" s="2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</row>
    <row r="182" spans="87:102" x14ac:dyDescent="0.2">
      <c r="CI182" s="2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</row>
    <row r="183" spans="87:102" x14ac:dyDescent="0.2">
      <c r="CI183" s="2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</row>
    <row r="184" spans="87:102" x14ac:dyDescent="0.2">
      <c r="CI184" s="2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</row>
    <row r="185" spans="87:102" x14ac:dyDescent="0.2">
      <c r="CI185" s="2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</row>
    <row r="186" spans="87:102" x14ac:dyDescent="0.2">
      <c r="CI186" s="2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</row>
    <row r="187" spans="87:102" x14ac:dyDescent="0.2">
      <c r="CI187" s="2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</row>
    <row r="188" spans="87:102" x14ac:dyDescent="0.2">
      <c r="CI188" s="2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</row>
    <row r="189" spans="87:102" x14ac:dyDescent="0.2">
      <c r="CI189" s="2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</row>
    <row r="190" spans="87:102" x14ac:dyDescent="0.2">
      <c r="CI190" s="2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</row>
    <row r="191" spans="87:102" x14ac:dyDescent="0.2">
      <c r="CI191" s="2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</row>
    <row r="192" spans="87:102" x14ac:dyDescent="0.2">
      <c r="CI192" s="2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</row>
    <row r="193" spans="87:102" x14ac:dyDescent="0.2">
      <c r="CI193" s="2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</row>
    <row r="194" spans="87:102" x14ac:dyDescent="0.2">
      <c r="CI194" s="2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</row>
    <row r="195" spans="87:102" x14ac:dyDescent="0.2">
      <c r="CI195" s="2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</row>
    <row r="196" spans="87:102" x14ac:dyDescent="0.2">
      <c r="CI196" s="2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</row>
    <row r="197" spans="87:102" x14ac:dyDescent="0.2">
      <c r="CI197" s="2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</row>
    <row r="198" spans="87:102" x14ac:dyDescent="0.2">
      <c r="CI198" s="26"/>
      <c r="CJ198" s="6"/>
      <c r="CK198" s="6"/>
      <c r="CL198" s="6"/>
      <c r="CM198" s="6"/>
    </row>
  </sheetData>
  <phoneticPr fontId="0" type="noConversion"/>
  <printOptions horizontalCentered="1" verticalCentered="1"/>
  <pageMargins left="0.75" right="0.75" top="0.53" bottom="0.51" header="0.5" footer="0.5"/>
  <pageSetup scale="69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X200"/>
  <sheetViews>
    <sheetView zoomScale="115" zoomScaleNormal="115" workbookViewId="0">
      <pane xSplit="2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E55" sqref="E55"/>
    </sheetView>
  </sheetViews>
  <sheetFormatPr defaultRowHeight="12.75" x14ac:dyDescent="0.2"/>
  <cols>
    <col min="1" max="1" width="2.42578125" bestFit="1" customWidth="1"/>
    <col min="2" max="2" width="30.85546875" customWidth="1"/>
    <col min="3" max="3" width="14.7109375" customWidth="1"/>
    <col min="4" max="4" width="3.28515625" customWidth="1"/>
    <col min="5" max="5" width="16.7109375" bestFit="1" customWidth="1"/>
    <col min="6" max="6" width="11" customWidth="1"/>
    <col min="7" max="7" width="10.28515625" bestFit="1" customWidth="1"/>
    <col min="8" max="8" width="12" bestFit="1" customWidth="1"/>
    <col min="9" max="9" width="11.7109375" bestFit="1" customWidth="1"/>
    <col min="10" max="10" width="12.28515625" bestFit="1" customWidth="1"/>
    <col min="11" max="11" width="11.7109375" customWidth="1"/>
    <col min="12" max="12" width="11.42578125" customWidth="1"/>
    <col min="13" max="13" width="11.7109375" bestFit="1" customWidth="1"/>
    <col min="14" max="14" width="13" customWidth="1"/>
    <col min="15" max="15" width="3.7109375" customWidth="1"/>
    <col min="16" max="16" width="11.140625" bestFit="1" customWidth="1"/>
    <col min="17" max="17" width="15.42578125" bestFit="1" customWidth="1"/>
    <col min="18" max="18" width="10" bestFit="1" customWidth="1"/>
    <col min="19" max="20" width="11.7109375" bestFit="1" customWidth="1"/>
    <col min="21" max="21" width="11.5703125" bestFit="1" customWidth="1"/>
    <col min="22" max="22" width="2" bestFit="1" customWidth="1"/>
    <col min="23" max="23" width="10" style="42" customWidth="1"/>
    <col min="24" max="24" width="10" style="42" bestFit="1" customWidth="1"/>
    <col min="25" max="25" width="9.85546875" bestFit="1" customWidth="1"/>
    <col min="26" max="26" width="13.28515625" bestFit="1" customWidth="1"/>
    <col min="27" max="27" width="11.140625" customWidth="1"/>
    <col min="28" max="28" width="11.7109375" style="6" bestFit="1" customWidth="1"/>
    <col min="29" max="29" width="12.28515625" customWidth="1"/>
    <col min="30" max="30" width="1.7109375" bestFit="1" customWidth="1"/>
    <col min="31" max="31" width="13.140625" customWidth="1"/>
    <col min="32" max="32" width="2" bestFit="1" customWidth="1"/>
    <col min="33" max="33" width="17.85546875" customWidth="1"/>
    <col min="34" max="35" width="11.42578125" bestFit="1" customWidth="1"/>
    <col min="36" max="36" width="10" bestFit="1" customWidth="1"/>
    <col min="37" max="37" width="10.7109375" customWidth="1"/>
    <col min="38" max="38" width="2.42578125" customWidth="1"/>
    <col min="39" max="39" width="15.140625" customWidth="1"/>
    <col min="40" max="41" width="11.42578125" bestFit="1" customWidth="1"/>
    <col min="42" max="42" width="11" bestFit="1" customWidth="1"/>
    <col min="43" max="43" width="12.28515625" bestFit="1" customWidth="1"/>
    <col min="44" max="44" width="1.7109375" bestFit="1" customWidth="1"/>
    <col min="45" max="45" width="14.5703125" bestFit="1" customWidth="1"/>
    <col min="46" max="46" width="11" bestFit="1" customWidth="1"/>
    <col min="47" max="47" width="10.5703125" bestFit="1" customWidth="1"/>
    <col min="48" max="48" width="10" bestFit="1" customWidth="1"/>
    <col min="49" max="49" width="11.42578125" bestFit="1" customWidth="1"/>
    <col min="50" max="50" width="12.5703125" customWidth="1"/>
    <col min="51" max="51" width="11.7109375" customWidth="1"/>
    <col min="52" max="52" width="2" customWidth="1"/>
    <col min="53" max="53" width="12.140625" bestFit="1" customWidth="1"/>
    <col min="54" max="54" width="10" customWidth="1"/>
    <col min="55" max="55" width="10.5703125" bestFit="1" customWidth="1"/>
    <col min="56" max="56" width="11.5703125" customWidth="1"/>
    <col min="57" max="57" width="11.85546875" customWidth="1"/>
    <col min="58" max="58" width="7.140625" bestFit="1" customWidth="1"/>
    <col min="59" max="59" width="17.28515625" bestFit="1" customWidth="1"/>
    <col min="60" max="60" width="3.7109375" customWidth="1"/>
    <col min="61" max="61" width="17.140625" bestFit="1" customWidth="1"/>
    <col min="62" max="62" width="11.7109375" bestFit="1" customWidth="1"/>
    <col min="63" max="63" width="10" bestFit="1" customWidth="1"/>
    <col min="64" max="64" width="12.28515625" bestFit="1" customWidth="1"/>
    <col min="65" max="65" width="13.85546875" bestFit="1" customWidth="1"/>
    <col min="66" max="66" width="12.5703125" style="31" bestFit="1" customWidth="1"/>
    <col min="67" max="67" width="12.140625" style="31" bestFit="1" customWidth="1"/>
    <col min="68" max="69" width="13.42578125" style="31" bestFit="1" customWidth="1"/>
    <col min="70" max="70" width="11.7109375" style="31" bestFit="1" customWidth="1"/>
    <col min="71" max="71" width="12.140625" style="31" bestFit="1" customWidth="1"/>
    <col min="72" max="72" width="11.7109375" style="31" bestFit="1" customWidth="1"/>
    <col min="73" max="73" width="12.42578125" customWidth="1"/>
    <col min="74" max="74" width="3.140625" bestFit="1" customWidth="1"/>
    <col min="75" max="75" width="14.5703125" customWidth="1"/>
    <col min="76" max="76" width="3.140625" bestFit="1" customWidth="1"/>
    <col min="77" max="77" width="11.5703125" bestFit="1" customWidth="1"/>
    <col min="78" max="78" width="3.140625" style="6" bestFit="1" customWidth="1"/>
    <col min="79" max="79" width="9.7109375" style="6" bestFit="1" customWidth="1"/>
    <col min="80" max="80" width="3.140625" bestFit="1" customWidth="1"/>
    <col min="81" max="81" width="13.5703125" customWidth="1"/>
    <col min="82" max="82" width="3.140625" customWidth="1"/>
    <col min="83" max="83" width="16.7109375" bestFit="1" customWidth="1"/>
    <col min="84" max="85" width="14.85546875" bestFit="1" customWidth="1"/>
    <col min="86" max="86" width="14.85546875" style="346" bestFit="1" customWidth="1"/>
    <col min="87" max="87" width="49.7109375" bestFit="1" customWidth="1"/>
    <col min="88" max="88" width="48.5703125" bestFit="1" customWidth="1"/>
    <col min="90" max="90" width="22.140625" customWidth="1"/>
    <col min="91" max="91" width="11.5703125" bestFit="1" customWidth="1"/>
    <col min="92" max="92" width="2.42578125" bestFit="1" customWidth="1"/>
    <col min="93" max="93" width="72.28515625" bestFit="1" customWidth="1"/>
    <col min="94" max="94" width="34.5703125" bestFit="1" customWidth="1"/>
    <col min="95" max="95" width="12.28515625" bestFit="1" customWidth="1"/>
    <col min="96" max="96" width="7.7109375" bestFit="1" customWidth="1"/>
    <col min="97" max="97" width="11.5703125" bestFit="1" customWidth="1"/>
    <col min="98" max="98" width="54" bestFit="1" customWidth="1"/>
    <col min="99" max="99" width="48.5703125" bestFit="1" customWidth="1"/>
    <col min="102" max="102" width="11.140625" bestFit="1" customWidth="1"/>
  </cols>
  <sheetData>
    <row r="1" spans="1:102" x14ac:dyDescent="0.2">
      <c r="B1" s="363" t="s">
        <v>745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30"/>
      <c r="X1" s="30"/>
      <c r="Y1" s="6"/>
      <c r="Z1" s="6"/>
      <c r="AA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CB1" s="6"/>
      <c r="CC1" s="6"/>
      <c r="CD1" s="6"/>
      <c r="CE1" s="6"/>
      <c r="CF1" s="6"/>
      <c r="CG1" s="6"/>
      <c r="CH1" s="345"/>
      <c r="CI1" s="26" t="s">
        <v>729</v>
      </c>
      <c r="CJ1" s="6"/>
      <c r="CK1" s="6"/>
      <c r="CL1" s="6"/>
      <c r="CM1" s="34"/>
      <c r="CN1" s="6"/>
      <c r="CO1" s="6"/>
      <c r="CP1" s="6" t="s">
        <v>0</v>
      </c>
      <c r="CQ1" s="6"/>
      <c r="CR1" s="6"/>
      <c r="CS1" s="6"/>
      <c r="CT1" s="6" t="s">
        <v>1</v>
      </c>
      <c r="CU1" s="6"/>
      <c r="CV1" s="6"/>
      <c r="CW1" s="6"/>
      <c r="CX1" s="34">
        <f ca="1">(NOW())</f>
        <v>45118.559763888887</v>
      </c>
    </row>
    <row r="2" spans="1:102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30"/>
      <c r="X2" s="30"/>
      <c r="Y2" s="6"/>
      <c r="Z2" s="6"/>
      <c r="AA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CB2" s="6"/>
      <c r="CC2" s="6"/>
      <c r="CD2" s="6"/>
      <c r="CE2" s="6"/>
      <c r="CF2" s="6"/>
      <c r="CG2" s="6"/>
      <c r="CH2" s="345"/>
      <c r="CI2" s="26"/>
      <c r="CJ2" s="6"/>
      <c r="CK2" s="6"/>
      <c r="CL2" s="6"/>
      <c r="CM2" s="6"/>
      <c r="CN2" s="6"/>
      <c r="CO2" s="6"/>
      <c r="CP2" s="6"/>
      <c r="CQ2" s="6"/>
      <c r="CR2" s="6"/>
      <c r="CS2" s="6"/>
      <c r="CT2" s="6" t="s">
        <v>730</v>
      </c>
      <c r="CU2" s="6"/>
      <c r="CV2" s="6"/>
      <c r="CW2" s="6"/>
      <c r="CX2" s="6"/>
    </row>
    <row r="3" spans="1:102" x14ac:dyDescent="0.2">
      <c r="E3" t="s">
        <v>2</v>
      </c>
      <c r="G3" s="65"/>
      <c r="W3" s="42" t="s">
        <v>3</v>
      </c>
      <c r="AG3" t="s">
        <v>4</v>
      </c>
      <c r="AM3" t="s">
        <v>5</v>
      </c>
      <c r="AS3" t="s">
        <v>6</v>
      </c>
      <c r="BA3" t="s">
        <v>7</v>
      </c>
      <c r="BG3" t="s">
        <v>8</v>
      </c>
      <c r="BI3" t="s">
        <v>9</v>
      </c>
      <c r="BN3"/>
      <c r="BO3"/>
      <c r="BP3"/>
      <c r="BQ3"/>
      <c r="BR3"/>
      <c r="BS3"/>
      <c r="BT3"/>
      <c r="BZ3"/>
      <c r="CA3"/>
      <c r="CI3" s="26" t="s">
        <v>458</v>
      </c>
      <c r="CJ3" s="6"/>
      <c r="CK3" s="6"/>
      <c r="CL3" s="6"/>
      <c r="CM3" s="6"/>
      <c r="CN3" s="6"/>
      <c r="CO3" s="6"/>
      <c r="CP3" s="6"/>
      <c r="CQ3" s="6"/>
      <c r="CR3" s="6"/>
      <c r="CS3" s="6"/>
      <c r="CT3" s="6" t="s">
        <v>459</v>
      </c>
      <c r="CU3" s="6"/>
      <c r="CV3" s="6"/>
      <c r="CW3" s="6"/>
      <c r="CX3" s="6"/>
    </row>
    <row r="4" spans="1:102" x14ac:dyDescent="0.2">
      <c r="C4" s="8">
        <v>1</v>
      </c>
      <c r="D4" s="9"/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9"/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9"/>
      <c r="W4" s="333" t="s">
        <v>735</v>
      </c>
      <c r="X4" s="333" t="s">
        <v>736</v>
      </c>
      <c r="Y4" s="8">
        <v>19</v>
      </c>
      <c r="Z4" s="8">
        <v>20</v>
      </c>
      <c r="AA4" s="8">
        <v>21</v>
      </c>
      <c r="AB4" s="8">
        <v>22</v>
      </c>
      <c r="AC4" s="8">
        <v>23</v>
      </c>
      <c r="AD4" s="9"/>
      <c r="AE4" s="8">
        <v>24</v>
      </c>
      <c r="AF4" s="9"/>
      <c r="AG4" s="8">
        <v>25</v>
      </c>
      <c r="AH4" s="8">
        <v>26</v>
      </c>
      <c r="AI4" s="8">
        <v>27</v>
      </c>
      <c r="AJ4" s="8">
        <v>28</v>
      </c>
      <c r="AK4" s="8">
        <v>29</v>
      </c>
      <c r="AL4" s="9"/>
      <c r="AM4" s="8">
        <v>30</v>
      </c>
      <c r="AN4" s="8">
        <v>31</v>
      </c>
      <c r="AO4" s="8">
        <v>32</v>
      </c>
      <c r="AP4" s="8">
        <v>33</v>
      </c>
      <c r="AQ4" s="8">
        <v>34</v>
      </c>
      <c r="AR4" s="9"/>
      <c r="AS4" s="8">
        <v>35</v>
      </c>
      <c r="AT4" s="8">
        <v>36</v>
      </c>
      <c r="AU4" s="8">
        <v>37</v>
      </c>
      <c r="AV4" s="8">
        <v>38</v>
      </c>
      <c r="AW4" s="8">
        <v>39</v>
      </c>
      <c r="AX4" s="8">
        <v>40</v>
      </c>
      <c r="AY4" s="8">
        <v>41</v>
      </c>
      <c r="AZ4" s="9"/>
      <c r="BA4" s="8">
        <v>42</v>
      </c>
      <c r="BB4" s="8">
        <v>43</v>
      </c>
      <c r="BC4" s="8">
        <v>44</v>
      </c>
      <c r="BD4" s="10">
        <v>45</v>
      </c>
      <c r="BE4" s="10">
        <v>46</v>
      </c>
      <c r="BF4" s="9"/>
      <c r="BG4" s="8">
        <v>47</v>
      </c>
      <c r="BH4" s="9"/>
      <c r="BI4" s="8">
        <v>48</v>
      </c>
      <c r="BJ4" s="8">
        <v>49</v>
      </c>
      <c r="BK4" s="8">
        <v>50</v>
      </c>
      <c r="BL4" s="8">
        <v>51</v>
      </c>
      <c r="BM4" s="8">
        <v>52</v>
      </c>
      <c r="BN4" s="8">
        <v>53</v>
      </c>
      <c r="BO4" s="8">
        <v>54</v>
      </c>
      <c r="BP4" s="8">
        <v>55</v>
      </c>
      <c r="BQ4" s="8">
        <v>56</v>
      </c>
      <c r="BR4" s="8">
        <v>57</v>
      </c>
      <c r="BS4" s="8">
        <v>58</v>
      </c>
      <c r="BT4" s="8">
        <v>59</v>
      </c>
      <c r="BU4" s="8">
        <v>60</v>
      </c>
      <c r="BV4" s="9" t="s">
        <v>12</v>
      </c>
      <c r="BW4" s="8">
        <v>61</v>
      </c>
      <c r="BX4" s="9" t="s">
        <v>12</v>
      </c>
      <c r="BY4" s="8">
        <v>62</v>
      </c>
      <c r="BZ4" s="9" t="s">
        <v>12</v>
      </c>
      <c r="CA4" s="322">
        <v>63</v>
      </c>
      <c r="CB4" s="9" t="s">
        <v>12</v>
      </c>
      <c r="CC4" s="8">
        <v>64</v>
      </c>
      <c r="CD4" s="5"/>
      <c r="CE4" s="8">
        <v>65</v>
      </c>
      <c r="CF4" s="8">
        <v>66</v>
      </c>
      <c r="CG4" s="8">
        <v>67</v>
      </c>
      <c r="CH4" s="347"/>
      <c r="CI4" s="2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</row>
    <row r="5" spans="1:102" x14ac:dyDescent="0.2">
      <c r="B5" s="27">
        <f>SUM(A10:A32)+SUM(A34:A73)</f>
        <v>62</v>
      </c>
      <c r="C5" s="11" t="s">
        <v>13</v>
      </c>
      <c r="D5" s="5"/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14</v>
      </c>
      <c r="J5" s="11" t="s">
        <v>14</v>
      </c>
      <c r="K5" s="11" t="s">
        <v>14</v>
      </c>
      <c r="L5" s="11" t="s">
        <v>14</v>
      </c>
      <c r="M5" s="11" t="s">
        <v>14</v>
      </c>
      <c r="N5" s="11" t="s">
        <v>15</v>
      </c>
      <c r="O5" s="5"/>
      <c r="P5" s="11" t="s">
        <v>16</v>
      </c>
      <c r="Q5" s="11" t="s">
        <v>16</v>
      </c>
      <c r="R5" s="11" t="s">
        <v>16</v>
      </c>
      <c r="S5" s="11" t="s">
        <v>16</v>
      </c>
      <c r="T5" s="11" t="s">
        <v>16</v>
      </c>
      <c r="U5" s="11" t="s">
        <v>15</v>
      </c>
      <c r="V5" s="5"/>
      <c r="W5" s="50" t="s">
        <v>709</v>
      </c>
      <c r="X5" s="50" t="s">
        <v>709</v>
      </c>
      <c r="Y5" s="11" t="s">
        <v>17</v>
      </c>
      <c r="Z5" s="11" t="s">
        <v>17</v>
      </c>
      <c r="AA5" s="11" t="s">
        <v>17</v>
      </c>
      <c r="AB5" s="11" t="s">
        <v>17</v>
      </c>
      <c r="AC5" s="11" t="s">
        <v>15</v>
      </c>
      <c r="AD5" s="5"/>
      <c r="AE5" s="11" t="s">
        <v>15</v>
      </c>
      <c r="AF5" s="5"/>
      <c r="AG5" s="11" t="s">
        <v>18</v>
      </c>
      <c r="AH5" s="11" t="s">
        <v>18</v>
      </c>
      <c r="AI5" s="11" t="s">
        <v>18</v>
      </c>
      <c r="AJ5" s="11" t="s">
        <v>18</v>
      </c>
      <c r="AK5" s="11" t="s">
        <v>15</v>
      </c>
      <c r="AL5" s="5"/>
      <c r="AM5" s="11" t="s">
        <v>19</v>
      </c>
      <c r="AN5" s="11" t="s">
        <v>19</v>
      </c>
      <c r="AO5" s="11" t="s">
        <v>19</v>
      </c>
      <c r="AP5" s="11" t="s">
        <v>19</v>
      </c>
      <c r="AQ5" s="11" t="s">
        <v>15</v>
      </c>
      <c r="AR5" s="5"/>
      <c r="AS5" s="11" t="s">
        <v>20</v>
      </c>
      <c r="AT5" s="11" t="s">
        <v>20</v>
      </c>
      <c r="AU5" s="11" t="s">
        <v>20</v>
      </c>
      <c r="AV5" s="11" t="s">
        <v>20</v>
      </c>
      <c r="AW5" s="11" t="s">
        <v>20</v>
      </c>
      <c r="AX5" s="11" t="s">
        <v>20</v>
      </c>
      <c r="AY5" s="11" t="s">
        <v>15</v>
      </c>
      <c r="AZ5" s="5"/>
      <c r="BA5" s="11" t="s">
        <v>21</v>
      </c>
      <c r="BB5" s="11" t="s">
        <v>21</v>
      </c>
      <c r="BC5" s="11" t="s">
        <v>21</v>
      </c>
      <c r="BD5" s="11" t="s">
        <v>21</v>
      </c>
      <c r="BE5" s="11" t="s">
        <v>15</v>
      </c>
      <c r="BF5" s="5"/>
      <c r="BG5" s="11"/>
      <c r="BH5" s="5"/>
      <c r="BI5" s="11" t="s">
        <v>22</v>
      </c>
      <c r="BJ5" s="11" t="s">
        <v>22</v>
      </c>
      <c r="BK5" s="11" t="s">
        <v>22</v>
      </c>
      <c r="BL5" s="11" t="s">
        <v>22</v>
      </c>
      <c r="BM5" s="11" t="s">
        <v>22</v>
      </c>
      <c r="BN5" s="11" t="s">
        <v>22</v>
      </c>
      <c r="BO5" s="11" t="s">
        <v>22</v>
      </c>
      <c r="BP5" s="11" t="s">
        <v>22</v>
      </c>
      <c r="BQ5" s="11" t="s">
        <v>22</v>
      </c>
      <c r="BR5" s="11" t="s">
        <v>22</v>
      </c>
      <c r="BS5" s="11" t="s">
        <v>22</v>
      </c>
      <c r="BT5" s="11" t="s">
        <v>22</v>
      </c>
      <c r="BU5" s="11" t="s">
        <v>15</v>
      </c>
      <c r="BV5" s="5" t="s">
        <v>12</v>
      </c>
      <c r="BW5" s="11" t="s">
        <v>15</v>
      </c>
      <c r="BX5" s="5" t="s">
        <v>12</v>
      </c>
      <c r="BY5" s="11" t="s">
        <v>23</v>
      </c>
      <c r="BZ5" s="5" t="s">
        <v>12</v>
      </c>
      <c r="CA5" s="68" t="s">
        <v>22</v>
      </c>
      <c r="CB5" s="5" t="s">
        <v>12</v>
      </c>
      <c r="CC5" s="11" t="s">
        <v>24</v>
      </c>
      <c r="CD5" s="5"/>
      <c r="CE5" s="50" t="s">
        <v>25</v>
      </c>
      <c r="CF5" s="50" t="s">
        <v>26</v>
      </c>
      <c r="CG5" s="50" t="s">
        <v>739</v>
      </c>
      <c r="CH5" s="355" t="s">
        <v>713</v>
      </c>
      <c r="CI5" s="26"/>
      <c r="CJ5" s="6"/>
      <c r="CK5" s="6"/>
      <c r="CL5" s="6"/>
      <c r="CM5" s="6"/>
      <c r="CN5" s="5" t="s">
        <v>12</v>
      </c>
      <c r="CO5" s="6"/>
      <c r="CP5" s="6"/>
      <c r="CQ5" s="6"/>
      <c r="CR5" s="6"/>
      <c r="CS5" s="6"/>
      <c r="CT5" s="6"/>
      <c r="CU5" s="6"/>
      <c r="CV5" s="6"/>
      <c r="CW5" s="6"/>
      <c r="CX5" s="6"/>
    </row>
    <row r="6" spans="1:102" x14ac:dyDescent="0.2">
      <c r="B6" s="28">
        <f>+B5/63</f>
        <v>0.98412698412698407</v>
      </c>
      <c r="C6" s="7" t="s">
        <v>27</v>
      </c>
      <c r="D6" s="5"/>
      <c r="E6" s="7" t="s">
        <v>28</v>
      </c>
      <c r="F6" s="7"/>
      <c r="G6" s="7" t="s">
        <v>539</v>
      </c>
      <c r="H6" s="7" t="s">
        <v>29</v>
      </c>
      <c r="I6" s="7" t="s">
        <v>30</v>
      </c>
      <c r="J6" s="7" t="s">
        <v>30</v>
      </c>
      <c r="K6" s="7"/>
      <c r="L6" s="7" t="s">
        <v>31</v>
      </c>
      <c r="M6" s="7" t="s">
        <v>32</v>
      </c>
      <c r="N6" s="7"/>
      <c r="O6" s="5"/>
      <c r="P6" s="7" t="s">
        <v>33</v>
      </c>
      <c r="Q6" s="7" t="s">
        <v>34</v>
      </c>
      <c r="R6" s="7"/>
      <c r="S6" s="7"/>
      <c r="T6" s="7" t="s">
        <v>32</v>
      </c>
      <c r="U6" s="7" t="s">
        <v>16</v>
      </c>
      <c r="V6" s="5"/>
      <c r="W6" s="51" t="s">
        <v>710</v>
      </c>
      <c r="X6" s="51" t="s">
        <v>710</v>
      </c>
      <c r="Y6" s="7"/>
      <c r="Z6" s="7"/>
      <c r="AA6" s="7"/>
      <c r="AB6" s="7" t="s">
        <v>32</v>
      </c>
      <c r="AC6" s="7"/>
      <c r="AD6" s="5"/>
      <c r="AE6" s="7"/>
      <c r="AF6" s="5"/>
      <c r="AG6" s="7"/>
      <c r="AH6" s="7"/>
      <c r="AI6" s="7"/>
      <c r="AJ6" s="7"/>
      <c r="AK6" s="7"/>
      <c r="AL6" s="5"/>
      <c r="AM6" s="7"/>
      <c r="AN6" s="7"/>
      <c r="AO6" s="7"/>
      <c r="AP6" s="7"/>
      <c r="AQ6" s="7"/>
      <c r="AR6" s="5"/>
      <c r="AS6" s="7" t="s">
        <v>35</v>
      </c>
      <c r="AT6" s="7"/>
      <c r="AU6" s="7"/>
      <c r="AV6" s="7"/>
      <c r="AW6" s="7"/>
      <c r="AX6" s="7"/>
      <c r="AY6" s="7"/>
      <c r="AZ6" s="5"/>
      <c r="BA6" s="7"/>
      <c r="BB6" s="7"/>
      <c r="BC6" s="7"/>
      <c r="BD6" s="7"/>
      <c r="BE6" s="7"/>
      <c r="BF6" s="5"/>
      <c r="BG6" s="7"/>
      <c r="BH6" s="5"/>
      <c r="BI6" s="7" t="s">
        <v>36</v>
      </c>
      <c r="BJ6" s="7" t="s">
        <v>36</v>
      </c>
      <c r="BK6" s="7"/>
      <c r="BL6" s="7" t="s">
        <v>37</v>
      </c>
      <c r="BM6" s="7" t="s">
        <v>37</v>
      </c>
      <c r="BN6" s="7" t="s">
        <v>38</v>
      </c>
      <c r="BO6" s="7" t="s">
        <v>39</v>
      </c>
      <c r="BP6" s="7" t="s">
        <v>40</v>
      </c>
      <c r="BQ6" s="7" t="s">
        <v>40</v>
      </c>
      <c r="BR6" s="7" t="s">
        <v>41</v>
      </c>
      <c r="BS6" s="7" t="s">
        <v>42</v>
      </c>
      <c r="BT6" s="7" t="s">
        <v>32</v>
      </c>
      <c r="BU6" t="s">
        <v>22</v>
      </c>
      <c r="BV6" s="5" t="s">
        <v>12</v>
      </c>
      <c r="BW6" s="7" t="s">
        <v>43</v>
      </c>
      <c r="BX6" s="5" t="s">
        <v>12</v>
      </c>
      <c r="BY6" s="7" t="s">
        <v>44</v>
      </c>
      <c r="BZ6" s="5" t="s">
        <v>12</v>
      </c>
      <c r="CA6" s="68" t="s">
        <v>708</v>
      </c>
      <c r="CB6" s="5" t="s">
        <v>12</v>
      </c>
      <c r="CC6" s="7" t="s">
        <v>45</v>
      </c>
      <c r="CD6" s="5"/>
      <c r="CE6" s="51" t="s">
        <v>46</v>
      </c>
      <c r="CF6" s="51" t="s">
        <v>47</v>
      </c>
      <c r="CG6" s="51" t="s">
        <v>27</v>
      </c>
      <c r="CH6" s="356" t="s">
        <v>714</v>
      </c>
      <c r="CI6" s="26"/>
      <c r="CJ6" s="6"/>
      <c r="CK6" s="6"/>
      <c r="CL6" s="6"/>
      <c r="CM6" s="6"/>
      <c r="CN6" s="5" t="s">
        <v>12</v>
      </c>
      <c r="CO6" s="6" t="s">
        <v>48</v>
      </c>
      <c r="CP6" s="6"/>
      <c r="CQ6" s="6"/>
      <c r="CR6" s="6"/>
      <c r="CS6" s="6" t="s">
        <v>49</v>
      </c>
      <c r="CT6" s="6" t="s">
        <v>48</v>
      </c>
      <c r="CU6" s="6"/>
      <c r="CV6" s="6"/>
      <c r="CW6" s="6"/>
      <c r="CX6" s="6" t="s">
        <v>49</v>
      </c>
    </row>
    <row r="7" spans="1:102" x14ac:dyDescent="0.2">
      <c r="C7" s="7"/>
      <c r="D7" s="5"/>
      <c r="E7" s="7" t="s">
        <v>51</v>
      </c>
      <c r="F7" s="7" t="s">
        <v>52</v>
      </c>
      <c r="G7" s="7" t="s">
        <v>39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14</v>
      </c>
      <c r="N7" s="7" t="s">
        <v>14</v>
      </c>
      <c r="O7" s="5"/>
      <c r="P7" s="7" t="s">
        <v>58</v>
      </c>
      <c r="Q7" s="7" t="s">
        <v>59</v>
      </c>
      <c r="R7" s="7" t="s">
        <v>51</v>
      </c>
      <c r="S7" s="7" t="s">
        <v>60</v>
      </c>
      <c r="T7" s="7" t="s">
        <v>16</v>
      </c>
      <c r="U7" s="7" t="s">
        <v>61</v>
      </c>
      <c r="V7" s="5"/>
      <c r="W7" s="51" t="s">
        <v>711</v>
      </c>
      <c r="X7" s="51" t="s">
        <v>711</v>
      </c>
      <c r="Y7" s="7" t="s">
        <v>62</v>
      </c>
      <c r="Z7" s="7" t="s">
        <v>63</v>
      </c>
      <c r="AA7" s="7" t="s">
        <v>63</v>
      </c>
      <c r="AB7" s="7" t="s">
        <v>17</v>
      </c>
      <c r="AC7" s="7" t="s">
        <v>17</v>
      </c>
      <c r="AD7" s="5"/>
      <c r="AE7" s="7"/>
      <c r="AF7" s="5"/>
      <c r="AG7" s="7"/>
      <c r="AH7" s="7" t="s">
        <v>64</v>
      </c>
      <c r="AI7" s="7" t="s">
        <v>65</v>
      </c>
      <c r="AJ7" s="7"/>
      <c r="AK7" s="7"/>
      <c r="AL7" s="5"/>
      <c r="AM7" s="7"/>
      <c r="AN7" s="7" t="s">
        <v>64</v>
      </c>
      <c r="AO7" s="7" t="s">
        <v>65</v>
      </c>
      <c r="AP7" s="7"/>
      <c r="AQ7" s="7"/>
      <c r="AR7" s="5"/>
      <c r="AS7" s="7" t="s">
        <v>66</v>
      </c>
      <c r="AT7" s="7"/>
      <c r="AU7" s="7" t="s">
        <v>67</v>
      </c>
      <c r="AV7" s="7" t="s">
        <v>68</v>
      </c>
      <c r="AW7" s="7" t="s">
        <v>65</v>
      </c>
      <c r="AX7" s="7"/>
      <c r="AY7" s="7" t="s">
        <v>69</v>
      </c>
      <c r="AZ7" s="5"/>
      <c r="BA7" s="7" t="s">
        <v>70</v>
      </c>
      <c r="BB7" s="7"/>
      <c r="BC7" s="7"/>
      <c r="BD7" s="7"/>
      <c r="BE7" s="7"/>
      <c r="BF7" s="5"/>
      <c r="BG7" s="7"/>
      <c r="BH7" s="5"/>
      <c r="BI7" s="7" t="s">
        <v>71</v>
      </c>
      <c r="BJ7" s="7" t="s">
        <v>71</v>
      </c>
      <c r="BK7" s="7" t="s">
        <v>72</v>
      </c>
      <c r="BL7" s="7" t="s">
        <v>73</v>
      </c>
      <c r="BM7" s="7"/>
      <c r="BN7" s="7" t="s">
        <v>74</v>
      </c>
      <c r="BO7" s="7" t="s">
        <v>75</v>
      </c>
      <c r="BP7" s="7" t="s">
        <v>74</v>
      </c>
      <c r="BQ7" s="7" t="s">
        <v>75</v>
      </c>
      <c r="BR7" s="7" t="s">
        <v>76</v>
      </c>
      <c r="BS7" s="7"/>
      <c r="BT7" s="7" t="s">
        <v>535</v>
      </c>
      <c r="BU7" s="7"/>
      <c r="BV7" s="5" t="s">
        <v>12</v>
      </c>
      <c r="BW7" s="7" t="s">
        <v>78</v>
      </c>
      <c r="BX7" s="5" t="s">
        <v>12</v>
      </c>
      <c r="BY7" s="7" t="s">
        <v>79</v>
      </c>
      <c r="BZ7" s="5" t="s">
        <v>12</v>
      </c>
      <c r="CA7" s="68" t="s">
        <v>78</v>
      </c>
      <c r="CB7" s="5" t="s">
        <v>12</v>
      </c>
      <c r="CC7" s="7" t="s">
        <v>27</v>
      </c>
      <c r="CD7" s="5"/>
      <c r="CE7" s="51"/>
      <c r="CF7" s="51"/>
      <c r="CG7" s="51"/>
      <c r="CH7" s="356" t="s">
        <v>715</v>
      </c>
      <c r="CI7" s="26"/>
      <c r="CJ7" s="6"/>
      <c r="CK7" s="6"/>
      <c r="CL7" s="6"/>
      <c r="CM7" s="6"/>
      <c r="CN7" s="5" t="s">
        <v>12</v>
      </c>
      <c r="CO7" s="6" t="s">
        <v>80</v>
      </c>
      <c r="CP7" s="6"/>
      <c r="CQ7" s="6"/>
      <c r="CR7" s="6"/>
      <c r="CS7" s="6"/>
      <c r="CT7" s="6" t="s">
        <v>81</v>
      </c>
      <c r="CU7" s="6"/>
      <c r="CV7" s="6"/>
      <c r="CW7" s="6"/>
      <c r="CX7" s="6"/>
    </row>
    <row r="8" spans="1:102" x14ac:dyDescent="0.2">
      <c r="B8" t="s">
        <v>460</v>
      </c>
      <c r="C8" s="12" t="s">
        <v>83</v>
      </c>
      <c r="D8" s="5"/>
      <c r="E8" s="12" t="s">
        <v>84</v>
      </c>
      <c r="F8" s="12" t="s">
        <v>61</v>
      </c>
      <c r="G8" s="12" t="s">
        <v>61</v>
      </c>
      <c r="H8" s="12" t="s">
        <v>85</v>
      </c>
      <c r="I8" s="12" t="s">
        <v>86</v>
      </c>
      <c r="J8" s="12" t="s">
        <v>87</v>
      </c>
      <c r="K8" s="12" t="s">
        <v>88</v>
      </c>
      <c r="L8" s="12" t="s">
        <v>88</v>
      </c>
      <c r="M8" s="12" t="s">
        <v>23</v>
      </c>
      <c r="N8" s="12" t="s">
        <v>61</v>
      </c>
      <c r="O8" s="5"/>
      <c r="P8" s="12" t="s">
        <v>89</v>
      </c>
      <c r="Q8" s="12" t="s">
        <v>51</v>
      </c>
      <c r="R8" s="12" t="s">
        <v>90</v>
      </c>
      <c r="S8" s="12" t="s">
        <v>91</v>
      </c>
      <c r="T8" s="12" t="s">
        <v>23</v>
      </c>
      <c r="U8" s="53"/>
      <c r="V8" s="5"/>
      <c r="W8" s="52" t="s">
        <v>737</v>
      </c>
      <c r="X8" s="52" t="s">
        <v>738</v>
      </c>
      <c r="Y8" s="12" t="s">
        <v>92</v>
      </c>
      <c r="Z8" s="12" t="s">
        <v>93</v>
      </c>
      <c r="AA8" s="12" t="s">
        <v>94</v>
      </c>
      <c r="AB8" s="12" t="s">
        <v>23</v>
      </c>
      <c r="AC8" s="12" t="s">
        <v>61</v>
      </c>
      <c r="AD8" s="5"/>
      <c r="AE8" s="12" t="s">
        <v>61</v>
      </c>
      <c r="AF8" s="5"/>
      <c r="AG8" s="12" t="s">
        <v>95</v>
      </c>
      <c r="AH8" s="12" t="s">
        <v>96</v>
      </c>
      <c r="AI8" s="12" t="s">
        <v>97</v>
      </c>
      <c r="AJ8" s="12" t="s">
        <v>22</v>
      </c>
      <c r="AK8" s="12" t="s">
        <v>18</v>
      </c>
      <c r="AL8" s="5"/>
      <c r="AM8" s="12" t="s">
        <v>95</v>
      </c>
      <c r="AN8" s="12" t="s">
        <v>96</v>
      </c>
      <c r="AO8" s="12" t="s">
        <v>97</v>
      </c>
      <c r="AP8" s="12" t="s">
        <v>22</v>
      </c>
      <c r="AQ8" s="12" t="s">
        <v>98</v>
      </c>
      <c r="AR8" s="5"/>
      <c r="AS8" s="12" t="s">
        <v>99</v>
      </c>
      <c r="AT8" s="12" t="s">
        <v>100</v>
      </c>
      <c r="AU8" s="12" t="s">
        <v>101</v>
      </c>
      <c r="AV8" s="12" t="s">
        <v>102</v>
      </c>
      <c r="AW8" s="12" t="s">
        <v>97</v>
      </c>
      <c r="AX8" s="12" t="s">
        <v>22</v>
      </c>
      <c r="AY8" s="12" t="s">
        <v>103</v>
      </c>
      <c r="AZ8" s="5"/>
      <c r="BA8" s="12" t="s">
        <v>104</v>
      </c>
      <c r="BB8" s="12" t="s">
        <v>105</v>
      </c>
      <c r="BC8" s="12" t="s">
        <v>103</v>
      </c>
      <c r="BD8" s="12" t="s">
        <v>22</v>
      </c>
      <c r="BE8" s="12" t="s">
        <v>21</v>
      </c>
      <c r="BF8" s="5"/>
      <c r="BG8" s="12" t="s">
        <v>106</v>
      </c>
      <c r="BH8" s="5"/>
      <c r="BI8" s="12" t="s">
        <v>104</v>
      </c>
      <c r="BJ8" s="12" t="s">
        <v>107</v>
      </c>
      <c r="BK8" s="12" t="s">
        <v>108</v>
      </c>
      <c r="BL8" s="12" t="s">
        <v>109</v>
      </c>
      <c r="BM8" s="12" t="s">
        <v>110</v>
      </c>
      <c r="BN8" s="12" t="s">
        <v>111</v>
      </c>
      <c r="BO8" s="12" t="s">
        <v>112</v>
      </c>
      <c r="BP8" s="12" t="s">
        <v>111</v>
      </c>
      <c r="BQ8" s="12" t="s">
        <v>112</v>
      </c>
      <c r="BR8" s="12" t="s">
        <v>113</v>
      </c>
      <c r="BS8" s="12" t="s">
        <v>85</v>
      </c>
      <c r="BT8" s="12"/>
      <c r="BU8" s="7"/>
      <c r="BV8" s="5" t="s">
        <v>12</v>
      </c>
      <c r="BX8" s="5" t="s">
        <v>12</v>
      </c>
      <c r="BY8" s="12"/>
      <c r="BZ8" s="5" t="s">
        <v>12</v>
      </c>
      <c r="CA8" s="33"/>
      <c r="CB8" s="5" t="s">
        <v>12</v>
      </c>
      <c r="CC8" s="12"/>
      <c r="CD8" s="5"/>
      <c r="CE8" s="52" t="s">
        <v>536</v>
      </c>
      <c r="CF8" s="52" t="s">
        <v>536</v>
      </c>
      <c r="CG8" s="52" t="s">
        <v>536</v>
      </c>
      <c r="CH8" s="357" t="s">
        <v>716</v>
      </c>
      <c r="CI8" s="26">
        <v>1</v>
      </c>
      <c r="CJ8" s="36" t="s">
        <v>114</v>
      </c>
      <c r="CK8" s="6"/>
      <c r="CL8" s="6"/>
      <c r="CM8" s="13">
        <f>(+C75)</f>
        <v>191164253.58000001</v>
      </c>
      <c r="CN8" s="5" t="s">
        <v>12</v>
      </c>
      <c r="CO8" s="6" t="s">
        <v>115</v>
      </c>
      <c r="CP8" s="6"/>
      <c r="CQ8" s="6"/>
      <c r="CR8" s="6"/>
      <c r="CS8" s="5"/>
      <c r="CT8" s="6" t="s">
        <v>116</v>
      </c>
      <c r="CU8" s="6"/>
      <c r="CV8" s="6"/>
      <c r="CW8" s="6"/>
      <c r="CX8" s="6"/>
    </row>
    <row r="9" spans="1:102" x14ac:dyDescent="0.2"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  <c r="P9" s="16"/>
      <c r="Q9" s="16"/>
      <c r="R9" s="16"/>
      <c r="S9" s="16"/>
      <c r="T9" s="16"/>
      <c r="U9" s="16"/>
      <c r="V9" s="15"/>
      <c r="W9" s="334"/>
      <c r="X9" s="334"/>
      <c r="Y9" s="16"/>
      <c r="Z9" s="16"/>
      <c r="AA9" s="16"/>
      <c r="AB9" s="16"/>
      <c r="AC9" s="16"/>
      <c r="AD9" s="15"/>
      <c r="AE9" s="16"/>
      <c r="AF9" s="15"/>
      <c r="AG9" s="16"/>
      <c r="AH9" s="16"/>
      <c r="AI9" s="16"/>
      <c r="AJ9" s="16"/>
      <c r="AK9" s="16"/>
      <c r="AL9" s="15"/>
      <c r="AM9" s="16"/>
      <c r="AN9" s="16"/>
      <c r="AO9" s="16"/>
      <c r="AP9" s="16"/>
      <c r="AQ9" s="16"/>
      <c r="AR9" s="15"/>
      <c r="AS9" s="16"/>
      <c r="AT9" s="16"/>
      <c r="AU9" s="16"/>
      <c r="AV9" s="16"/>
      <c r="AW9" s="16"/>
      <c r="AX9" s="16"/>
      <c r="AY9" s="16"/>
      <c r="AZ9" s="15"/>
      <c r="BA9" s="16"/>
      <c r="BB9" s="16"/>
      <c r="BC9" s="16"/>
      <c r="BD9" s="16"/>
      <c r="BE9" s="16"/>
      <c r="BF9" s="15"/>
      <c r="BG9" s="17"/>
      <c r="BH9" s="15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5" t="s">
        <v>12</v>
      </c>
      <c r="BW9" s="16"/>
      <c r="BX9" s="15" t="s">
        <v>12</v>
      </c>
      <c r="BY9" s="18"/>
      <c r="BZ9" s="5" t="s">
        <v>12</v>
      </c>
      <c r="CA9" s="68"/>
      <c r="CB9" s="5" t="s">
        <v>12</v>
      </c>
      <c r="CC9" s="17"/>
      <c r="CD9" s="5"/>
      <c r="CE9" s="44"/>
      <c r="CF9" s="44"/>
      <c r="CG9" s="64"/>
      <c r="CH9" s="358"/>
      <c r="CI9" s="26"/>
      <c r="CJ9" s="6"/>
      <c r="CK9" s="6"/>
      <c r="CL9" s="6"/>
      <c r="CM9" s="13"/>
      <c r="CN9" s="5" t="s">
        <v>12</v>
      </c>
      <c r="CO9" s="6" t="s">
        <v>117</v>
      </c>
      <c r="CP9" s="6"/>
      <c r="CQ9" s="6"/>
      <c r="CR9" s="6"/>
      <c r="CS9" s="13">
        <f>(+CM12)</f>
        <v>105189137.20999999</v>
      </c>
      <c r="CT9" s="6" t="s">
        <v>118</v>
      </c>
      <c r="CU9" s="6"/>
      <c r="CV9" s="6"/>
      <c r="CW9" s="6"/>
      <c r="CX9" s="5"/>
    </row>
    <row r="10" spans="1:102" x14ac:dyDescent="0.2">
      <c r="A10">
        <f>((IF(OR(BW10&gt;0,BY10&gt;0),1,)))</f>
        <v>1</v>
      </c>
      <c r="B10" s="42" t="s">
        <v>461</v>
      </c>
      <c r="C10" s="29">
        <v>66071852</v>
      </c>
      <c r="D10" s="20"/>
      <c r="E10" s="21">
        <v>45779741</v>
      </c>
      <c r="F10" s="21">
        <v>221800</v>
      </c>
      <c r="G10" s="21">
        <v>735914</v>
      </c>
      <c r="H10" s="21"/>
      <c r="I10" s="21"/>
      <c r="J10" s="21"/>
      <c r="K10" s="21">
        <v>25823042</v>
      </c>
      <c r="L10" s="21">
        <v>11923822</v>
      </c>
      <c r="M10" s="21">
        <v>6939580</v>
      </c>
      <c r="N10" s="19">
        <f>(SUM(E10:M10))</f>
        <v>91423899</v>
      </c>
      <c r="O10" s="20"/>
      <c r="P10" s="21">
        <v>52647072</v>
      </c>
      <c r="Q10" s="21"/>
      <c r="R10" s="21">
        <v>8269487</v>
      </c>
      <c r="S10" s="21"/>
      <c r="T10" s="21"/>
      <c r="U10" s="54">
        <f>(SUM(P10:T10))</f>
        <v>60916559</v>
      </c>
      <c r="V10" s="20"/>
      <c r="W10" s="335"/>
      <c r="X10" s="335"/>
      <c r="Y10" s="21"/>
      <c r="Z10" s="21"/>
      <c r="AA10" s="21">
        <v>611089</v>
      </c>
      <c r="AB10" s="21"/>
      <c r="AC10" s="19">
        <f>(SUM(W10:AB10))</f>
        <v>611089</v>
      </c>
      <c r="AD10" s="20"/>
      <c r="AE10" s="19">
        <f t="shared" ref="AE10:AE41" si="0">(+AC10+U10+N10)</f>
        <v>152951547</v>
      </c>
      <c r="AF10" s="20"/>
      <c r="AG10" s="21"/>
      <c r="AH10" s="21">
        <v>982389</v>
      </c>
      <c r="AI10" s="21"/>
      <c r="AJ10" s="21">
        <v>7625023</v>
      </c>
      <c r="AK10" s="19">
        <f t="shared" ref="AK10:AK24" si="1">(SUM(AG10:AJ10))</f>
        <v>8607412</v>
      </c>
      <c r="AL10" s="20"/>
      <c r="AM10" s="21">
        <v>25280579</v>
      </c>
      <c r="AN10" s="21">
        <v>7283902</v>
      </c>
      <c r="AO10" s="21"/>
      <c r="AP10" s="21"/>
      <c r="AQ10" s="19">
        <f>(SUM(AM10:AP10))</f>
        <v>32564481</v>
      </c>
      <c r="AR10" s="20"/>
      <c r="AS10" s="21">
        <v>5878149</v>
      </c>
      <c r="AT10" s="21">
        <v>1637036</v>
      </c>
      <c r="AU10" s="21">
        <v>2071202</v>
      </c>
      <c r="AV10" s="21">
        <v>280326</v>
      </c>
      <c r="AW10" s="21"/>
      <c r="AX10" s="21">
        <v>38704566</v>
      </c>
      <c r="AY10" s="19">
        <f>(SUM(AS10:AX10))</f>
        <v>48571279</v>
      </c>
      <c r="AZ10" s="20"/>
      <c r="BA10" s="21">
        <v>9013438</v>
      </c>
      <c r="BB10" s="21">
        <v>684551</v>
      </c>
      <c r="BC10" s="21">
        <v>4379418</v>
      </c>
      <c r="BD10" s="21"/>
      <c r="BE10" s="19">
        <f>(SUM(BA10:BD10))</f>
        <v>14077407</v>
      </c>
      <c r="BF10" s="20"/>
      <c r="BG10" s="22">
        <v>8669795</v>
      </c>
      <c r="BH10" s="20"/>
      <c r="BI10" s="21">
        <v>10560543</v>
      </c>
      <c r="BJ10" s="21">
        <v>204690</v>
      </c>
      <c r="BK10" s="21"/>
      <c r="BL10" s="21">
        <v>1928136</v>
      </c>
      <c r="BM10" s="21">
        <v>584262</v>
      </c>
      <c r="BN10" s="21"/>
      <c r="BO10" s="21"/>
      <c r="BP10" s="21"/>
      <c r="BQ10" s="21"/>
      <c r="BR10" s="21">
        <v>453931</v>
      </c>
      <c r="BS10" s="21"/>
      <c r="BT10" s="21">
        <v>14140550</v>
      </c>
      <c r="BU10" s="19">
        <f>((SUM(BI10:BT10)))</f>
        <v>27872112</v>
      </c>
      <c r="BV10" s="20" t="s">
        <v>12</v>
      </c>
      <c r="BW10" s="19">
        <f t="shared" ref="BW10:BW41" si="2">(+BU10+BG10+BE10+AY10+AQ10+AK10)</f>
        <v>140362486</v>
      </c>
      <c r="BX10" s="20" t="s">
        <v>12</v>
      </c>
      <c r="BY10" s="19">
        <f t="shared" ref="BY10:BY41" si="3">((+AC10+U10+N10)-BW10)</f>
        <v>12589061</v>
      </c>
      <c r="BZ10" s="20" t="s">
        <v>12</v>
      </c>
      <c r="CA10" s="29"/>
      <c r="CB10" s="20" t="s">
        <v>12</v>
      </c>
      <c r="CC10" s="19">
        <f>(+BY10+CA10+C10)</f>
        <v>78660913</v>
      </c>
      <c r="CD10" s="5"/>
      <c r="CE10" s="50">
        <v>78660913</v>
      </c>
      <c r="CF10" s="50"/>
      <c r="CG10" s="19">
        <f>CC10-CE10-CF10</f>
        <v>0</v>
      </c>
      <c r="CH10" s="348" t="s">
        <v>740</v>
      </c>
      <c r="CI10" s="41"/>
      <c r="CJ10" s="6" t="s">
        <v>23</v>
      </c>
      <c r="CK10" s="6"/>
      <c r="CL10" s="6"/>
      <c r="CM10" s="13"/>
      <c r="CN10" s="5" t="s">
        <v>12</v>
      </c>
      <c r="CO10" s="6" t="s">
        <v>119</v>
      </c>
      <c r="CP10" s="6"/>
      <c r="CQ10" s="6"/>
      <c r="CR10" s="6"/>
      <c r="CS10" s="13">
        <f>+CM15</f>
        <v>60000</v>
      </c>
      <c r="CT10" s="6" t="s">
        <v>120</v>
      </c>
      <c r="CU10" s="6"/>
      <c r="CV10" s="6"/>
      <c r="CW10" s="6"/>
      <c r="CX10" s="6">
        <f>+CM64+CM65</f>
        <v>12110869.15</v>
      </c>
    </row>
    <row r="11" spans="1:102" x14ac:dyDescent="0.2">
      <c r="A11">
        <f t="shared" ref="A11:A73" si="4">((IF(OR(BW11&gt;0,BY11&gt;0),1,)))</f>
        <v>1</v>
      </c>
      <c r="B11" s="42" t="s">
        <v>702</v>
      </c>
      <c r="C11" s="29">
        <v>200063</v>
      </c>
      <c r="D11" s="20"/>
      <c r="E11" s="21">
        <v>8661</v>
      </c>
      <c r="F11" s="21"/>
      <c r="G11" s="21"/>
      <c r="H11" s="21"/>
      <c r="I11" s="21"/>
      <c r="J11" s="21"/>
      <c r="K11" s="21"/>
      <c r="L11" s="21"/>
      <c r="M11" s="21"/>
      <c r="N11" s="19">
        <f t="shared" ref="N11:N73" si="5">(SUM(E11:M11))</f>
        <v>8661</v>
      </c>
      <c r="O11" s="20"/>
      <c r="P11" s="21">
        <v>175432</v>
      </c>
      <c r="Q11" s="21">
        <v>372</v>
      </c>
      <c r="R11" s="21">
        <v>23156</v>
      </c>
      <c r="S11" s="21"/>
      <c r="T11" s="21">
        <v>68001</v>
      </c>
      <c r="U11" s="55">
        <f t="shared" ref="U11:U73" si="6">(SUM(P11:T11))</f>
        <v>266961</v>
      </c>
      <c r="V11" s="20"/>
      <c r="W11" s="335"/>
      <c r="X11" s="335"/>
      <c r="Y11" s="21"/>
      <c r="Z11" s="21"/>
      <c r="AA11" s="21"/>
      <c r="AB11" s="21">
        <v>3815</v>
      </c>
      <c r="AC11" s="19">
        <f t="shared" ref="AC11:AC73" si="7">(SUM(W11:AB11))</f>
        <v>3815</v>
      </c>
      <c r="AD11" s="20"/>
      <c r="AE11" s="19">
        <f t="shared" si="0"/>
        <v>279437</v>
      </c>
      <c r="AF11" s="20"/>
      <c r="AG11" s="21"/>
      <c r="AH11" s="21"/>
      <c r="AI11" s="21"/>
      <c r="AJ11" s="21">
        <v>196</v>
      </c>
      <c r="AK11" s="19">
        <f t="shared" si="1"/>
        <v>196</v>
      </c>
      <c r="AL11" s="20"/>
      <c r="AM11" s="21">
        <v>30000</v>
      </c>
      <c r="AN11" s="21"/>
      <c r="AO11" s="21"/>
      <c r="AP11" s="21"/>
      <c r="AQ11" s="19">
        <f t="shared" ref="AQ11:AQ73" si="8">(SUM(AM11:AP11))</f>
        <v>30000</v>
      </c>
      <c r="AR11" s="20"/>
      <c r="AS11" s="21"/>
      <c r="AT11" s="21"/>
      <c r="AU11" s="21">
        <v>11196</v>
      </c>
      <c r="AV11" s="21">
        <v>2280</v>
      </c>
      <c r="AW11" s="21"/>
      <c r="AX11" s="21">
        <v>32611</v>
      </c>
      <c r="AY11" s="19">
        <f t="shared" ref="AY11:AY73" si="9">(SUM(AS11:AX11))</f>
        <v>46087</v>
      </c>
      <c r="AZ11" s="20"/>
      <c r="BA11" s="21"/>
      <c r="BB11" s="21">
        <v>924</v>
      </c>
      <c r="BC11" s="21">
        <v>26475</v>
      </c>
      <c r="BD11" s="21"/>
      <c r="BE11" s="19">
        <f t="shared" ref="BE11:BE73" si="10">(SUM(BA11:BD11))</f>
        <v>27399</v>
      </c>
      <c r="BF11" s="20"/>
      <c r="BG11" s="22">
        <v>7907</v>
      </c>
      <c r="BH11" s="20"/>
      <c r="BI11" s="21"/>
      <c r="BJ11" s="21"/>
      <c r="BK11" s="21"/>
      <c r="BL11" s="21">
        <v>2842</v>
      </c>
      <c r="BM11" s="21"/>
      <c r="BN11" s="21"/>
      <c r="BO11" s="21"/>
      <c r="BP11" s="21"/>
      <c r="BQ11" s="21"/>
      <c r="BR11" s="21">
        <v>12500</v>
      </c>
      <c r="BS11" s="21"/>
      <c r="BT11" s="21"/>
      <c r="BU11" s="19">
        <f t="shared" ref="BU11:BU73" si="11">((SUM(BI11:BT11)))</f>
        <v>15342</v>
      </c>
      <c r="BV11" s="20" t="s">
        <v>12</v>
      </c>
      <c r="BW11" s="19">
        <f t="shared" si="2"/>
        <v>126931</v>
      </c>
      <c r="BX11" s="20" t="s">
        <v>12</v>
      </c>
      <c r="BY11" s="19">
        <f t="shared" si="3"/>
        <v>152506</v>
      </c>
      <c r="BZ11" s="20" t="s">
        <v>12</v>
      </c>
      <c r="CA11" s="29"/>
      <c r="CB11" s="20" t="s">
        <v>12</v>
      </c>
      <c r="CC11" s="19">
        <f t="shared" ref="CC11:CC73" si="12">(+BY11+CA11+C11)</f>
        <v>352569</v>
      </c>
      <c r="CD11" s="5"/>
      <c r="CE11" s="51"/>
      <c r="CF11" s="51"/>
      <c r="CG11" s="19">
        <f t="shared" ref="CG11:CG73" si="13">CC11-CE11-CF11</f>
        <v>352569</v>
      </c>
      <c r="CH11" s="349" t="s">
        <v>740</v>
      </c>
      <c r="CI11" s="2"/>
      <c r="CJ11" s="37" t="s">
        <v>122</v>
      </c>
      <c r="CK11" s="6"/>
      <c r="CL11" s="6"/>
      <c r="CM11" s="13"/>
      <c r="CN11" s="5" t="s">
        <v>12</v>
      </c>
      <c r="CO11" s="6" t="s">
        <v>123</v>
      </c>
      <c r="CP11" s="6"/>
      <c r="CQ11" s="6"/>
      <c r="CR11" s="6"/>
      <c r="CS11" s="23"/>
      <c r="CT11" s="6" t="s">
        <v>124</v>
      </c>
      <c r="CU11" s="6"/>
      <c r="CV11" s="6"/>
      <c r="CW11" s="6"/>
      <c r="CX11" s="6">
        <f>+CM68</f>
        <v>5097283.34</v>
      </c>
    </row>
    <row r="12" spans="1:102" x14ac:dyDescent="0.2">
      <c r="A12">
        <f t="shared" si="4"/>
        <v>1</v>
      </c>
      <c r="B12" s="42" t="s">
        <v>462</v>
      </c>
      <c r="C12" s="29">
        <v>252064</v>
      </c>
      <c r="D12" s="20"/>
      <c r="E12" s="21">
        <v>29873</v>
      </c>
      <c r="F12" s="21">
        <v>3500</v>
      </c>
      <c r="G12" s="21">
        <v>28</v>
      </c>
      <c r="H12" s="21"/>
      <c r="I12" s="21"/>
      <c r="J12" s="21"/>
      <c r="K12" s="21"/>
      <c r="L12" s="21"/>
      <c r="M12" s="21"/>
      <c r="N12" s="19">
        <f t="shared" si="5"/>
        <v>33401</v>
      </c>
      <c r="O12" s="20"/>
      <c r="P12" s="21">
        <v>274746</v>
      </c>
      <c r="Q12" s="21"/>
      <c r="R12" s="21"/>
      <c r="S12" s="21"/>
      <c r="T12" s="21">
        <v>224347</v>
      </c>
      <c r="U12" s="55">
        <f t="shared" si="6"/>
        <v>499093</v>
      </c>
      <c r="V12" s="20"/>
      <c r="W12" s="29"/>
      <c r="X12" s="29"/>
      <c r="Y12" s="21"/>
      <c r="Z12" s="21"/>
      <c r="AA12" s="21"/>
      <c r="AB12" s="21">
        <v>31615</v>
      </c>
      <c r="AC12" s="19">
        <f t="shared" si="7"/>
        <v>31615</v>
      </c>
      <c r="AD12" s="20"/>
      <c r="AE12" s="19">
        <f t="shared" si="0"/>
        <v>564109</v>
      </c>
      <c r="AF12" s="20"/>
      <c r="AG12" s="21"/>
      <c r="AH12" s="21"/>
      <c r="AI12" s="21"/>
      <c r="AJ12" s="21"/>
      <c r="AK12" s="19">
        <f t="shared" si="1"/>
        <v>0</v>
      </c>
      <c r="AL12" s="20"/>
      <c r="AM12" s="21"/>
      <c r="AN12" s="21"/>
      <c r="AO12" s="21"/>
      <c r="AP12" s="21"/>
      <c r="AQ12" s="19">
        <f t="shared" si="8"/>
        <v>0</v>
      </c>
      <c r="AR12" s="20"/>
      <c r="AS12" s="21"/>
      <c r="AT12" s="21"/>
      <c r="AU12" s="21">
        <v>19155</v>
      </c>
      <c r="AV12" s="21">
        <v>46730</v>
      </c>
      <c r="AW12" s="21">
        <v>1551</v>
      </c>
      <c r="AX12" s="21">
        <v>10691</v>
      </c>
      <c r="AY12" s="19">
        <f t="shared" si="9"/>
        <v>78127</v>
      </c>
      <c r="AZ12" s="20"/>
      <c r="BA12" s="21">
        <v>5500</v>
      </c>
      <c r="BB12" s="21">
        <v>35151</v>
      </c>
      <c r="BC12" s="21">
        <v>11998</v>
      </c>
      <c r="BD12" s="21"/>
      <c r="BE12" s="19">
        <f t="shared" si="10"/>
        <v>52649</v>
      </c>
      <c r="BF12" s="20"/>
      <c r="BG12" s="22">
        <v>34425</v>
      </c>
      <c r="BH12" s="20"/>
      <c r="BI12" s="21"/>
      <c r="BJ12" s="21"/>
      <c r="BK12" s="21"/>
      <c r="BL12" s="21">
        <v>15017</v>
      </c>
      <c r="BM12" s="21"/>
      <c r="BN12" s="21"/>
      <c r="BO12" s="21"/>
      <c r="BP12" s="21"/>
      <c r="BQ12" s="21"/>
      <c r="BR12" s="21"/>
      <c r="BS12" s="21"/>
      <c r="BT12" s="21"/>
      <c r="BU12" s="19">
        <f t="shared" si="11"/>
        <v>15017</v>
      </c>
      <c r="BV12" s="20" t="s">
        <v>12</v>
      </c>
      <c r="BW12" s="19">
        <f t="shared" si="2"/>
        <v>180218</v>
      </c>
      <c r="BX12" s="20" t="s">
        <v>12</v>
      </c>
      <c r="BY12" s="19">
        <f t="shared" si="3"/>
        <v>383891</v>
      </c>
      <c r="BZ12" s="20" t="s">
        <v>12</v>
      </c>
      <c r="CA12" s="29"/>
      <c r="CB12" s="20" t="s">
        <v>12</v>
      </c>
      <c r="CC12" s="19">
        <f t="shared" si="12"/>
        <v>635955</v>
      </c>
      <c r="CD12" s="5"/>
      <c r="CE12" s="51">
        <v>618690</v>
      </c>
      <c r="CF12" s="51">
        <v>17265</v>
      </c>
      <c r="CG12" s="19">
        <f t="shared" si="13"/>
        <v>0</v>
      </c>
      <c r="CH12" s="349" t="s">
        <v>740</v>
      </c>
      <c r="CI12" s="26"/>
      <c r="CJ12" s="6" t="s">
        <v>126</v>
      </c>
      <c r="CK12" s="6"/>
      <c r="CL12" s="6"/>
      <c r="CM12" s="13">
        <f>(+E75)</f>
        <v>105189137.20999999</v>
      </c>
      <c r="CN12" s="5" t="s">
        <v>12</v>
      </c>
      <c r="CO12" s="6" t="s">
        <v>127</v>
      </c>
      <c r="CP12" s="6"/>
      <c r="CQ12" s="6"/>
      <c r="CR12" s="6"/>
      <c r="CS12" s="13">
        <v>0</v>
      </c>
      <c r="CT12" s="6" t="s">
        <v>128</v>
      </c>
      <c r="CU12" s="6"/>
      <c r="CV12" s="6"/>
      <c r="CW12" s="6"/>
      <c r="CX12" s="6">
        <f>+CM50</f>
        <v>72954934.5</v>
      </c>
    </row>
    <row r="13" spans="1:102" x14ac:dyDescent="0.2">
      <c r="A13">
        <f t="shared" si="4"/>
        <v>1</v>
      </c>
      <c r="B13" s="42" t="s">
        <v>463</v>
      </c>
      <c r="C13" s="29">
        <v>336459</v>
      </c>
      <c r="D13" s="20"/>
      <c r="E13" s="21">
        <v>114837</v>
      </c>
      <c r="F13" s="21"/>
      <c r="G13" s="21">
        <v>153</v>
      </c>
      <c r="H13" s="21"/>
      <c r="I13" s="21"/>
      <c r="J13" s="21"/>
      <c r="K13" s="21"/>
      <c r="L13" s="21"/>
      <c r="M13" s="21">
        <v>5868</v>
      </c>
      <c r="N13" s="19">
        <f t="shared" si="5"/>
        <v>120858</v>
      </c>
      <c r="O13" s="20"/>
      <c r="P13" s="21">
        <v>274520</v>
      </c>
      <c r="Q13" s="21">
        <v>9478</v>
      </c>
      <c r="R13" s="21">
        <v>5280</v>
      </c>
      <c r="S13" s="21"/>
      <c r="T13" s="21">
        <v>140663</v>
      </c>
      <c r="U13" s="55">
        <f t="shared" si="6"/>
        <v>429941</v>
      </c>
      <c r="V13" s="20"/>
      <c r="W13" s="29"/>
      <c r="X13" s="29"/>
      <c r="Y13" s="21"/>
      <c r="Z13" s="21"/>
      <c r="AA13" s="21"/>
      <c r="AB13" s="21"/>
      <c r="AC13" s="19">
        <f t="shared" si="7"/>
        <v>0</v>
      </c>
      <c r="AD13" s="20"/>
      <c r="AE13" s="19">
        <f t="shared" si="0"/>
        <v>550799</v>
      </c>
      <c r="AF13" s="20"/>
      <c r="AG13" s="21"/>
      <c r="AH13" s="21"/>
      <c r="AI13" s="21"/>
      <c r="AJ13" s="21"/>
      <c r="AK13" s="19">
        <f t="shared" si="1"/>
        <v>0</v>
      </c>
      <c r="AL13" s="20"/>
      <c r="AM13" s="21"/>
      <c r="AN13" s="21"/>
      <c r="AO13" s="21"/>
      <c r="AP13" s="21"/>
      <c r="AQ13" s="19">
        <f t="shared" si="8"/>
        <v>0</v>
      </c>
      <c r="AR13" s="20"/>
      <c r="AS13" s="21">
        <v>227291</v>
      </c>
      <c r="AT13" s="21"/>
      <c r="AU13" s="21">
        <v>22644</v>
      </c>
      <c r="AV13" s="21">
        <v>19926</v>
      </c>
      <c r="AW13" s="21"/>
      <c r="AX13" s="21">
        <v>39852</v>
      </c>
      <c r="AY13" s="19">
        <f t="shared" si="9"/>
        <v>309713</v>
      </c>
      <c r="AZ13" s="20"/>
      <c r="BA13" s="21">
        <v>65000</v>
      </c>
      <c r="BB13" s="21">
        <v>15278</v>
      </c>
      <c r="BC13" s="21">
        <v>31366</v>
      </c>
      <c r="BD13" s="21"/>
      <c r="BE13" s="19">
        <f t="shared" si="10"/>
        <v>111644</v>
      </c>
      <c r="BF13" s="20"/>
      <c r="BG13" s="22">
        <v>29009</v>
      </c>
      <c r="BH13" s="20"/>
      <c r="BI13" s="21"/>
      <c r="BJ13" s="21"/>
      <c r="BK13" s="21"/>
      <c r="BL13" s="21">
        <v>9817</v>
      </c>
      <c r="BM13" s="21"/>
      <c r="BN13" s="21"/>
      <c r="BO13" s="21">
        <v>1188</v>
      </c>
      <c r="BP13" s="21"/>
      <c r="BQ13" s="21"/>
      <c r="BR13" s="21"/>
      <c r="BS13" s="21"/>
      <c r="BT13" s="21">
        <v>18358</v>
      </c>
      <c r="BU13" s="19">
        <f t="shared" si="11"/>
        <v>29363</v>
      </c>
      <c r="BV13" s="20" t="s">
        <v>12</v>
      </c>
      <c r="BW13" s="19">
        <f t="shared" si="2"/>
        <v>479729</v>
      </c>
      <c r="BX13" s="20" t="s">
        <v>12</v>
      </c>
      <c r="BY13" s="19">
        <f t="shared" si="3"/>
        <v>71070</v>
      </c>
      <c r="BZ13" s="20" t="s">
        <v>12</v>
      </c>
      <c r="CA13" s="29"/>
      <c r="CB13" s="20" t="s">
        <v>12</v>
      </c>
      <c r="CC13" s="19">
        <f t="shared" si="12"/>
        <v>407529</v>
      </c>
      <c r="CD13" s="5"/>
      <c r="CE13" s="51"/>
      <c r="CF13" s="51">
        <v>407529</v>
      </c>
      <c r="CG13" s="19">
        <f t="shared" si="13"/>
        <v>0</v>
      </c>
      <c r="CH13" s="360" t="s">
        <v>740</v>
      </c>
      <c r="CI13" s="26"/>
      <c r="CJ13" s="6" t="s">
        <v>130</v>
      </c>
      <c r="CK13" s="6"/>
      <c r="CL13" s="6"/>
      <c r="CM13" s="13">
        <f>(+F75)</f>
        <v>1121286.5699999998</v>
      </c>
      <c r="CN13" s="5" t="s">
        <v>12</v>
      </c>
      <c r="CO13" s="6" t="s">
        <v>131</v>
      </c>
      <c r="CP13" s="6"/>
      <c r="CQ13" s="6"/>
      <c r="CR13" s="6"/>
      <c r="CS13" s="13">
        <f>+CM19</f>
        <v>11923822</v>
      </c>
      <c r="CT13" s="6" t="s">
        <v>132</v>
      </c>
      <c r="CU13" s="6"/>
      <c r="CV13" s="6"/>
      <c r="CW13" s="6"/>
      <c r="CX13" s="6">
        <f>(SUM(CX9:CX12))</f>
        <v>90163086.99000001</v>
      </c>
    </row>
    <row r="14" spans="1:102" x14ac:dyDescent="0.2">
      <c r="A14">
        <f t="shared" si="4"/>
        <v>1</v>
      </c>
      <c r="B14" s="42" t="s">
        <v>464</v>
      </c>
      <c r="C14" s="29">
        <v>2566417</v>
      </c>
      <c r="D14" s="20"/>
      <c r="E14" s="21">
        <v>1211481</v>
      </c>
      <c r="F14" s="21">
        <v>178490</v>
      </c>
      <c r="G14" s="21">
        <v>17649</v>
      </c>
      <c r="H14" s="21"/>
      <c r="I14" s="21"/>
      <c r="J14" s="21"/>
      <c r="K14" s="21"/>
      <c r="L14" s="21"/>
      <c r="M14" s="21">
        <v>107939</v>
      </c>
      <c r="N14" s="19">
        <f t="shared" si="5"/>
        <v>1515559</v>
      </c>
      <c r="O14" s="20"/>
      <c r="P14" s="21">
        <v>1193514</v>
      </c>
      <c r="Q14" s="21">
        <v>168023</v>
      </c>
      <c r="R14" s="21"/>
      <c r="S14" s="21"/>
      <c r="T14" s="21">
        <v>626891</v>
      </c>
      <c r="U14" s="60">
        <f>(SUM(P14:T14))</f>
        <v>1988428</v>
      </c>
      <c r="V14" s="20"/>
      <c r="W14" s="335"/>
      <c r="X14" s="335"/>
      <c r="Y14" s="21"/>
      <c r="Z14" s="21">
        <v>28201</v>
      </c>
      <c r="AA14" s="21"/>
      <c r="AB14" s="21">
        <v>15572</v>
      </c>
      <c r="AC14" s="19">
        <f t="shared" si="7"/>
        <v>43773</v>
      </c>
      <c r="AD14" s="20"/>
      <c r="AE14" s="19">
        <f t="shared" si="0"/>
        <v>3547760</v>
      </c>
      <c r="AF14" s="20"/>
      <c r="AG14" s="21"/>
      <c r="AH14" s="21"/>
      <c r="AI14" s="21"/>
      <c r="AJ14" s="21"/>
      <c r="AK14" s="19">
        <f t="shared" si="1"/>
        <v>0</v>
      </c>
      <c r="AL14" s="20"/>
      <c r="AM14" s="21">
        <v>1069282</v>
      </c>
      <c r="AN14" s="21">
        <v>44462</v>
      </c>
      <c r="AO14" s="21"/>
      <c r="AP14" s="21"/>
      <c r="AQ14" s="19">
        <f t="shared" si="8"/>
        <v>1113744</v>
      </c>
      <c r="AR14" s="20"/>
      <c r="AS14" s="21">
        <v>587081</v>
      </c>
      <c r="AT14" s="21">
        <v>42996</v>
      </c>
      <c r="AU14" s="21">
        <v>25685</v>
      </c>
      <c r="AV14" s="21">
        <v>6892</v>
      </c>
      <c r="AW14" s="21"/>
      <c r="AX14" s="21">
        <v>313511</v>
      </c>
      <c r="AY14" s="19">
        <f t="shared" si="9"/>
        <v>976165</v>
      </c>
      <c r="AZ14" s="20"/>
      <c r="BA14" s="21">
        <v>368257</v>
      </c>
      <c r="BB14" s="21"/>
      <c r="BC14" s="21">
        <v>327325</v>
      </c>
      <c r="BD14" s="21">
        <v>63969</v>
      </c>
      <c r="BE14" s="19">
        <f t="shared" si="10"/>
        <v>759551</v>
      </c>
      <c r="BF14" s="20"/>
      <c r="BG14" s="22">
        <v>422807</v>
      </c>
      <c r="BH14" s="20"/>
      <c r="BI14" s="21"/>
      <c r="BJ14" s="21"/>
      <c r="BK14" s="21"/>
      <c r="BL14" s="21">
        <v>3925</v>
      </c>
      <c r="BM14" s="21">
        <v>18506</v>
      </c>
      <c r="BN14" s="21"/>
      <c r="BO14" s="21"/>
      <c r="BP14" s="21"/>
      <c r="BQ14" s="21"/>
      <c r="BR14" s="21">
        <v>146302</v>
      </c>
      <c r="BS14" s="21"/>
      <c r="BT14" s="21"/>
      <c r="BU14" s="19">
        <f t="shared" si="11"/>
        <v>168733</v>
      </c>
      <c r="BV14" s="20" t="s">
        <v>12</v>
      </c>
      <c r="BW14" s="19">
        <f t="shared" si="2"/>
        <v>3441000</v>
      </c>
      <c r="BX14" s="20" t="s">
        <v>12</v>
      </c>
      <c r="BY14" s="19">
        <f t="shared" si="3"/>
        <v>106760</v>
      </c>
      <c r="BZ14" s="20" t="s">
        <v>12</v>
      </c>
      <c r="CA14" s="29"/>
      <c r="CB14" s="20" t="s">
        <v>12</v>
      </c>
      <c r="CC14" s="19">
        <f>(+BY14+CA14+C14)</f>
        <v>2673177</v>
      </c>
      <c r="CD14" s="5"/>
      <c r="CE14" s="51">
        <v>1873177</v>
      </c>
      <c r="CF14" s="51">
        <v>800000</v>
      </c>
      <c r="CG14" s="19">
        <f t="shared" si="13"/>
        <v>0</v>
      </c>
      <c r="CH14" s="349" t="s">
        <v>740</v>
      </c>
      <c r="CI14" s="26"/>
      <c r="CJ14" s="6" t="s">
        <v>134</v>
      </c>
      <c r="CK14" s="6"/>
      <c r="CL14" s="6"/>
      <c r="CM14" s="13">
        <f>(+G75)</f>
        <v>1822142.45</v>
      </c>
      <c r="CN14" s="5" t="s">
        <v>12</v>
      </c>
      <c r="CO14" s="6" t="s">
        <v>135</v>
      </c>
      <c r="CP14" s="6"/>
      <c r="CQ14" s="6"/>
      <c r="CR14" s="6"/>
      <c r="CS14" s="13">
        <f>+CM13+CM14+CM18</f>
        <v>28781621.02</v>
      </c>
      <c r="CT14" s="6" t="s">
        <v>136</v>
      </c>
      <c r="CU14" s="6"/>
      <c r="CV14" s="6"/>
      <c r="CW14" s="6"/>
      <c r="CX14" s="5"/>
    </row>
    <row r="15" spans="1:102" x14ac:dyDescent="0.2">
      <c r="A15">
        <f t="shared" si="4"/>
        <v>1</v>
      </c>
      <c r="B15" s="42" t="s">
        <v>465</v>
      </c>
      <c r="C15" s="29">
        <v>4179181</v>
      </c>
      <c r="D15" s="20"/>
      <c r="E15" s="21">
        <v>2125442</v>
      </c>
      <c r="F15" s="21">
        <v>34000</v>
      </c>
      <c r="G15" s="21">
        <v>23817</v>
      </c>
      <c r="H15" s="21"/>
      <c r="I15" s="21"/>
      <c r="J15" s="21"/>
      <c r="K15" s="21"/>
      <c r="L15" s="21"/>
      <c r="M15" s="21">
        <v>125575</v>
      </c>
      <c r="N15" s="19">
        <f t="shared" si="5"/>
        <v>2308834</v>
      </c>
      <c r="O15" s="20"/>
      <c r="P15" s="21">
        <v>2333457</v>
      </c>
      <c r="Q15" s="21"/>
      <c r="R15" s="21">
        <v>283193</v>
      </c>
      <c r="S15" s="21"/>
      <c r="T15" s="21">
        <v>1197124</v>
      </c>
      <c r="U15" s="60">
        <f>(SUM(P15:T15))</f>
        <v>3813774</v>
      </c>
      <c r="V15" s="20"/>
      <c r="W15" s="335"/>
      <c r="X15" s="335"/>
      <c r="Y15" s="21"/>
      <c r="Z15" s="21"/>
      <c r="AA15" s="21"/>
      <c r="AB15" s="21">
        <v>71770</v>
      </c>
      <c r="AC15" s="19">
        <f t="shared" si="7"/>
        <v>71770</v>
      </c>
      <c r="AD15" s="20"/>
      <c r="AE15" s="19">
        <f t="shared" si="0"/>
        <v>6194378</v>
      </c>
      <c r="AF15" s="20"/>
      <c r="AG15" s="21"/>
      <c r="AH15" s="21"/>
      <c r="AI15" s="21"/>
      <c r="AJ15" s="21"/>
      <c r="AK15" s="19">
        <f t="shared" si="1"/>
        <v>0</v>
      </c>
      <c r="AL15" s="20"/>
      <c r="AM15" s="21">
        <v>1216179</v>
      </c>
      <c r="AN15" s="21">
        <v>314512</v>
      </c>
      <c r="AO15" s="21"/>
      <c r="AP15" s="21"/>
      <c r="AQ15" s="19">
        <f t="shared" si="8"/>
        <v>1530691</v>
      </c>
      <c r="AR15" s="20"/>
      <c r="AS15" s="21">
        <v>1402571</v>
      </c>
      <c r="AT15" s="21">
        <v>181730</v>
      </c>
      <c r="AU15" s="21">
        <v>295216</v>
      </c>
      <c r="AV15" s="21">
        <v>374937</v>
      </c>
      <c r="AW15" s="21">
        <v>6700</v>
      </c>
      <c r="AX15" s="21">
        <v>22318</v>
      </c>
      <c r="AY15" s="19">
        <f t="shared" si="9"/>
        <v>2283472</v>
      </c>
      <c r="AZ15" s="20"/>
      <c r="BA15" s="21">
        <v>294902</v>
      </c>
      <c r="BB15" s="21"/>
      <c r="BC15" s="21">
        <v>610170</v>
      </c>
      <c r="BD15" s="21"/>
      <c r="BE15" s="19">
        <f t="shared" si="10"/>
        <v>905072</v>
      </c>
      <c r="BF15" s="20"/>
      <c r="BG15" s="22">
        <v>138728</v>
      </c>
      <c r="BH15" s="20"/>
      <c r="BI15" s="21"/>
      <c r="BJ15" s="21"/>
      <c r="BK15" s="21"/>
      <c r="BL15" s="21">
        <v>28471</v>
      </c>
      <c r="BM15" s="21">
        <v>162262</v>
      </c>
      <c r="BN15" s="21"/>
      <c r="BO15" s="21"/>
      <c r="BP15" s="21"/>
      <c r="BQ15" s="21"/>
      <c r="BR15" s="21"/>
      <c r="BS15" s="21"/>
      <c r="BT15" s="21"/>
      <c r="BU15" s="19">
        <f t="shared" si="11"/>
        <v>190733</v>
      </c>
      <c r="BV15" s="20" t="s">
        <v>12</v>
      </c>
      <c r="BW15" s="19">
        <f t="shared" si="2"/>
        <v>5048696</v>
      </c>
      <c r="BX15" s="20" t="s">
        <v>12</v>
      </c>
      <c r="BY15" s="19">
        <f t="shared" si="3"/>
        <v>1145682</v>
      </c>
      <c r="BZ15" s="20" t="s">
        <v>12</v>
      </c>
      <c r="CA15" s="29"/>
      <c r="CB15" s="20" t="s">
        <v>12</v>
      </c>
      <c r="CC15" s="19">
        <f t="shared" si="12"/>
        <v>5324863</v>
      </c>
      <c r="CD15" s="5"/>
      <c r="CE15" s="51">
        <v>4934420</v>
      </c>
      <c r="CF15" s="51">
        <v>390443</v>
      </c>
      <c r="CG15" s="19">
        <f t="shared" si="13"/>
        <v>0</v>
      </c>
      <c r="CH15" s="349" t="s">
        <v>740</v>
      </c>
      <c r="CI15" s="26"/>
      <c r="CJ15" s="6" t="s">
        <v>138</v>
      </c>
      <c r="CK15" s="6"/>
      <c r="CL15" s="6"/>
      <c r="CM15" s="13">
        <f>(+H75)</f>
        <v>60000</v>
      </c>
      <c r="CN15" s="5" t="s">
        <v>12</v>
      </c>
      <c r="CO15" s="6" t="s">
        <v>139</v>
      </c>
      <c r="CP15" s="6"/>
      <c r="CQ15" s="6"/>
      <c r="CR15" s="6"/>
      <c r="CS15" s="13">
        <f>+CM20</f>
        <v>10870309.57</v>
      </c>
      <c r="CT15" s="6" t="s">
        <v>140</v>
      </c>
      <c r="CU15" s="6"/>
      <c r="CV15" s="6"/>
      <c r="CW15" s="6"/>
      <c r="CX15" s="6">
        <f>+CM52+CM53+CM55+CM56+CM57+CM59+CM60+CM61+CM62+CM66</f>
        <v>131654966.77</v>
      </c>
    </row>
    <row r="16" spans="1:102" x14ac:dyDescent="0.2">
      <c r="A16">
        <f t="shared" si="4"/>
        <v>1</v>
      </c>
      <c r="B16" s="42" t="s">
        <v>466</v>
      </c>
      <c r="C16" s="29">
        <v>10299323</v>
      </c>
      <c r="D16" s="20"/>
      <c r="E16" s="21">
        <v>6694366</v>
      </c>
      <c r="F16" s="21">
        <v>4461</v>
      </c>
      <c r="G16" s="21">
        <v>164621</v>
      </c>
      <c r="H16" s="21"/>
      <c r="I16" s="21">
        <v>776</v>
      </c>
      <c r="J16" s="21"/>
      <c r="K16" s="21">
        <v>15150</v>
      </c>
      <c r="L16" s="21"/>
      <c r="M16" s="21">
        <v>426908</v>
      </c>
      <c r="N16" s="19">
        <f t="shared" si="5"/>
        <v>7306282</v>
      </c>
      <c r="O16" s="20"/>
      <c r="P16" s="21">
        <v>3424475</v>
      </c>
      <c r="Q16" s="21"/>
      <c r="R16" s="21">
        <v>906537</v>
      </c>
      <c r="S16" s="21"/>
      <c r="T16" s="21">
        <v>1370195</v>
      </c>
      <c r="U16" s="55">
        <f t="shared" si="6"/>
        <v>5701207</v>
      </c>
      <c r="V16" s="20"/>
      <c r="W16" s="29"/>
      <c r="X16" s="29"/>
      <c r="Y16" s="21">
        <v>126451</v>
      </c>
      <c r="Z16" s="21">
        <v>68046</v>
      </c>
      <c r="AA16" s="21">
        <v>156569</v>
      </c>
      <c r="AB16" s="21"/>
      <c r="AC16" s="19">
        <f t="shared" si="7"/>
        <v>351066</v>
      </c>
      <c r="AD16" s="20"/>
      <c r="AE16" s="19">
        <f t="shared" si="0"/>
        <v>13358555</v>
      </c>
      <c r="AF16" s="20"/>
      <c r="AG16" s="21"/>
      <c r="AH16" s="21"/>
      <c r="AI16" s="21"/>
      <c r="AJ16" s="21"/>
      <c r="AK16" s="19">
        <f t="shared" si="1"/>
        <v>0</v>
      </c>
      <c r="AL16" s="20"/>
      <c r="AM16" s="21">
        <v>2857844</v>
      </c>
      <c r="AN16" s="21">
        <v>533298</v>
      </c>
      <c r="AO16" s="21"/>
      <c r="AP16" s="21"/>
      <c r="AQ16" s="19">
        <f t="shared" si="8"/>
        <v>3391142</v>
      </c>
      <c r="AR16" s="20"/>
      <c r="AS16" s="21">
        <v>1195642</v>
      </c>
      <c r="AT16" s="21">
        <v>40106</v>
      </c>
      <c r="AU16" s="21">
        <v>89752</v>
      </c>
      <c r="AV16" s="21">
        <v>1821</v>
      </c>
      <c r="AW16" s="21"/>
      <c r="AX16" s="21">
        <v>760693</v>
      </c>
      <c r="AY16" s="19">
        <f t="shared" si="9"/>
        <v>2088014</v>
      </c>
      <c r="AZ16" s="20"/>
      <c r="BA16" s="21">
        <v>466532</v>
      </c>
      <c r="BB16" s="21"/>
      <c r="BC16" s="21">
        <v>753359</v>
      </c>
      <c r="BD16" s="21">
        <v>82398</v>
      </c>
      <c r="BE16" s="19">
        <f t="shared" si="10"/>
        <v>1302289</v>
      </c>
      <c r="BF16" s="20"/>
      <c r="BG16" s="22">
        <v>815934</v>
      </c>
      <c r="BH16" s="20"/>
      <c r="BI16" s="21">
        <v>34369</v>
      </c>
      <c r="BJ16" s="21"/>
      <c r="BK16" s="21"/>
      <c r="BL16" s="21">
        <v>31073</v>
      </c>
      <c r="BM16" s="21">
        <v>831764</v>
      </c>
      <c r="BN16" s="21"/>
      <c r="BO16" s="21"/>
      <c r="BP16" s="21"/>
      <c r="BQ16" s="21"/>
      <c r="BR16" s="21"/>
      <c r="BS16" s="21"/>
      <c r="BT16" s="21">
        <v>2651</v>
      </c>
      <c r="BU16" s="19">
        <f t="shared" si="11"/>
        <v>899857</v>
      </c>
      <c r="BV16" s="20" t="s">
        <v>12</v>
      </c>
      <c r="BW16" s="19">
        <f t="shared" si="2"/>
        <v>8497236</v>
      </c>
      <c r="BX16" s="20" t="s">
        <v>12</v>
      </c>
      <c r="BY16" s="19">
        <f t="shared" si="3"/>
        <v>4861319</v>
      </c>
      <c r="BZ16" s="20" t="s">
        <v>12</v>
      </c>
      <c r="CA16" s="29">
        <v>101375</v>
      </c>
      <c r="CB16" s="20" t="s">
        <v>12</v>
      </c>
      <c r="CC16" s="19">
        <f t="shared" si="12"/>
        <v>15262017</v>
      </c>
      <c r="CD16" s="5"/>
      <c r="CE16" s="51">
        <v>14662017</v>
      </c>
      <c r="CF16" s="51">
        <v>600000</v>
      </c>
      <c r="CG16" s="19">
        <f t="shared" si="13"/>
        <v>0</v>
      </c>
      <c r="CH16" s="349" t="s">
        <v>740</v>
      </c>
      <c r="CI16" s="26"/>
      <c r="CJ16" s="6" t="s">
        <v>142</v>
      </c>
      <c r="CK16" s="6"/>
      <c r="CL16" s="6"/>
      <c r="CM16" s="13">
        <f>(+I75)</f>
        <v>776</v>
      </c>
      <c r="CN16" s="5" t="s">
        <v>12</v>
      </c>
      <c r="CO16" s="6" t="s">
        <v>143</v>
      </c>
      <c r="CP16" s="6"/>
      <c r="CQ16" s="6"/>
      <c r="CR16" s="6"/>
      <c r="CS16" s="23" t="s">
        <v>83</v>
      </c>
      <c r="CT16" s="6" t="s">
        <v>144</v>
      </c>
      <c r="CU16" s="6"/>
      <c r="CV16" s="6"/>
      <c r="CW16" s="6"/>
      <c r="CX16" s="6">
        <f>+CM54</f>
        <v>7806424.6900000004</v>
      </c>
    </row>
    <row r="17" spans="1:102" x14ac:dyDescent="0.2">
      <c r="A17">
        <f t="shared" si="4"/>
        <v>1</v>
      </c>
      <c r="B17" s="42" t="s">
        <v>467</v>
      </c>
      <c r="C17" s="29">
        <v>960637</v>
      </c>
      <c r="D17" s="20"/>
      <c r="E17" s="21">
        <v>165907</v>
      </c>
      <c r="F17" s="21"/>
      <c r="G17" s="21">
        <v>5434</v>
      </c>
      <c r="H17" s="6"/>
      <c r="I17" s="21"/>
      <c r="J17" s="21"/>
      <c r="K17" s="21"/>
      <c r="L17" s="21"/>
      <c r="M17" s="21">
        <v>15633</v>
      </c>
      <c r="N17" s="19">
        <f t="shared" si="5"/>
        <v>186974</v>
      </c>
      <c r="O17" s="20"/>
      <c r="P17" s="21">
        <v>461295</v>
      </c>
      <c r="Q17" s="21"/>
      <c r="R17" s="21"/>
      <c r="S17" s="21"/>
      <c r="T17" s="21">
        <v>235551</v>
      </c>
      <c r="U17" s="60">
        <f>(SUM(P17:T17))</f>
        <v>696846</v>
      </c>
      <c r="V17" s="20"/>
      <c r="W17" s="335"/>
      <c r="X17" s="335"/>
      <c r="Y17" s="21"/>
      <c r="Z17" s="21"/>
      <c r="AA17" s="21"/>
      <c r="AB17" s="21"/>
      <c r="AC17" s="19">
        <f t="shared" si="7"/>
        <v>0</v>
      </c>
      <c r="AD17" s="20"/>
      <c r="AE17" s="19">
        <f t="shared" si="0"/>
        <v>883820</v>
      </c>
      <c r="AF17" s="20"/>
      <c r="AG17" s="21"/>
      <c r="AH17" s="21"/>
      <c r="AI17" s="21"/>
      <c r="AJ17" s="21"/>
      <c r="AK17" s="19">
        <f t="shared" si="1"/>
        <v>0</v>
      </c>
      <c r="AL17" s="20"/>
      <c r="AM17" s="21">
        <v>8342</v>
      </c>
      <c r="AN17" s="21"/>
      <c r="AO17" s="21"/>
      <c r="AP17" s="21"/>
      <c r="AQ17" s="19">
        <f t="shared" si="8"/>
        <v>8342</v>
      </c>
      <c r="AR17" s="20"/>
      <c r="AS17" s="21"/>
      <c r="AT17" s="21">
        <v>6081</v>
      </c>
      <c r="AU17" s="21">
        <v>123335</v>
      </c>
      <c r="AV17" s="21">
        <v>557073</v>
      </c>
      <c r="AW17" s="21"/>
      <c r="AX17" s="21"/>
      <c r="AY17" s="19">
        <f t="shared" si="9"/>
        <v>686489</v>
      </c>
      <c r="AZ17" s="20"/>
      <c r="BA17" s="21"/>
      <c r="BB17" s="21"/>
      <c r="BC17" s="21">
        <v>46976</v>
      </c>
      <c r="BD17" s="21"/>
      <c r="BE17" s="19">
        <f t="shared" si="10"/>
        <v>46976</v>
      </c>
      <c r="BF17" s="20"/>
      <c r="BG17" s="22">
        <v>14302</v>
      </c>
      <c r="BH17" s="20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19">
        <f t="shared" si="11"/>
        <v>0</v>
      </c>
      <c r="BV17" s="20" t="s">
        <v>12</v>
      </c>
      <c r="BW17" s="19">
        <f t="shared" si="2"/>
        <v>756109</v>
      </c>
      <c r="BX17" s="20" t="s">
        <v>12</v>
      </c>
      <c r="BY17" s="19">
        <f t="shared" si="3"/>
        <v>127711</v>
      </c>
      <c r="BZ17" s="20" t="s">
        <v>12</v>
      </c>
      <c r="CA17" s="29"/>
      <c r="CB17" s="20" t="s">
        <v>12</v>
      </c>
      <c r="CC17" s="19">
        <f t="shared" si="12"/>
        <v>1088348</v>
      </c>
      <c r="CD17" s="5"/>
      <c r="CE17" s="51">
        <v>895200</v>
      </c>
      <c r="CF17" s="51">
        <v>193148</v>
      </c>
      <c r="CG17" s="19">
        <f t="shared" si="13"/>
        <v>0</v>
      </c>
      <c r="CH17" s="349" t="s">
        <v>740</v>
      </c>
      <c r="CI17" s="26"/>
      <c r="CJ17" s="6" t="s">
        <v>146</v>
      </c>
      <c r="CK17" s="6"/>
      <c r="CL17" s="6"/>
      <c r="CM17" s="13">
        <f>(+J75)</f>
        <v>613845</v>
      </c>
      <c r="CN17" s="5" t="s">
        <v>12</v>
      </c>
      <c r="CO17" s="6" t="s">
        <v>147</v>
      </c>
      <c r="CP17" s="6"/>
      <c r="CQ17" s="6"/>
      <c r="CR17" s="6"/>
      <c r="CS17" s="13">
        <f>+CM16</f>
        <v>776</v>
      </c>
      <c r="CT17" s="6" t="s">
        <v>148</v>
      </c>
      <c r="CU17" s="6"/>
      <c r="CV17" s="6"/>
      <c r="CW17" s="6"/>
      <c r="CX17" s="6">
        <f>(SUM(CX15:CX16))</f>
        <v>139461391.46000001</v>
      </c>
    </row>
    <row r="18" spans="1:102" x14ac:dyDescent="0.2">
      <c r="A18">
        <f t="shared" si="4"/>
        <v>1</v>
      </c>
      <c r="B18" s="42" t="s">
        <v>468</v>
      </c>
      <c r="C18" s="29"/>
      <c r="D18" s="20"/>
      <c r="E18" s="21">
        <v>96437</v>
      </c>
      <c r="F18" s="21"/>
      <c r="G18" s="21">
        <v>749</v>
      </c>
      <c r="H18" s="21"/>
      <c r="I18" s="21"/>
      <c r="J18" s="21"/>
      <c r="K18" s="21"/>
      <c r="L18" s="21"/>
      <c r="M18" s="21">
        <v>13364</v>
      </c>
      <c r="N18" s="19">
        <f t="shared" si="5"/>
        <v>110550</v>
      </c>
      <c r="O18" s="20"/>
      <c r="P18" s="21">
        <v>191533</v>
      </c>
      <c r="Q18" s="21"/>
      <c r="R18" s="21"/>
      <c r="S18" s="21"/>
      <c r="T18" s="21"/>
      <c r="U18" s="60">
        <f>(SUM(P18:T18))</f>
        <v>191533</v>
      </c>
      <c r="V18" s="20"/>
      <c r="W18" s="335"/>
      <c r="X18" s="335"/>
      <c r="Y18" s="21"/>
      <c r="Z18" s="21"/>
      <c r="AA18" s="21"/>
      <c r="AB18" s="21">
        <v>69647</v>
      </c>
      <c r="AC18" s="19">
        <f t="shared" si="7"/>
        <v>69647</v>
      </c>
      <c r="AD18" s="20"/>
      <c r="AE18" s="19">
        <f t="shared" si="0"/>
        <v>371730</v>
      </c>
      <c r="AF18" s="20"/>
      <c r="AG18" s="21"/>
      <c r="AH18" s="21"/>
      <c r="AI18" s="21"/>
      <c r="AJ18" s="21"/>
      <c r="AK18" s="19">
        <f t="shared" si="1"/>
        <v>0</v>
      </c>
      <c r="AL18" s="20"/>
      <c r="AM18" s="21"/>
      <c r="AN18" s="21"/>
      <c r="AO18" s="21"/>
      <c r="AP18" s="21"/>
      <c r="AQ18" s="19">
        <f t="shared" si="8"/>
        <v>0</v>
      </c>
      <c r="AR18" s="20"/>
      <c r="AS18" s="21">
        <v>93600</v>
      </c>
      <c r="AT18" s="21">
        <v>25668</v>
      </c>
      <c r="AU18" s="21">
        <v>56040</v>
      </c>
      <c r="AV18" s="21"/>
      <c r="AW18" s="21"/>
      <c r="AX18" s="21">
        <v>2475</v>
      </c>
      <c r="AY18" s="19">
        <f t="shared" si="9"/>
        <v>177783</v>
      </c>
      <c r="AZ18" s="20"/>
      <c r="BA18" s="21"/>
      <c r="BB18" s="21">
        <v>16060</v>
      </c>
      <c r="BC18" s="21">
        <v>32720</v>
      </c>
      <c r="BD18" s="21"/>
      <c r="BE18" s="19">
        <f t="shared" si="10"/>
        <v>48780</v>
      </c>
      <c r="BF18" s="20"/>
      <c r="BG18" s="22">
        <v>11078</v>
      </c>
      <c r="BH18" s="20"/>
      <c r="BI18" s="21"/>
      <c r="BJ18" s="21"/>
      <c r="BK18" s="21">
        <v>1518</v>
      </c>
      <c r="BL18" s="21">
        <v>12587</v>
      </c>
      <c r="BM18" s="21"/>
      <c r="BN18" s="21"/>
      <c r="BO18" s="21"/>
      <c r="BP18" s="21"/>
      <c r="BQ18" s="21"/>
      <c r="BR18" s="21"/>
      <c r="BS18" s="21"/>
      <c r="BT18" s="21">
        <v>11220</v>
      </c>
      <c r="BU18" s="19">
        <f t="shared" si="11"/>
        <v>25325</v>
      </c>
      <c r="BV18" s="20" t="s">
        <v>12</v>
      </c>
      <c r="BW18" s="19">
        <f t="shared" si="2"/>
        <v>262966</v>
      </c>
      <c r="BX18" s="20" t="s">
        <v>12</v>
      </c>
      <c r="BY18" s="19">
        <f t="shared" si="3"/>
        <v>108764</v>
      </c>
      <c r="BZ18" s="20" t="s">
        <v>12</v>
      </c>
      <c r="CA18" s="29"/>
      <c r="CB18" s="20" t="s">
        <v>12</v>
      </c>
      <c r="CC18" s="19">
        <f t="shared" si="12"/>
        <v>108764</v>
      </c>
      <c r="CD18" s="5"/>
      <c r="CE18" s="51"/>
      <c r="CF18" s="51">
        <v>108764</v>
      </c>
      <c r="CG18" s="19">
        <f t="shared" si="13"/>
        <v>0</v>
      </c>
      <c r="CH18" s="360" t="s">
        <v>740</v>
      </c>
      <c r="CI18" s="26"/>
      <c r="CJ18" s="6" t="s">
        <v>150</v>
      </c>
      <c r="CK18" s="6"/>
      <c r="CL18" s="6"/>
      <c r="CM18" s="13">
        <f>(+K75)</f>
        <v>25838192</v>
      </c>
      <c r="CN18" s="5" t="s">
        <v>12</v>
      </c>
      <c r="CO18" s="6" t="s">
        <v>151</v>
      </c>
      <c r="CP18" s="6"/>
      <c r="CQ18" s="6"/>
      <c r="CR18" s="6"/>
      <c r="CS18" s="13">
        <f>+CM17</f>
        <v>613845</v>
      </c>
      <c r="CT18" s="6" t="s">
        <v>152</v>
      </c>
      <c r="CU18" s="6"/>
      <c r="CV18" s="6"/>
      <c r="CW18" s="6"/>
      <c r="CX18" s="30">
        <f>+CM44+CM67</f>
        <v>21460752.57</v>
      </c>
    </row>
    <row r="19" spans="1:102" x14ac:dyDescent="0.2">
      <c r="A19">
        <f t="shared" si="4"/>
        <v>1</v>
      </c>
      <c r="B19" s="42" t="s">
        <v>469</v>
      </c>
      <c r="C19" s="29">
        <v>1657298</v>
      </c>
      <c r="D19" s="20"/>
      <c r="E19" s="21">
        <v>141668</v>
      </c>
      <c r="F19" s="21"/>
      <c r="G19" s="21">
        <v>1131</v>
      </c>
      <c r="H19" s="21"/>
      <c r="I19" s="21"/>
      <c r="J19" s="21"/>
      <c r="K19" s="21"/>
      <c r="L19" s="21"/>
      <c r="M19" s="21">
        <v>35682</v>
      </c>
      <c r="N19" s="19">
        <f t="shared" si="5"/>
        <v>178481</v>
      </c>
      <c r="O19" s="20"/>
      <c r="P19" s="21">
        <v>563232</v>
      </c>
      <c r="Q19" s="21">
        <v>113614</v>
      </c>
      <c r="R19" s="21">
        <v>3381</v>
      </c>
      <c r="S19" s="21"/>
      <c r="T19" s="21">
        <v>20367</v>
      </c>
      <c r="U19" s="55">
        <f>(SUM(P19:T19))</f>
        <v>700594</v>
      </c>
      <c r="V19" s="20"/>
      <c r="W19" s="29">
        <v>286589</v>
      </c>
      <c r="X19" s="29"/>
      <c r="Y19" s="21"/>
      <c r="Z19" s="21"/>
      <c r="AA19" s="21"/>
      <c r="AB19" s="21"/>
      <c r="AC19" s="19">
        <f t="shared" si="7"/>
        <v>286589</v>
      </c>
      <c r="AD19" s="20"/>
      <c r="AE19" s="19">
        <f t="shared" si="0"/>
        <v>1165664</v>
      </c>
      <c r="AF19" s="20"/>
      <c r="AG19" s="21"/>
      <c r="AH19" s="21"/>
      <c r="AI19" s="21"/>
      <c r="AJ19" s="21"/>
      <c r="AK19" s="19">
        <f t="shared" si="1"/>
        <v>0</v>
      </c>
      <c r="AL19" s="20"/>
      <c r="AM19" s="21"/>
      <c r="AN19" s="21">
        <v>32533</v>
      </c>
      <c r="AO19" s="21"/>
      <c r="AP19" s="21">
        <v>1530.83</v>
      </c>
      <c r="AQ19" s="19">
        <f t="shared" si="8"/>
        <v>34063.83</v>
      </c>
      <c r="AR19" s="20"/>
      <c r="AS19" s="21"/>
      <c r="AT19" s="21">
        <v>25137.84</v>
      </c>
      <c r="AU19" s="21">
        <v>79791.429999999993</v>
      </c>
      <c r="AV19" s="21">
        <v>143862.43</v>
      </c>
      <c r="AW19" s="21"/>
      <c r="AX19" s="21">
        <v>55310.29</v>
      </c>
      <c r="AY19" s="19">
        <f t="shared" si="9"/>
        <v>304101.99</v>
      </c>
      <c r="AZ19" s="20"/>
      <c r="BA19" s="21"/>
      <c r="BB19" s="21">
        <v>121622.65</v>
      </c>
      <c r="BC19" s="21">
        <v>96815</v>
      </c>
      <c r="BD19" s="21"/>
      <c r="BE19" s="19">
        <f t="shared" si="10"/>
        <v>218437.65</v>
      </c>
      <c r="BF19" s="20"/>
      <c r="BG19" s="22">
        <v>131572</v>
      </c>
      <c r="BH19" s="20"/>
      <c r="BI19" s="21"/>
      <c r="BJ19" s="21"/>
      <c r="BK19" s="21"/>
      <c r="BL19" s="21">
        <v>14100</v>
      </c>
      <c r="BM19" s="21">
        <v>3200</v>
      </c>
      <c r="BN19" s="21"/>
      <c r="BO19" s="21"/>
      <c r="BP19" s="21"/>
      <c r="BQ19" s="21"/>
      <c r="BR19" s="21"/>
      <c r="BS19" s="21"/>
      <c r="BT19" s="21"/>
      <c r="BU19" s="19">
        <f t="shared" si="11"/>
        <v>17300</v>
      </c>
      <c r="BV19" s="20" t="s">
        <v>12</v>
      </c>
      <c r="BW19" s="19">
        <f t="shared" si="2"/>
        <v>705475.47</v>
      </c>
      <c r="BX19" s="20" t="s">
        <v>12</v>
      </c>
      <c r="BY19" s="19">
        <f t="shared" si="3"/>
        <v>460188.53</v>
      </c>
      <c r="BZ19" s="20" t="s">
        <v>12</v>
      </c>
      <c r="CA19" s="29"/>
      <c r="CB19" s="20" t="s">
        <v>12</v>
      </c>
      <c r="CC19" s="19">
        <f t="shared" si="12"/>
        <v>2117486.5300000003</v>
      </c>
      <c r="CD19" s="5"/>
      <c r="CE19" s="51">
        <v>1117486.53</v>
      </c>
      <c r="CF19" s="51">
        <v>1000000</v>
      </c>
      <c r="CG19" s="19">
        <f t="shared" si="13"/>
        <v>0</v>
      </c>
      <c r="CH19" s="349" t="s">
        <v>740</v>
      </c>
      <c r="CI19" s="26"/>
      <c r="CJ19" s="6" t="s">
        <v>154</v>
      </c>
      <c r="CK19" s="6"/>
      <c r="CL19" s="6"/>
      <c r="CM19" s="13">
        <f>(+L75)</f>
        <v>11923822</v>
      </c>
      <c r="CN19" s="5" t="s">
        <v>12</v>
      </c>
      <c r="CO19" s="6" t="s">
        <v>155</v>
      </c>
      <c r="CP19" s="6"/>
      <c r="CQ19" s="6"/>
      <c r="CR19" s="6"/>
      <c r="CS19" s="13">
        <f>(SUM(CS9:CS18))</f>
        <v>157439510.79999998</v>
      </c>
      <c r="CT19" s="6" t="s">
        <v>156</v>
      </c>
      <c r="CU19" s="6"/>
      <c r="CV19" s="6"/>
      <c r="CW19" s="6"/>
      <c r="CX19" s="6"/>
    </row>
    <row r="20" spans="1:102" x14ac:dyDescent="0.2">
      <c r="A20">
        <f t="shared" si="4"/>
        <v>1</v>
      </c>
      <c r="B20" s="42" t="s">
        <v>470</v>
      </c>
      <c r="C20" s="29">
        <v>1782833</v>
      </c>
      <c r="D20" s="20"/>
      <c r="E20" s="21">
        <v>22890</v>
      </c>
      <c r="F20" s="21"/>
      <c r="G20" s="21">
        <v>7717</v>
      </c>
      <c r="H20" s="21"/>
      <c r="I20" s="21"/>
      <c r="J20" s="21"/>
      <c r="K20" s="21"/>
      <c r="L20" s="21"/>
      <c r="M20" s="21">
        <v>30241</v>
      </c>
      <c r="N20" s="19">
        <f t="shared" si="5"/>
        <v>60848</v>
      </c>
      <c r="O20" s="20"/>
      <c r="P20" s="21">
        <v>419957</v>
      </c>
      <c r="Q20" s="21">
        <v>7428</v>
      </c>
      <c r="R20" s="21"/>
      <c r="S20" s="21"/>
      <c r="T20" s="21"/>
      <c r="U20" s="55">
        <f t="shared" si="6"/>
        <v>427385</v>
      </c>
      <c r="V20" s="20"/>
      <c r="W20" s="29">
        <v>189975</v>
      </c>
      <c r="X20" s="29"/>
      <c r="Y20" s="21"/>
      <c r="Z20" s="21"/>
      <c r="AA20" s="21"/>
      <c r="AB20" s="21"/>
      <c r="AC20" s="19">
        <f t="shared" si="7"/>
        <v>189975</v>
      </c>
      <c r="AD20" s="20"/>
      <c r="AE20" s="19">
        <f t="shared" si="0"/>
        <v>678208</v>
      </c>
      <c r="AF20" s="20"/>
      <c r="AG20" s="21"/>
      <c r="AH20" s="21"/>
      <c r="AI20" s="21"/>
      <c r="AJ20" s="21"/>
      <c r="AK20" s="19">
        <f t="shared" si="1"/>
        <v>0</v>
      </c>
      <c r="AL20" s="20"/>
      <c r="AM20" s="21">
        <v>232934</v>
      </c>
      <c r="AN20" s="21">
        <v>5980</v>
      </c>
      <c r="AO20" s="21"/>
      <c r="AP20" s="21"/>
      <c r="AQ20" s="19">
        <f t="shared" si="8"/>
        <v>238914</v>
      </c>
      <c r="AR20" s="20"/>
      <c r="AS20" s="21">
        <v>162073</v>
      </c>
      <c r="AT20" s="21">
        <v>7541</v>
      </c>
      <c r="AU20" s="21">
        <v>37707</v>
      </c>
      <c r="AV20" s="21">
        <v>178478</v>
      </c>
      <c r="AW20" s="21">
        <v>46894</v>
      </c>
      <c r="AX20" s="21">
        <v>8580</v>
      </c>
      <c r="AY20" s="19">
        <f t="shared" si="9"/>
        <v>441273</v>
      </c>
      <c r="AZ20" s="20"/>
      <c r="BA20" s="21">
        <v>162186</v>
      </c>
      <c r="BB20" s="21"/>
      <c r="BC20" s="21">
        <v>79282</v>
      </c>
      <c r="BD20" s="21"/>
      <c r="BE20" s="19">
        <f t="shared" si="10"/>
        <v>241468</v>
      </c>
      <c r="BF20" s="20"/>
      <c r="BG20" s="22">
        <v>26954</v>
      </c>
      <c r="BH20" s="20"/>
      <c r="BI20" s="21"/>
      <c r="BJ20" s="21"/>
      <c r="BK20" s="21"/>
      <c r="BL20" s="21">
        <v>10432</v>
      </c>
      <c r="BM20" s="21"/>
      <c r="BN20" s="21"/>
      <c r="BO20" s="21"/>
      <c r="BP20" s="21"/>
      <c r="BQ20" s="21"/>
      <c r="BR20" s="21">
        <v>4873</v>
      </c>
      <c r="BS20" s="21"/>
      <c r="BT20" s="21"/>
      <c r="BU20" s="19">
        <f t="shared" si="11"/>
        <v>15305</v>
      </c>
      <c r="BV20" s="20" t="s">
        <v>12</v>
      </c>
      <c r="BW20" s="19">
        <f t="shared" si="2"/>
        <v>963914</v>
      </c>
      <c r="BX20" s="20" t="s">
        <v>12</v>
      </c>
      <c r="BY20" s="19">
        <f t="shared" si="3"/>
        <v>-285706</v>
      </c>
      <c r="BZ20" s="20" t="s">
        <v>12</v>
      </c>
      <c r="CA20" s="29"/>
      <c r="CB20" s="20" t="s">
        <v>12</v>
      </c>
      <c r="CC20" s="19">
        <f t="shared" si="12"/>
        <v>1497127</v>
      </c>
      <c r="CD20" s="5"/>
      <c r="CE20" s="51">
        <v>1355818</v>
      </c>
      <c r="CF20" s="51">
        <v>141309</v>
      </c>
      <c r="CG20" s="19">
        <f t="shared" si="13"/>
        <v>0</v>
      </c>
      <c r="CH20" s="349" t="s">
        <v>740</v>
      </c>
      <c r="CI20" s="26"/>
      <c r="CJ20" s="6" t="s">
        <v>158</v>
      </c>
      <c r="CK20" s="6"/>
      <c r="CL20" s="6"/>
      <c r="CM20" s="13">
        <f>(+M75)</f>
        <v>10870309.57</v>
      </c>
      <c r="CN20" s="5" t="s">
        <v>12</v>
      </c>
      <c r="CO20" s="6" t="s">
        <v>159</v>
      </c>
      <c r="CP20" s="6"/>
      <c r="CQ20" s="6"/>
      <c r="CR20" s="6"/>
      <c r="CS20" s="13"/>
      <c r="CT20" s="6" t="s">
        <v>160</v>
      </c>
      <c r="CU20" s="6"/>
      <c r="CV20" s="6"/>
      <c r="CW20" s="6"/>
      <c r="CX20" s="6">
        <f>(+CX13+CX17+CX18+CX19)</f>
        <v>251085231.02000001</v>
      </c>
    </row>
    <row r="21" spans="1:102" x14ac:dyDescent="0.2">
      <c r="A21">
        <f t="shared" si="4"/>
        <v>1</v>
      </c>
      <c r="B21" s="42" t="s">
        <v>471</v>
      </c>
      <c r="C21" s="29">
        <v>549441</v>
      </c>
      <c r="D21" s="20"/>
      <c r="E21" s="21"/>
      <c r="F21" s="21"/>
      <c r="G21" s="21">
        <v>811</v>
      </c>
      <c r="H21" s="21"/>
      <c r="I21" s="21"/>
      <c r="J21" s="21"/>
      <c r="K21" s="21"/>
      <c r="L21" s="21"/>
      <c r="M21" s="21">
        <v>43077</v>
      </c>
      <c r="N21" s="19">
        <f t="shared" si="5"/>
        <v>43888</v>
      </c>
      <c r="O21" s="20"/>
      <c r="P21" s="21">
        <v>192916</v>
      </c>
      <c r="Q21" s="21">
        <v>-57</v>
      </c>
      <c r="R21" s="21"/>
      <c r="S21" s="21"/>
      <c r="T21" s="21"/>
      <c r="U21" s="55">
        <f t="shared" si="6"/>
        <v>192859</v>
      </c>
      <c r="V21" s="20"/>
      <c r="W21" s="29">
        <v>198321</v>
      </c>
      <c r="X21" s="29"/>
      <c r="Y21" s="21"/>
      <c r="Z21" s="21"/>
      <c r="AA21" s="21"/>
      <c r="AB21" s="21"/>
      <c r="AC21" s="19">
        <f t="shared" si="7"/>
        <v>198321</v>
      </c>
      <c r="AD21" s="20"/>
      <c r="AE21" s="19">
        <f t="shared" si="0"/>
        <v>435068</v>
      </c>
      <c r="AF21" s="20"/>
      <c r="AG21" s="21"/>
      <c r="AH21" s="21">
        <v>1227</v>
      </c>
      <c r="AI21" s="21"/>
      <c r="AJ21" s="21"/>
      <c r="AK21" s="19">
        <f t="shared" si="1"/>
        <v>1227</v>
      </c>
      <c r="AL21" s="20"/>
      <c r="AM21" s="21">
        <v>22922</v>
      </c>
      <c r="AN21" s="21">
        <v>21033</v>
      </c>
      <c r="AO21" s="21"/>
      <c r="AP21" s="21"/>
      <c r="AQ21" s="19">
        <f t="shared" si="8"/>
        <v>43955</v>
      </c>
      <c r="AR21" s="20"/>
      <c r="AS21" s="21">
        <v>49958</v>
      </c>
      <c r="AT21" s="21"/>
      <c r="AU21" s="21">
        <v>17686</v>
      </c>
      <c r="AV21" s="21">
        <v>52659</v>
      </c>
      <c r="AW21" s="21"/>
      <c r="AX21" s="21">
        <v>113220</v>
      </c>
      <c r="AY21" s="19">
        <f t="shared" si="9"/>
        <v>233523</v>
      </c>
      <c r="AZ21" s="20"/>
      <c r="BA21" s="21"/>
      <c r="BB21" s="21">
        <v>12269</v>
      </c>
      <c r="BC21" s="21">
        <v>44205</v>
      </c>
      <c r="BD21" s="21"/>
      <c r="BE21" s="19">
        <f t="shared" si="10"/>
        <v>56474</v>
      </c>
      <c r="BF21" s="20"/>
      <c r="BG21" s="22">
        <v>32865</v>
      </c>
      <c r="BH21" s="20"/>
      <c r="BI21" s="21"/>
      <c r="BJ21" s="21">
        <v>600</v>
      </c>
      <c r="BK21" s="21"/>
      <c r="BL21" s="21">
        <v>600</v>
      </c>
      <c r="BM21" s="21">
        <v>2994</v>
      </c>
      <c r="BN21" s="21"/>
      <c r="BO21" s="21"/>
      <c r="BP21" s="21"/>
      <c r="BQ21" s="21"/>
      <c r="BR21" s="21">
        <v>6404</v>
      </c>
      <c r="BS21" s="21"/>
      <c r="BT21" s="21"/>
      <c r="BU21" s="19">
        <f t="shared" si="11"/>
        <v>10598</v>
      </c>
      <c r="BV21" s="20" t="s">
        <v>12</v>
      </c>
      <c r="BW21" s="19">
        <f t="shared" si="2"/>
        <v>378642</v>
      </c>
      <c r="BX21" s="20" t="s">
        <v>12</v>
      </c>
      <c r="BY21" s="19">
        <f t="shared" si="3"/>
        <v>56426</v>
      </c>
      <c r="BZ21" s="20" t="s">
        <v>12</v>
      </c>
      <c r="CA21" s="29">
        <v>-1446</v>
      </c>
      <c r="CB21" s="20" t="s">
        <v>12</v>
      </c>
      <c r="CC21" s="19">
        <f t="shared" si="12"/>
        <v>604421</v>
      </c>
      <c r="CD21" s="5"/>
      <c r="CE21" s="51">
        <v>585000</v>
      </c>
      <c r="CF21" s="51">
        <v>19421</v>
      </c>
      <c r="CG21" s="19">
        <f t="shared" si="13"/>
        <v>0</v>
      </c>
      <c r="CH21" s="349" t="s">
        <v>740</v>
      </c>
      <c r="CI21" s="26"/>
      <c r="CJ21" s="6" t="s">
        <v>162</v>
      </c>
      <c r="CK21" s="6"/>
      <c r="CL21" s="6"/>
      <c r="CM21" s="13">
        <f>(+N75)</f>
        <v>157439510.80000001</v>
      </c>
      <c r="CN21" s="5" t="s">
        <v>12</v>
      </c>
      <c r="CO21" s="6" t="s">
        <v>163</v>
      </c>
      <c r="CP21" s="6"/>
      <c r="CQ21" s="6"/>
      <c r="CR21" s="6"/>
      <c r="CS21" s="23"/>
      <c r="CT21" s="6" t="s">
        <v>164</v>
      </c>
      <c r="CU21" s="6"/>
      <c r="CV21" s="6"/>
      <c r="CW21" s="6"/>
      <c r="CX21" s="6"/>
    </row>
    <row r="22" spans="1:102" x14ac:dyDescent="0.2">
      <c r="A22">
        <f t="shared" si="4"/>
        <v>1</v>
      </c>
      <c r="B22" s="42" t="s">
        <v>472</v>
      </c>
      <c r="C22" s="29">
        <v>108600</v>
      </c>
      <c r="D22" s="20"/>
      <c r="E22" s="21">
        <v>100862</v>
      </c>
      <c r="F22" s="21"/>
      <c r="G22" s="21"/>
      <c r="H22" s="21"/>
      <c r="I22" s="21"/>
      <c r="J22" s="21"/>
      <c r="K22" s="21"/>
      <c r="L22" s="21"/>
      <c r="M22" s="21">
        <v>11916</v>
      </c>
      <c r="N22" s="19">
        <f t="shared" si="5"/>
        <v>112778</v>
      </c>
      <c r="O22" s="20"/>
      <c r="P22" s="21">
        <v>437100</v>
      </c>
      <c r="Q22" s="21"/>
      <c r="R22" s="21">
        <v>10891</v>
      </c>
      <c r="S22" s="21"/>
      <c r="T22" s="21"/>
      <c r="U22" s="55">
        <f t="shared" si="6"/>
        <v>447991</v>
      </c>
      <c r="V22" s="20"/>
      <c r="W22" s="29"/>
      <c r="X22" s="29"/>
      <c r="Y22" s="21"/>
      <c r="Z22" s="21"/>
      <c r="AA22" s="21"/>
      <c r="AB22" s="21"/>
      <c r="AC22" s="19">
        <f t="shared" si="7"/>
        <v>0</v>
      </c>
      <c r="AD22" s="20"/>
      <c r="AE22" s="19">
        <f t="shared" si="0"/>
        <v>560769</v>
      </c>
      <c r="AF22" s="20"/>
      <c r="AG22" s="21"/>
      <c r="AH22" s="21"/>
      <c r="AI22" s="21"/>
      <c r="AJ22" s="21"/>
      <c r="AK22" s="19">
        <f t="shared" si="1"/>
        <v>0</v>
      </c>
      <c r="AL22" s="20"/>
      <c r="AM22" s="21">
        <v>55000</v>
      </c>
      <c r="AN22" s="21"/>
      <c r="AO22" s="21"/>
      <c r="AP22" s="21"/>
      <c r="AQ22" s="19">
        <f t="shared" si="8"/>
        <v>55000</v>
      </c>
      <c r="AR22" s="20"/>
      <c r="AS22" s="21">
        <v>279370</v>
      </c>
      <c r="AT22" s="21">
        <v>32000</v>
      </c>
      <c r="AU22" s="21">
        <v>43500</v>
      </c>
      <c r="AV22" s="21">
        <v>38000</v>
      </c>
      <c r="AW22" s="21"/>
      <c r="AX22" s="21"/>
      <c r="AY22" s="19">
        <f t="shared" si="9"/>
        <v>392870</v>
      </c>
      <c r="AZ22" s="20"/>
      <c r="BA22" s="21">
        <v>20312</v>
      </c>
      <c r="BB22" s="21"/>
      <c r="BC22" s="21">
        <v>32000</v>
      </c>
      <c r="BD22" s="21"/>
      <c r="BE22" s="19">
        <f t="shared" si="10"/>
        <v>52312</v>
      </c>
      <c r="BF22" s="20"/>
      <c r="BG22" s="22">
        <v>40000</v>
      </c>
      <c r="BH22" s="20"/>
      <c r="BI22" s="21"/>
      <c r="BJ22" s="21"/>
      <c r="BK22" s="21"/>
      <c r="BL22" s="21">
        <v>3065</v>
      </c>
      <c r="BM22" s="21">
        <v>6000</v>
      </c>
      <c r="BN22" s="21"/>
      <c r="BO22" s="21"/>
      <c r="BP22" s="21"/>
      <c r="BQ22" s="21"/>
      <c r="BR22" s="21">
        <v>4288</v>
      </c>
      <c r="BS22" s="21"/>
      <c r="BT22" s="21">
        <v>19680</v>
      </c>
      <c r="BU22" s="19">
        <f t="shared" si="11"/>
        <v>33033</v>
      </c>
      <c r="BV22" s="20" t="s">
        <v>12</v>
      </c>
      <c r="BW22" s="19">
        <f t="shared" si="2"/>
        <v>573215</v>
      </c>
      <c r="BX22" s="20" t="s">
        <v>12</v>
      </c>
      <c r="BY22" s="19">
        <f t="shared" si="3"/>
        <v>-12446</v>
      </c>
      <c r="BZ22" s="20" t="s">
        <v>12</v>
      </c>
      <c r="CA22" s="29">
        <v>-319</v>
      </c>
      <c r="CB22" s="20" t="s">
        <v>12</v>
      </c>
      <c r="CC22" s="19">
        <f t="shared" si="12"/>
        <v>95835</v>
      </c>
      <c r="CD22" s="5"/>
      <c r="CE22" s="51"/>
      <c r="CF22" s="51">
        <v>95835</v>
      </c>
      <c r="CG22" s="19">
        <f t="shared" si="13"/>
        <v>0</v>
      </c>
      <c r="CH22" s="360" t="s">
        <v>740</v>
      </c>
      <c r="CI22" s="2"/>
      <c r="CJ22" s="37" t="s">
        <v>166</v>
      </c>
      <c r="CK22" s="6"/>
      <c r="CL22" s="6"/>
      <c r="CM22" s="13"/>
      <c r="CN22" s="5" t="s">
        <v>12</v>
      </c>
      <c r="CO22" s="6" t="s">
        <v>167</v>
      </c>
      <c r="CP22" s="6"/>
      <c r="CQ22" s="6"/>
      <c r="CR22" s="6"/>
      <c r="CS22" s="13">
        <f>+CM23+CM24</f>
        <v>125094909.63</v>
      </c>
      <c r="CT22" s="6" t="s">
        <v>168</v>
      </c>
      <c r="CU22" s="6"/>
      <c r="CV22" s="6"/>
      <c r="CW22" s="6"/>
      <c r="CX22" s="6"/>
    </row>
    <row r="23" spans="1:102" x14ac:dyDescent="0.2">
      <c r="A23">
        <f t="shared" si="4"/>
        <v>1</v>
      </c>
      <c r="B23" s="42" t="s">
        <v>473</v>
      </c>
      <c r="C23" s="29">
        <v>596183</v>
      </c>
      <c r="D23" s="20"/>
      <c r="E23" s="21"/>
      <c r="F23" s="21"/>
      <c r="G23" s="21">
        <v>225</v>
      </c>
      <c r="H23" s="21"/>
      <c r="I23" s="21"/>
      <c r="J23" s="21"/>
      <c r="K23" s="21"/>
      <c r="L23" s="21"/>
      <c r="M23" s="21"/>
      <c r="N23" s="19">
        <f t="shared" si="5"/>
        <v>225</v>
      </c>
      <c r="O23" s="20"/>
      <c r="P23" s="21">
        <v>248356</v>
      </c>
      <c r="Q23" s="21">
        <v>128</v>
      </c>
      <c r="R23" s="21"/>
      <c r="S23" s="21"/>
      <c r="T23" s="21"/>
      <c r="U23" s="55">
        <f t="shared" si="6"/>
        <v>248484</v>
      </c>
      <c r="V23" s="20"/>
      <c r="W23" s="29">
        <v>240944</v>
      </c>
      <c r="X23" s="29"/>
      <c r="Y23" s="21"/>
      <c r="Z23" s="21"/>
      <c r="AA23" s="21"/>
      <c r="AB23" s="21"/>
      <c r="AC23" s="19">
        <f t="shared" si="7"/>
        <v>240944</v>
      </c>
      <c r="AD23" s="20"/>
      <c r="AE23" s="19">
        <f t="shared" si="0"/>
        <v>489653</v>
      </c>
      <c r="AF23" s="20"/>
      <c r="AG23" s="21"/>
      <c r="AH23" s="21"/>
      <c r="AI23" s="21"/>
      <c r="AJ23" s="21"/>
      <c r="AK23" s="19">
        <f t="shared" si="1"/>
        <v>0</v>
      </c>
      <c r="AL23" s="20"/>
      <c r="AM23" s="21"/>
      <c r="AN23" s="21"/>
      <c r="AO23" s="21"/>
      <c r="AP23" s="21"/>
      <c r="AQ23" s="19">
        <f t="shared" si="8"/>
        <v>0</v>
      </c>
      <c r="AR23" s="20"/>
      <c r="AS23" s="21"/>
      <c r="AT23" s="21"/>
      <c r="AU23" s="21">
        <v>15287</v>
      </c>
      <c r="AV23" s="21">
        <v>91426</v>
      </c>
      <c r="AW23" s="21"/>
      <c r="AX23" s="21">
        <v>2320</v>
      </c>
      <c r="AY23" s="19">
        <f t="shared" si="9"/>
        <v>109033</v>
      </c>
      <c r="AZ23" s="20"/>
      <c r="BA23" s="21">
        <v>122555</v>
      </c>
      <c r="BB23" s="21">
        <v>1373</v>
      </c>
      <c r="BC23" s="21">
        <v>47292</v>
      </c>
      <c r="BD23" s="21">
        <v>39081</v>
      </c>
      <c r="BE23" s="19">
        <f t="shared" si="10"/>
        <v>210301</v>
      </c>
      <c r="BF23" s="20"/>
      <c r="BG23" s="22">
        <v>68584</v>
      </c>
      <c r="BH23" s="20"/>
      <c r="BI23" s="21"/>
      <c r="BJ23" s="21"/>
      <c r="BK23" s="21"/>
      <c r="BL23" s="21">
        <v>333</v>
      </c>
      <c r="BM23" s="21"/>
      <c r="BN23" s="21"/>
      <c r="BO23" s="21"/>
      <c r="BP23" s="21"/>
      <c r="BQ23" s="21"/>
      <c r="BR23" s="21"/>
      <c r="BS23" s="21"/>
      <c r="BT23" s="21"/>
      <c r="BU23" s="19">
        <f t="shared" si="11"/>
        <v>333</v>
      </c>
      <c r="BV23" s="20" t="s">
        <v>12</v>
      </c>
      <c r="BW23" s="19">
        <f t="shared" si="2"/>
        <v>388251</v>
      </c>
      <c r="BX23" s="20" t="s">
        <v>12</v>
      </c>
      <c r="BY23" s="19">
        <f t="shared" si="3"/>
        <v>101402</v>
      </c>
      <c r="BZ23" s="20" t="s">
        <v>12</v>
      </c>
      <c r="CA23" s="29"/>
      <c r="CB23" s="20" t="s">
        <v>12</v>
      </c>
      <c r="CC23" s="19">
        <f t="shared" si="12"/>
        <v>697585</v>
      </c>
      <c r="CD23" s="5"/>
      <c r="CE23" s="51">
        <v>558068</v>
      </c>
      <c r="CF23" s="51">
        <v>139517</v>
      </c>
      <c r="CG23" s="19">
        <f t="shared" si="13"/>
        <v>0</v>
      </c>
      <c r="CH23" s="349" t="s">
        <v>740</v>
      </c>
      <c r="CI23" s="26"/>
      <c r="CJ23" s="6" t="s">
        <v>170</v>
      </c>
      <c r="CK23" s="6"/>
      <c r="CL23" s="6"/>
      <c r="CM23" s="13">
        <v>0</v>
      </c>
      <c r="CN23" s="5" t="s">
        <v>12</v>
      </c>
      <c r="CO23" s="6" t="s">
        <v>171</v>
      </c>
      <c r="CP23" s="6"/>
      <c r="CQ23" s="6"/>
      <c r="CR23" s="6"/>
      <c r="CS23" s="13" t="s">
        <v>83</v>
      </c>
      <c r="CT23" s="6" t="s">
        <v>172</v>
      </c>
      <c r="CU23" s="6"/>
      <c r="CV23" s="6"/>
      <c r="CW23" s="6"/>
      <c r="CX23" s="6">
        <f>(+CM69)</f>
        <v>17893</v>
      </c>
    </row>
    <row r="24" spans="1:102" x14ac:dyDescent="0.2">
      <c r="A24">
        <f t="shared" si="4"/>
        <v>1</v>
      </c>
      <c r="B24" s="42" t="s">
        <v>474</v>
      </c>
      <c r="C24" s="29">
        <v>800059</v>
      </c>
      <c r="D24" s="20"/>
      <c r="E24" s="21">
        <v>63312</v>
      </c>
      <c r="F24" s="21"/>
      <c r="G24" s="21">
        <v>3831</v>
      </c>
      <c r="H24" s="21"/>
      <c r="I24" s="21"/>
      <c r="J24" s="21"/>
      <c r="K24" s="21"/>
      <c r="L24" s="21"/>
      <c r="M24" s="21"/>
      <c r="N24" s="19">
        <f>(SUM(E24:M24))</f>
        <v>67143</v>
      </c>
      <c r="O24" s="20"/>
      <c r="P24" s="21">
        <v>892362</v>
      </c>
      <c r="Q24" s="21"/>
      <c r="R24" s="21"/>
      <c r="S24" s="21">
        <v>344731</v>
      </c>
      <c r="T24" s="21">
        <v>117391</v>
      </c>
      <c r="U24" s="55">
        <f t="shared" si="6"/>
        <v>1354484</v>
      </c>
      <c r="V24" s="20"/>
      <c r="W24" s="335"/>
      <c r="X24" s="335"/>
      <c r="Y24" s="21"/>
      <c r="Z24" s="21"/>
      <c r="AA24" s="21"/>
      <c r="AB24" s="21">
        <v>22680</v>
      </c>
      <c r="AC24" s="19">
        <f t="shared" si="7"/>
        <v>22680</v>
      </c>
      <c r="AD24" s="20"/>
      <c r="AE24" s="19">
        <f t="shared" si="0"/>
        <v>1444307</v>
      </c>
      <c r="AF24" s="20"/>
      <c r="AG24" s="21"/>
      <c r="AH24" s="21"/>
      <c r="AI24" s="21"/>
      <c r="AJ24" s="21"/>
      <c r="AK24" s="19">
        <f t="shared" si="1"/>
        <v>0</v>
      </c>
      <c r="AL24" s="20"/>
      <c r="AM24" s="21">
        <v>45664</v>
      </c>
      <c r="AN24" s="21">
        <v>42960</v>
      </c>
      <c r="AO24" s="21">
        <v>41</v>
      </c>
      <c r="AP24" s="21"/>
      <c r="AQ24" s="19">
        <f t="shared" si="8"/>
        <v>88665</v>
      </c>
      <c r="AR24" s="20"/>
      <c r="AS24" s="21">
        <v>339915</v>
      </c>
      <c r="AT24" s="21">
        <v>18624</v>
      </c>
      <c r="AU24" s="21">
        <v>49565</v>
      </c>
      <c r="AV24" s="21">
        <v>19947</v>
      </c>
      <c r="AW24" s="21"/>
      <c r="AX24" s="21">
        <v>8125</v>
      </c>
      <c r="AY24" s="19">
        <f t="shared" si="9"/>
        <v>436176</v>
      </c>
      <c r="AZ24" s="20"/>
      <c r="BA24" s="21">
        <v>62153</v>
      </c>
      <c r="BB24" s="21">
        <v>234385</v>
      </c>
      <c r="BC24" s="21">
        <v>396297</v>
      </c>
      <c r="BD24" s="21"/>
      <c r="BE24" s="19">
        <f t="shared" si="10"/>
        <v>692835</v>
      </c>
      <c r="BF24" s="20"/>
      <c r="BG24" s="22">
        <v>136773</v>
      </c>
      <c r="BH24" s="20"/>
      <c r="BI24" s="21"/>
      <c r="BJ24" s="21"/>
      <c r="BK24" s="21"/>
      <c r="BL24" s="21">
        <v>6495</v>
      </c>
      <c r="BM24" s="21"/>
      <c r="BN24" s="21"/>
      <c r="BO24" s="21"/>
      <c r="BP24" s="21"/>
      <c r="BQ24" s="21"/>
      <c r="BR24" s="21"/>
      <c r="BS24" s="21"/>
      <c r="BT24" s="21"/>
      <c r="BU24" s="19">
        <f t="shared" si="11"/>
        <v>6495</v>
      </c>
      <c r="BV24" s="20" t="s">
        <v>12</v>
      </c>
      <c r="BW24" s="19">
        <f t="shared" si="2"/>
        <v>1360944</v>
      </c>
      <c r="BX24" s="20" t="s">
        <v>12</v>
      </c>
      <c r="BY24" s="19">
        <f t="shared" si="3"/>
        <v>83363</v>
      </c>
      <c r="BZ24" s="20" t="s">
        <v>12</v>
      </c>
      <c r="CA24" s="29">
        <v>69555</v>
      </c>
      <c r="CB24" s="20" t="s">
        <v>12</v>
      </c>
      <c r="CC24" s="19">
        <f t="shared" si="12"/>
        <v>952977</v>
      </c>
      <c r="CD24" s="5"/>
      <c r="CE24" s="51">
        <v>714733</v>
      </c>
      <c r="CF24" s="51">
        <v>238244</v>
      </c>
      <c r="CG24" s="19">
        <f t="shared" si="13"/>
        <v>0</v>
      </c>
      <c r="CH24" s="349" t="s">
        <v>740</v>
      </c>
      <c r="CI24" s="26"/>
      <c r="CJ24" s="6" t="s">
        <v>174</v>
      </c>
      <c r="CK24" s="6"/>
      <c r="CL24" s="6"/>
      <c r="CM24" s="13">
        <f>(+P75)</f>
        <v>125094909.63</v>
      </c>
      <c r="CN24" s="5" t="s">
        <v>12</v>
      </c>
      <c r="CO24" s="6" t="s">
        <v>175</v>
      </c>
      <c r="CP24" s="6"/>
      <c r="CQ24" s="6"/>
      <c r="CR24" s="6"/>
      <c r="CS24" s="13">
        <f>+CM25+CM26+CM27+CM28</f>
        <v>33251200.969999999</v>
      </c>
      <c r="CT24" s="6" t="s">
        <v>176</v>
      </c>
      <c r="CU24" s="6"/>
      <c r="CV24" s="6"/>
      <c r="CW24" s="6"/>
      <c r="CX24" s="6">
        <f>(+CM71)</f>
        <v>0</v>
      </c>
    </row>
    <row r="25" spans="1:102" x14ac:dyDescent="0.2">
      <c r="A25">
        <f t="shared" si="4"/>
        <v>1</v>
      </c>
      <c r="B25" s="42" t="s">
        <v>475</v>
      </c>
      <c r="C25" s="29">
        <v>3041691</v>
      </c>
      <c r="D25" s="20"/>
      <c r="E25" s="21">
        <v>1578009</v>
      </c>
      <c r="F25" s="21">
        <v>16203</v>
      </c>
      <c r="G25" s="21">
        <v>36379</v>
      </c>
      <c r="H25" s="21"/>
      <c r="I25" s="21"/>
      <c r="J25" s="21"/>
      <c r="K25" s="21"/>
      <c r="L25" s="21"/>
      <c r="M25" s="21">
        <v>245870</v>
      </c>
      <c r="N25" s="19">
        <f t="shared" si="5"/>
        <v>1876461</v>
      </c>
      <c r="O25" s="20"/>
      <c r="P25" s="21">
        <v>2480315</v>
      </c>
      <c r="Q25" s="21">
        <v>96017</v>
      </c>
      <c r="R25" s="21"/>
      <c r="S25" s="21"/>
      <c r="T25" s="21"/>
      <c r="U25" s="55">
        <f>(SUM(P25:T25))</f>
        <v>2576332</v>
      </c>
      <c r="V25" s="20"/>
      <c r="W25" s="29">
        <v>71202</v>
      </c>
      <c r="X25" s="29"/>
      <c r="Y25" s="21"/>
      <c r="Z25" s="21">
        <v>231386</v>
      </c>
      <c r="AA25" s="21"/>
      <c r="AB25" s="21"/>
      <c r="AC25" s="19">
        <f t="shared" si="7"/>
        <v>302588</v>
      </c>
      <c r="AD25" s="20"/>
      <c r="AE25" s="19">
        <f t="shared" si="0"/>
        <v>4755381</v>
      </c>
      <c r="AF25" s="20"/>
      <c r="AG25" s="21"/>
      <c r="AH25" s="21"/>
      <c r="AI25" s="21"/>
      <c r="AJ25" s="21"/>
      <c r="AK25" s="19">
        <f>(SUM(AG25:AJ25))</f>
        <v>0</v>
      </c>
      <c r="AL25" s="20"/>
      <c r="AM25" s="21">
        <v>289948</v>
      </c>
      <c r="AN25" s="21">
        <v>119174</v>
      </c>
      <c r="AO25" s="21"/>
      <c r="AP25" s="21"/>
      <c r="AQ25" s="19">
        <f>(SUM(AM25:AP25))</f>
        <v>409122</v>
      </c>
      <c r="AR25" s="20"/>
      <c r="AS25" s="21">
        <v>476397</v>
      </c>
      <c r="AT25" s="21">
        <v>184795</v>
      </c>
      <c r="AU25" s="21">
        <v>330786</v>
      </c>
      <c r="AV25" s="21">
        <v>97351</v>
      </c>
      <c r="AW25" s="21">
        <v>5692</v>
      </c>
      <c r="AX25" s="21">
        <v>1003406</v>
      </c>
      <c r="AY25" s="19">
        <f>(SUM(AS25:AX25))</f>
        <v>2098427</v>
      </c>
      <c r="AZ25" s="20"/>
      <c r="BA25" s="21">
        <v>234931</v>
      </c>
      <c r="BB25" s="21">
        <v>70587</v>
      </c>
      <c r="BC25" s="21">
        <v>490791</v>
      </c>
      <c r="BD25" s="21">
        <v>27330</v>
      </c>
      <c r="BE25" s="19">
        <f>(SUM(BA25:BD25))</f>
        <v>823639</v>
      </c>
      <c r="BF25" s="20"/>
      <c r="BG25" s="22">
        <v>306213</v>
      </c>
      <c r="BH25" s="20"/>
      <c r="BI25" s="21"/>
      <c r="BJ25" s="21"/>
      <c r="BK25" s="21"/>
      <c r="BL25" s="21">
        <v>17562</v>
      </c>
      <c r="BM25" s="21">
        <v>432565</v>
      </c>
      <c r="BN25" s="21"/>
      <c r="BO25" s="21">
        <v>5142</v>
      </c>
      <c r="BP25" s="21"/>
      <c r="BQ25" s="21"/>
      <c r="BR25" s="21"/>
      <c r="BS25" s="21"/>
      <c r="BT25" s="21">
        <v>72164</v>
      </c>
      <c r="BU25" s="19">
        <f t="shared" si="11"/>
        <v>527433</v>
      </c>
      <c r="BV25" s="20" t="s">
        <v>12</v>
      </c>
      <c r="BW25" s="19">
        <f t="shared" si="2"/>
        <v>4164834</v>
      </c>
      <c r="BX25" s="20" t="s">
        <v>12</v>
      </c>
      <c r="BY25" s="19">
        <f t="shared" si="3"/>
        <v>590547</v>
      </c>
      <c r="BZ25" s="20" t="s">
        <v>12</v>
      </c>
      <c r="CA25" s="29"/>
      <c r="CB25" s="20" t="s">
        <v>12</v>
      </c>
      <c r="CC25" s="19">
        <f t="shared" si="12"/>
        <v>3632238</v>
      </c>
      <c r="CD25" s="5"/>
      <c r="CE25" s="51">
        <v>3300660</v>
      </c>
      <c r="CF25" s="51">
        <v>331578</v>
      </c>
      <c r="CG25" s="19">
        <f t="shared" si="13"/>
        <v>0</v>
      </c>
      <c r="CH25" s="349" t="s">
        <v>740</v>
      </c>
      <c r="CI25" s="26"/>
      <c r="CJ25" s="6" t="s">
        <v>178</v>
      </c>
      <c r="CK25" s="6"/>
      <c r="CL25" s="6"/>
      <c r="CM25" s="13">
        <f>(+Q75)</f>
        <v>2606360.59</v>
      </c>
      <c r="CN25" s="5" t="s">
        <v>12</v>
      </c>
      <c r="CO25" s="6" t="s">
        <v>179</v>
      </c>
      <c r="CP25" s="6"/>
      <c r="CQ25" s="6"/>
      <c r="CR25" s="6"/>
      <c r="CS25" s="13">
        <f>(SUM(CS22:CS24))</f>
        <v>158346110.59999999</v>
      </c>
      <c r="CT25" s="6" t="s">
        <v>180</v>
      </c>
      <c r="CU25" s="6"/>
      <c r="CV25" s="6"/>
      <c r="CW25" s="6"/>
      <c r="CX25" s="6"/>
    </row>
    <row r="26" spans="1:102" x14ac:dyDescent="0.2">
      <c r="A26">
        <f t="shared" si="4"/>
        <v>1</v>
      </c>
      <c r="B26" s="42" t="s">
        <v>476</v>
      </c>
      <c r="C26" s="29">
        <v>363118</v>
      </c>
      <c r="D26" s="20"/>
      <c r="E26" s="21">
        <v>77669</v>
      </c>
      <c r="F26" s="21">
        <v>7000</v>
      </c>
      <c r="G26" s="21">
        <v>2238</v>
      </c>
      <c r="H26" s="21"/>
      <c r="I26" s="21"/>
      <c r="J26" s="21"/>
      <c r="K26" s="21"/>
      <c r="L26" s="21"/>
      <c r="M26" s="21">
        <v>72446</v>
      </c>
      <c r="N26" s="19">
        <f t="shared" si="5"/>
        <v>159353</v>
      </c>
      <c r="O26" s="20"/>
      <c r="P26" s="21">
        <v>292760</v>
      </c>
      <c r="Q26" s="21">
        <v>40417</v>
      </c>
      <c r="R26" s="21"/>
      <c r="S26" s="21"/>
      <c r="T26" s="21">
        <v>123674</v>
      </c>
      <c r="U26" s="60">
        <f>(SUM(P26:T26))</f>
        <v>456851</v>
      </c>
      <c r="V26" s="20"/>
      <c r="W26" s="29"/>
      <c r="X26" s="29"/>
      <c r="Y26" s="21"/>
      <c r="Z26" s="21"/>
      <c r="AA26" s="21"/>
      <c r="AB26" s="21"/>
      <c r="AC26" s="19">
        <f t="shared" si="7"/>
        <v>0</v>
      </c>
      <c r="AD26" s="20"/>
      <c r="AE26" s="19">
        <f t="shared" si="0"/>
        <v>616204</v>
      </c>
      <c r="AF26" s="20"/>
      <c r="AG26" s="21"/>
      <c r="AH26" s="21"/>
      <c r="AI26" s="21"/>
      <c r="AJ26" s="21"/>
      <c r="AK26" s="19">
        <f t="shared" ref="AK26:AK73" si="14">(SUM(AG26:AJ26))</f>
        <v>0</v>
      </c>
      <c r="AL26" s="20"/>
      <c r="AM26" s="21"/>
      <c r="AN26" s="21">
        <v>80995</v>
      </c>
      <c r="AO26" s="21"/>
      <c r="AP26" s="21"/>
      <c r="AQ26" s="19">
        <f t="shared" si="8"/>
        <v>80995</v>
      </c>
      <c r="AR26" s="20"/>
      <c r="AS26" s="21"/>
      <c r="AT26" s="21"/>
      <c r="AU26" s="21">
        <v>68969</v>
      </c>
      <c r="AV26" s="21">
        <v>156202</v>
      </c>
      <c r="AW26" s="21"/>
      <c r="AX26" s="21"/>
      <c r="AY26" s="19">
        <f t="shared" si="9"/>
        <v>225171</v>
      </c>
      <c r="AZ26" s="20"/>
      <c r="BA26" s="21">
        <v>3885</v>
      </c>
      <c r="BB26" s="21"/>
      <c r="BC26" s="21">
        <v>40842</v>
      </c>
      <c r="BD26" s="21"/>
      <c r="BE26" s="19">
        <f t="shared" si="10"/>
        <v>44727</v>
      </c>
      <c r="BF26" s="20"/>
      <c r="BG26" s="22">
        <v>12249</v>
      </c>
      <c r="BH26" s="20"/>
      <c r="BI26" s="21"/>
      <c r="BJ26" s="21"/>
      <c r="BK26" s="21"/>
      <c r="BL26" s="21"/>
      <c r="BM26" s="21">
        <v>2353</v>
      </c>
      <c r="BN26" s="21"/>
      <c r="BO26" s="21"/>
      <c r="BP26" s="21"/>
      <c r="BQ26" s="21"/>
      <c r="BR26" s="21"/>
      <c r="BS26" s="21"/>
      <c r="BT26" s="21"/>
      <c r="BU26" s="19">
        <f t="shared" si="11"/>
        <v>2353</v>
      </c>
      <c r="BV26" s="20" t="s">
        <v>12</v>
      </c>
      <c r="BW26" s="19">
        <f t="shared" si="2"/>
        <v>365495</v>
      </c>
      <c r="BX26" s="20" t="s">
        <v>12</v>
      </c>
      <c r="BY26" s="19">
        <f t="shared" si="3"/>
        <v>250709</v>
      </c>
      <c r="BZ26" s="20" t="s">
        <v>12</v>
      </c>
      <c r="CA26" s="29"/>
      <c r="CB26" s="20" t="s">
        <v>12</v>
      </c>
      <c r="CC26" s="19">
        <f t="shared" si="12"/>
        <v>613827</v>
      </c>
      <c r="CD26" s="5"/>
      <c r="CE26" s="51">
        <v>500000</v>
      </c>
      <c r="CF26" s="51">
        <v>113827</v>
      </c>
      <c r="CG26" s="19">
        <f t="shared" si="13"/>
        <v>0</v>
      </c>
      <c r="CH26" s="349" t="s">
        <v>740</v>
      </c>
      <c r="CI26" s="26"/>
      <c r="CJ26" s="6" t="s">
        <v>182</v>
      </c>
      <c r="CK26" s="6"/>
      <c r="CL26" s="6"/>
      <c r="CM26" s="13">
        <f>(+R75)</f>
        <v>11577962.380000001</v>
      </c>
      <c r="CN26" s="5" t="s">
        <v>12</v>
      </c>
      <c r="CO26" s="6" t="s">
        <v>183</v>
      </c>
      <c r="CP26" s="6"/>
      <c r="CQ26" s="6"/>
      <c r="CR26" s="6"/>
      <c r="CS26" s="13">
        <f>+CM36</f>
        <v>7847959.04</v>
      </c>
      <c r="CT26" s="6" t="s">
        <v>184</v>
      </c>
      <c r="CU26" s="6"/>
      <c r="CV26" s="6"/>
      <c r="CW26" s="6"/>
      <c r="CX26" s="6">
        <f>(+CM70)</f>
        <v>81350</v>
      </c>
    </row>
    <row r="27" spans="1:102" x14ac:dyDescent="0.2">
      <c r="A27">
        <f t="shared" si="4"/>
        <v>1</v>
      </c>
      <c r="B27" s="42" t="s">
        <v>477</v>
      </c>
      <c r="C27" s="29">
        <v>302327</v>
      </c>
      <c r="D27" s="20"/>
      <c r="E27" s="21"/>
      <c r="F27" s="21">
        <v>26410</v>
      </c>
      <c r="G27" s="21">
        <v>1815</v>
      </c>
      <c r="H27" s="21"/>
      <c r="I27" s="21"/>
      <c r="J27" s="21"/>
      <c r="K27" s="21"/>
      <c r="L27" s="21"/>
      <c r="M27" s="21">
        <v>13168</v>
      </c>
      <c r="N27" s="19">
        <f t="shared" si="5"/>
        <v>41393</v>
      </c>
      <c r="O27" s="20"/>
      <c r="P27" s="21">
        <v>191941</v>
      </c>
      <c r="Q27" s="21"/>
      <c r="R27" s="21"/>
      <c r="S27" s="21"/>
      <c r="T27" s="21"/>
      <c r="U27" s="55">
        <f t="shared" si="6"/>
        <v>191941</v>
      </c>
      <c r="V27" s="20"/>
      <c r="W27" s="29"/>
      <c r="X27" s="29">
        <v>164921</v>
      </c>
      <c r="Y27" s="21"/>
      <c r="Z27" s="21"/>
      <c r="AA27" s="21"/>
      <c r="AB27" s="21"/>
      <c r="AC27" s="19">
        <f t="shared" si="7"/>
        <v>164921</v>
      </c>
      <c r="AD27" s="20"/>
      <c r="AE27" s="19">
        <f t="shared" si="0"/>
        <v>398255</v>
      </c>
      <c r="AF27" s="20"/>
      <c r="AG27" s="21"/>
      <c r="AH27" s="21"/>
      <c r="AI27" s="21"/>
      <c r="AJ27" s="21"/>
      <c r="AK27" s="19">
        <f t="shared" si="14"/>
        <v>0</v>
      </c>
      <c r="AL27" s="20"/>
      <c r="AM27" s="21"/>
      <c r="AN27" s="21">
        <v>3527</v>
      </c>
      <c r="AO27" s="21"/>
      <c r="AP27" s="21"/>
      <c r="AQ27" s="19">
        <f t="shared" si="8"/>
        <v>3527</v>
      </c>
      <c r="AR27" s="20"/>
      <c r="AS27" s="21">
        <v>3305</v>
      </c>
      <c r="AT27" s="21">
        <v>5509</v>
      </c>
      <c r="AU27" s="21">
        <v>22035</v>
      </c>
      <c r="AV27" s="21">
        <v>96405</v>
      </c>
      <c r="AW27" s="21"/>
      <c r="AX27" s="21">
        <v>35231</v>
      </c>
      <c r="AY27" s="19">
        <f t="shared" si="9"/>
        <v>162485</v>
      </c>
      <c r="AZ27" s="20"/>
      <c r="BA27" s="21"/>
      <c r="BB27" s="21"/>
      <c r="BC27" s="21">
        <v>50641</v>
      </c>
      <c r="BD27" s="21"/>
      <c r="BE27" s="19">
        <f t="shared" si="10"/>
        <v>50641</v>
      </c>
      <c r="BF27" s="20"/>
      <c r="BG27" s="22">
        <v>24202</v>
      </c>
      <c r="BH27" s="20"/>
      <c r="BI27" s="21"/>
      <c r="BJ27" s="21"/>
      <c r="BK27" s="21"/>
      <c r="BL27" s="21">
        <v>9572</v>
      </c>
      <c r="BM27" s="21"/>
      <c r="BN27" s="21"/>
      <c r="BO27" s="21"/>
      <c r="BP27" s="21"/>
      <c r="BQ27" s="21"/>
      <c r="BR27" s="21"/>
      <c r="BS27" s="21"/>
      <c r="BT27" s="21"/>
      <c r="BU27" s="19">
        <f t="shared" si="11"/>
        <v>9572</v>
      </c>
      <c r="BV27" s="20" t="s">
        <v>12</v>
      </c>
      <c r="BW27" s="19">
        <f t="shared" si="2"/>
        <v>250427</v>
      </c>
      <c r="BX27" s="20" t="s">
        <v>12</v>
      </c>
      <c r="BY27" s="19">
        <f t="shared" si="3"/>
        <v>147828</v>
      </c>
      <c r="BZ27" s="20" t="s">
        <v>12</v>
      </c>
      <c r="CA27" s="29"/>
      <c r="CB27" s="20" t="s">
        <v>12</v>
      </c>
      <c r="CC27" s="19">
        <f t="shared" si="12"/>
        <v>450155</v>
      </c>
      <c r="CD27" s="5"/>
      <c r="CE27" s="51">
        <v>387596</v>
      </c>
      <c r="CF27" s="51"/>
      <c r="CG27" s="19">
        <f t="shared" si="13"/>
        <v>62559</v>
      </c>
      <c r="CH27" s="360" t="s">
        <v>742</v>
      </c>
      <c r="CI27" s="26"/>
      <c r="CJ27" s="6" t="s">
        <v>186</v>
      </c>
      <c r="CK27" s="6"/>
      <c r="CL27" s="6"/>
      <c r="CM27" s="13">
        <f>(+S75)</f>
        <v>1296527</v>
      </c>
      <c r="CN27" s="5" t="s">
        <v>12</v>
      </c>
      <c r="CO27" s="6" t="s">
        <v>187</v>
      </c>
      <c r="CP27" s="6"/>
      <c r="CQ27" s="6"/>
      <c r="CR27" s="6"/>
      <c r="CS27" s="13">
        <f>(+CS19+CS20+CS25+CS26)</f>
        <v>323633580.44</v>
      </c>
      <c r="CT27" s="6" t="s">
        <v>176</v>
      </c>
      <c r="CU27" s="6"/>
      <c r="CV27" s="6"/>
      <c r="CW27" s="6"/>
      <c r="CX27" s="6">
        <f>(+CM72)</f>
        <v>1328655</v>
      </c>
    </row>
    <row r="28" spans="1:102" x14ac:dyDescent="0.2">
      <c r="A28">
        <f t="shared" si="4"/>
        <v>1</v>
      </c>
      <c r="B28" s="42" t="s">
        <v>478</v>
      </c>
      <c r="C28" s="29">
        <v>1222294</v>
      </c>
      <c r="D28" s="20"/>
      <c r="E28" s="21">
        <v>36017</v>
      </c>
      <c r="F28" s="21">
        <v>10000</v>
      </c>
      <c r="G28" s="21">
        <v>16782</v>
      </c>
      <c r="H28" s="21"/>
      <c r="I28" s="21"/>
      <c r="J28" s="21"/>
      <c r="K28" s="21"/>
      <c r="L28" s="21"/>
      <c r="M28" s="21">
        <v>8985</v>
      </c>
      <c r="N28" s="19">
        <f t="shared" si="5"/>
        <v>71784</v>
      </c>
      <c r="O28" s="20"/>
      <c r="P28" s="21">
        <v>180837</v>
      </c>
      <c r="Q28" s="21"/>
      <c r="R28" s="21"/>
      <c r="S28" s="21"/>
      <c r="T28" s="21">
        <v>97719</v>
      </c>
      <c r="U28" s="60">
        <f>(SUM(P28:T28))</f>
        <v>278556</v>
      </c>
      <c r="V28" s="20"/>
      <c r="W28" s="29">
        <v>242082</v>
      </c>
      <c r="X28" s="29"/>
      <c r="Y28" s="21"/>
      <c r="Z28" s="21"/>
      <c r="AA28" s="21"/>
      <c r="AB28" s="21"/>
      <c r="AC28" s="19">
        <f t="shared" si="7"/>
        <v>242082</v>
      </c>
      <c r="AD28" s="20"/>
      <c r="AE28" s="19">
        <f t="shared" si="0"/>
        <v>592422</v>
      </c>
      <c r="AF28" s="20"/>
      <c r="AG28" s="21"/>
      <c r="AH28" s="21"/>
      <c r="AI28" s="21"/>
      <c r="AJ28" s="21"/>
      <c r="AK28" s="19">
        <f t="shared" si="14"/>
        <v>0</v>
      </c>
      <c r="AL28" s="20"/>
      <c r="AM28" s="21">
        <v>4267</v>
      </c>
      <c r="AN28" s="21"/>
      <c r="AO28" s="21"/>
      <c r="AP28" s="21"/>
      <c r="AQ28" s="19">
        <f t="shared" si="8"/>
        <v>4267</v>
      </c>
      <c r="AR28" s="20"/>
      <c r="AS28" s="21"/>
      <c r="AT28" s="21">
        <v>4215</v>
      </c>
      <c r="AU28" s="21">
        <v>53946</v>
      </c>
      <c r="AV28" s="21">
        <v>192288</v>
      </c>
      <c r="AW28" s="21"/>
      <c r="AX28" s="21"/>
      <c r="AY28" s="19">
        <f t="shared" si="9"/>
        <v>250449</v>
      </c>
      <c r="AZ28" s="20"/>
      <c r="BA28" s="21">
        <v>5000</v>
      </c>
      <c r="BB28" s="21"/>
      <c r="BC28" s="21">
        <v>9818</v>
      </c>
      <c r="BD28" s="21"/>
      <c r="BE28" s="19">
        <f t="shared" si="10"/>
        <v>14818</v>
      </c>
      <c r="BF28" s="20">
        <v>0</v>
      </c>
      <c r="BG28" s="22">
        <v>13081</v>
      </c>
      <c r="BH28" s="20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19">
        <f t="shared" si="11"/>
        <v>0</v>
      </c>
      <c r="BV28" s="20" t="s">
        <v>12</v>
      </c>
      <c r="BW28" s="19">
        <f t="shared" si="2"/>
        <v>282615</v>
      </c>
      <c r="BX28" s="20" t="s">
        <v>12</v>
      </c>
      <c r="BY28" s="19">
        <f t="shared" si="3"/>
        <v>309807</v>
      </c>
      <c r="BZ28" s="20" t="s">
        <v>12</v>
      </c>
      <c r="CA28" s="29">
        <v>1</v>
      </c>
      <c r="CB28" s="20" t="s">
        <v>12</v>
      </c>
      <c r="CC28" s="19">
        <f t="shared" si="12"/>
        <v>1532102</v>
      </c>
      <c r="CD28" s="5"/>
      <c r="CE28" s="51">
        <v>1205000</v>
      </c>
      <c r="CF28" s="51">
        <v>327102</v>
      </c>
      <c r="CG28" s="19">
        <f t="shared" si="13"/>
        <v>0</v>
      </c>
      <c r="CH28" s="349" t="s">
        <v>740</v>
      </c>
      <c r="CI28" s="26"/>
      <c r="CJ28" s="6" t="s">
        <v>189</v>
      </c>
      <c r="CK28" s="6"/>
      <c r="CL28" s="6"/>
      <c r="CM28" s="13">
        <f>(+T75)</f>
        <v>17770351</v>
      </c>
      <c r="CN28" s="5" t="s">
        <v>12</v>
      </c>
      <c r="CO28" s="6"/>
      <c r="CP28" s="6"/>
      <c r="CQ28" s="6"/>
      <c r="CR28" s="6"/>
      <c r="CS28" s="6"/>
      <c r="CT28" s="6" t="s">
        <v>190</v>
      </c>
      <c r="CU28" s="6"/>
      <c r="CV28" s="6"/>
      <c r="CW28" s="6"/>
      <c r="CX28" s="6">
        <f>(SUM(CX23:CX27))</f>
        <v>1427898</v>
      </c>
    </row>
    <row r="29" spans="1:102" x14ac:dyDescent="0.2">
      <c r="A29">
        <f t="shared" si="4"/>
        <v>1</v>
      </c>
      <c r="B29" s="42" t="s">
        <v>479</v>
      </c>
      <c r="C29" s="29">
        <v>975011</v>
      </c>
      <c r="D29" s="20"/>
      <c r="E29" s="21">
        <v>488341</v>
      </c>
      <c r="F29" s="21">
        <v>71191</v>
      </c>
      <c r="G29" s="21">
        <v>2673</v>
      </c>
      <c r="H29" s="21"/>
      <c r="I29" s="21"/>
      <c r="J29" s="21"/>
      <c r="K29" s="21"/>
      <c r="L29" s="21"/>
      <c r="M29" s="21">
        <v>4212</v>
      </c>
      <c r="N29" s="19">
        <f t="shared" si="5"/>
        <v>566417</v>
      </c>
      <c r="O29" s="20"/>
      <c r="P29" s="21">
        <v>706312</v>
      </c>
      <c r="Q29" s="21">
        <v>51967</v>
      </c>
      <c r="R29" s="21"/>
      <c r="S29" s="21"/>
      <c r="T29" s="21">
        <v>366699</v>
      </c>
      <c r="U29" s="55">
        <f t="shared" si="6"/>
        <v>1124978</v>
      </c>
      <c r="V29" s="20"/>
      <c r="W29" s="29"/>
      <c r="X29" s="29">
        <v>7775</v>
      </c>
      <c r="Y29" s="21"/>
      <c r="Z29" s="21">
        <v>10116</v>
      </c>
      <c r="AA29" s="21"/>
      <c r="AB29" s="21">
        <v>10642</v>
      </c>
      <c r="AC29" s="19">
        <f t="shared" si="7"/>
        <v>28533</v>
      </c>
      <c r="AD29" s="20"/>
      <c r="AE29" s="19">
        <f t="shared" si="0"/>
        <v>1719928</v>
      </c>
      <c r="AF29" s="20"/>
      <c r="AG29" s="21"/>
      <c r="AH29" s="21"/>
      <c r="AI29" s="21"/>
      <c r="AJ29" s="21"/>
      <c r="AK29" s="19">
        <f t="shared" si="14"/>
        <v>0</v>
      </c>
      <c r="AL29" s="20"/>
      <c r="AM29" s="21">
        <v>450737</v>
      </c>
      <c r="AN29" s="21">
        <v>19955</v>
      </c>
      <c r="AO29" s="21"/>
      <c r="AP29" s="21">
        <v>11568</v>
      </c>
      <c r="AQ29" s="19">
        <f t="shared" si="8"/>
        <v>482260</v>
      </c>
      <c r="AR29" s="20"/>
      <c r="AS29" s="21">
        <v>466087</v>
      </c>
      <c r="AT29" s="21">
        <v>43801</v>
      </c>
      <c r="AU29" s="21">
        <v>22021</v>
      </c>
      <c r="AV29" s="21">
        <v>5322</v>
      </c>
      <c r="AW29" s="21"/>
      <c r="AX29" s="21">
        <v>75545</v>
      </c>
      <c r="AY29" s="19">
        <f t="shared" si="9"/>
        <v>612776</v>
      </c>
      <c r="AZ29" s="20"/>
      <c r="BA29" s="21">
        <v>258432</v>
      </c>
      <c r="BB29" s="21">
        <v>73733</v>
      </c>
      <c r="BC29" s="21">
        <v>216817</v>
      </c>
      <c r="BD29" s="21">
        <v>18972</v>
      </c>
      <c r="BE29" s="19">
        <f t="shared" si="10"/>
        <v>567954</v>
      </c>
      <c r="BF29" s="20"/>
      <c r="BG29" s="22">
        <v>30132</v>
      </c>
      <c r="BH29" s="20"/>
      <c r="BI29" s="21"/>
      <c r="BJ29" s="21"/>
      <c r="BK29" s="21"/>
      <c r="BL29" s="21">
        <v>6571</v>
      </c>
      <c r="BM29" s="21">
        <v>59050</v>
      </c>
      <c r="BN29" s="21"/>
      <c r="BO29" s="21"/>
      <c r="BP29" s="21"/>
      <c r="BQ29" s="21"/>
      <c r="BR29" s="21"/>
      <c r="BS29" s="21"/>
      <c r="BT29" s="21">
        <v>15696</v>
      </c>
      <c r="BU29" s="19">
        <f t="shared" si="11"/>
        <v>81317</v>
      </c>
      <c r="BV29" s="20" t="s">
        <v>12</v>
      </c>
      <c r="BW29" s="19">
        <f t="shared" si="2"/>
        <v>1774439</v>
      </c>
      <c r="BX29" s="20" t="s">
        <v>12</v>
      </c>
      <c r="BY29" s="19">
        <f t="shared" si="3"/>
        <v>-54511</v>
      </c>
      <c r="BZ29" s="20" t="s">
        <v>12</v>
      </c>
      <c r="CA29" s="29"/>
      <c r="CB29" s="20" t="s">
        <v>12</v>
      </c>
      <c r="CC29" s="19">
        <f t="shared" si="12"/>
        <v>920500</v>
      </c>
      <c r="CD29" s="5"/>
      <c r="CE29" s="51">
        <v>736400</v>
      </c>
      <c r="CF29" s="51">
        <v>184100</v>
      </c>
      <c r="CG29" s="19">
        <f t="shared" si="13"/>
        <v>0</v>
      </c>
      <c r="CH29" s="349" t="s">
        <v>740</v>
      </c>
      <c r="CI29" s="26"/>
      <c r="CJ29" s="6" t="s">
        <v>192</v>
      </c>
      <c r="CK29" s="6"/>
      <c r="CL29" s="6"/>
      <c r="CM29" s="13">
        <f>+U75</f>
        <v>158346110.59999999</v>
      </c>
      <c r="CN29" s="5" t="s">
        <v>12</v>
      </c>
      <c r="CO29" s="6" t="s">
        <v>193</v>
      </c>
      <c r="CP29" s="6"/>
      <c r="CQ29" s="6"/>
      <c r="CR29" s="6"/>
      <c r="CS29" s="6"/>
      <c r="CT29" s="6" t="s">
        <v>194</v>
      </c>
      <c r="CU29" s="6"/>
      <c r="CV29" s="6"/>
      <c r="CW29" s="6"/>
      <c r="CX29" s="6"/>
    </row>
    <row r="30" spans="1:102" x14ac:dyDescent="0.2">
      <c r="A30">
        <f t="shared" si="4"/>
        <v>1</v>
      </c>
      <c r="B30" s="42" t="s">
        <v>480</v>
      </c>
      <c r="C30" s="29">
        <v>956783</v>
      </c>
      <c r="D30" s="20"/>
      <c r="E30" s="21">
        <v>81605</v>
      </c>
      <c r="F30" s="21"/>
      <c r="G30" s="21">
        <v>4393</v>
      </c>
      <c r="H30" s="21"/>
      <c r="I30" s="21"/>
      <c r="J30" s="21"/>
      <c r="K30" s="21"/>
      <c r="L30" s="21"/>
      <c r="M30" s="21">
        <v>4463</v>
      </c>
      <c r="N30" s="19">
        <f t="shared" si="5"/>
        <v>90461</v>
      </c>
      <c r="O30" s="20"/>
      <c r="P30" s="21">
        <v>854990</v>
      </c>
      <c r="Q30" s="21">
        <v>13179</v>
      </c>
      <c r="R30" s="21"/>
      <c r="S30" s="21"/>
      <c r="T30" s="21"/>
      <c r="U30" s="55">
        <f t="shared" si="6"/>
        <v>868169</v>
      </c>
      <c r="V30" s="20"/>
      <c r="W30" s="29"/>
      <c r="X30" s="29"/>
      <c r="Y30" s="21"/>
      <c r="Z30" s="21"/>
      <c r="AA30" s="21"/>
      <c r="AB30" s="21"/>
      <c r="AC30" s="19">
        <f t="shared" si="7"/>
        <v>0</v>
      </c>
      <c r="AD30" s="20"/>
      <c r="AE30" s="19">
        <f t="shared" si="0"/>
        <v>958630</v>
      </c>
      <c r="AF30" s="20"/>
      <c r="AG30" s="21"/>
      <c r="AH30" s="21"/>
      <c r="AI30" s="21"/>
      <c r="AJ30" s="21"/>
      <c r="AK30" s="19">
        <f t="shared" si="14"/>
        <v>0</v>
      </c>
      <c r="AL30" s="20"/>
      <c r="AM30" s="21">
        <v>77568</v>
      </c>
      <c r="AN30" s="21"/>
      <c r="AO30" s="21"/>
      <c r="AP30" s="21"/>
      <c r="AQ30" s="19">
        <f t="shared" si="8"/>
        <v>77568</v>
      </c>
      <c r="AR30" s="20"/>
      <c r="AS30" s="21">
        <v>370822</v>
      </c>
      <c r="AT30" s="21">
        <v>15411</v>
      </c>
      <c r="AU30" s="21">
        <v>9484</v>
      </c>
      <c r="AV30" s="21">
        <v>11855</v>
      </c>
      <c r="AW30" s="21"/>
      <c r="AX30" s="21">
        <v>35666</v>
      </c>
      <c r="AY30" s="19">
        <f t="shared" si="9"/>
        <v>443238</v>
      </c>
      <c r="AZ30" s="20"/>
      <c r="BA30" s="21"/>
      <c r="BB30" s="21"/>
      <c r="BC30" s="21">
        <v>29744</v>
      </c>
      <c r="BD30" s="21">
        <v>36067</v>
      </c>
      <c r="BE30" s="19">
        <f t="shared" si="10"/>
        <v>65811</v>
      </c>
      <c r="BF30" s="20"/>
      <c r="BG30" s="22">
        <v>53344</v>
      </c>
      <c r="BH30" s="20"/>
      <c r="BI30" s="21"/>
      <c r="BJ30" s="21"/>
      <c r="BK30" s="21"/>
      <c r="BL30" s="21">
        <v>5500</v>
      </c>
      <c r="BM30" s="21"/>
      <c r="BN30" s="21"/>
      <c r="BO30" s="21"/>
      <c r="BP30" s="21"/>
      <c r="BQ30" s="21"/>
      <c r="BR30" s="21"/>
      <c r="BS30" s="21"/>
      <c r="BT30" s="21"/>
      <c r="BU30" s="19">
        <f t="shared" si="11"/>
        <v>5500</v>
      </c>
      <c r="BV30" s="20" t="s">
        <v>12</v>
      </c>
      <c r="BW30" s="19">
        <f t="shared" si="2"/>
        <v>645461</v>
      </c>
      <c r="BX30" s="20" t="s">
        <v>12</v>
      </c>
      <c r="BY30" s="19">
        <f t="shared" si="3"/>
        <v>313169</v>
      </c>
      <c r="BZ30" s="20" t="s">
        <v>12</v>
      </c>
      <c r="CA30" s="29"/>
      <c r="CB30" s="20" t="s">
        <v>12</v>
      </c>
      <c r="CC30" s="19">
        <f t="shared" si="12"/>
        <v>1269952</v>
      </c>
      <c r="CD30" s="5"/>
      <c r="CE30" s="51">
        <v>875000</v>
      </c>
      <c r="CF30" s="51">
        <v>394952</v>
      </c>
      <c r="CG30" s="19">
        <f t="shared" si="13"/>
        <v>0</v>
      </c>
      <c r="CH30" s="349" t="s">
        <v>740</v>
      </c>
      <c r="CI30" s="2" t="s">
        <v>734</v>
      </c>
      <c r="CJ30" s="37" t="s">
        <v>196</v>
      </c>
      <c r="CK30" s="6"/>
      <c r="CL30" s="6"/>
      <c r="CM30" s="13"/>
      <c r="CN30" s="5" t="s">
        <v>12</v>
      </c>
      <c r="CO30" s="6"/>
      <c r="CP30" s="6"/>
      <c r="CQ30" s="6" t="s">
        <v>197</v>
      </c>
      <c r="CR30" s="6" t="s">
        <v>87</v>
      </c>
      <c r="CS30" s="6"/>
      <c r="CT30" s="6" t="s">
        <v>198</v>
      </c>
      <c r="CU30" s="6"/>
      <c r="CV30" s="6"/>
      <c r="CW30" s="6"/>
      <c r="CX30" s="6">
        <f>(+CM73)</f>
        <v>6620169.0700000003</v>
      </c>
    </row>
    <row r="31" spans="1:102" x14ac:dyDescent="0.2">
      <c r="A31">
        <f t="shared" si="4"/>
        <v>1</v>
      </c>
      <c r="B31" s="42" t="s">
        <v>481</v>
      </c>
      <c r="C31" s="29">
        <v>3773172</v>
      </c>
      <c r="D31" s="20"/>
      <c r="E31" s="21">
        <v>604926</v>
      </c>
      <c r="F31" s="21"/>
      <c r="G31" s="21">
        <v>21343</v>
      </c>
      <c r="H31" s="21"/>
      <c r="I31" s="21"/>
      <c r="J31" s="21"/>
      <c r="K31" s="21"/>
      <c r="L31" s="21"/>
      <c r="M31" s="21">
        <v>409896</v>
      </c>
      <c r="N31" s="19">
        <f t="shared" si="5"/>
        <v>1036165</v>
      </c>
      <c r="O31" s="20"/>
      <c r="P31" s="21">
        <v>1859779</v>
      </c>
      <c r="Q31" s="21"/>
      <c r="R31" s="21">
        <v>56429</v>
      </c>
      <c r="S31" s="21"/>
      <c r="T31" s="21"/>
      <c r="U31" s="55">
        <f t="shared" si="6"/>
        <v>1916208</v>
      </c>
      <c r="V31" s="20"/>
      <c r="W31" s="335"/>
      <c r="X31" s="335"/>
      <c r="Y31" s="21"/>
      <c r="Z31" s="21"/>
      <c r="AA31" s="21"/>
      <c r="AB31" s="21">
        <v>353807</v>
      </c>
      <c r="AC31" s="19">
        <f t="shared" si="7"/>
        <v>353807</v>
      </c>
      <c r="AD31" s="20"/>
      <c r="AE31" s="19">
        <f t="shared" si="0"/>
        <v>3306180</v>
      </c>
      <c r="AF31" s="20"/>
      <c r="AG31" s="21"/>
      <c r="AH31" s="21"/>
      <c r="AI31" s="21"/>
      <c r="AJ31" s="21"/>
      <c r="AK31" s="19">
        <f t="shared" si="14"/>
        <v>0</v>
      </c>
      <c r="AL31" s="20"/>
      <c r="AM31" s="21">
        <v>107196</v>
      </c>
      <c r="AN31" s="21">
        <v>28344</v>
      </c>
      <c r="AO31" s="21"/>
      <c r="AP31" s="21"/>
      <c r="AQ31" s="19">
        <f t="shared" si="8"/>
        <v>135540</v>
      </c>
      <c r="AR31" s="20"/>
      <c r="AS31" s="21">
        <v>341037</v>
      </c>
      <c r="AT31" s="21"/>
      <c r="AU31" s="21"/>
      <c r="AV31" s="21"/>
      <c r="AW31" s="21"/>
      <c r="AX31" s="21">
        <v>8933</v>
      </c>
      <c r="AY31" s="19">
        <f t="shared" si="9"/>
        <v>349970</v>
      </c>
      <c r="AZ31" s="20"/>
      <c r="BA31" s="21">
        <v>333736</v>
      </c>
      <c r="BB31" s="21">
        <v>213524</v>
      </c>
      <c r="BC31" s="21">
        <v>158706</v>
      </c>
      <c r="BD31" s="21"/>
      <c r="BE31" s="19">
        <f t="shared" si="10"/>
        <v>705966</v>
      </c>
      <c r="BF31" s="20"/>
      <c r="BG31" s="22">
        <v>1028774</v>
      </c>
      <c r="BH31" s="20"/>
      <c r="BI31" s="21"/>
      <c r="BJ31" s="21"/>
      <c r="BK31" s="21"/>
      <c r="BL31" s="21">
        <v>7495</v>
      </c>
      <c r="BM31" s="21">
        <v>7573</v>
      </c>
      <c r="BN31" s="21">
        <v>17893</v>
      </c>
      <c r="BO31" s="21"/>
      <c r="BP31" s="21"/>
      <c r="BQ31" s="21">
        <v>335507</v>
      </c>
      <c r="BR31" s="21"/>
      <c r="BS31" s="21"/>
      <c r="BT31" s="21"/>
      <c r="BU31" s="19">
        <f t="shared" si="11"/>
        <v>368468</v>
      </c>
      <c r="BV31" s="20" t="s">
        <v>12</v>
      </c>
      <c r="BW31" s="19">
        <f t="shared" si="2"/>
        <v>2588718</v>
      </c>
      <c r="BX31" s="20" t="s">
        <v>12</v>
      </c>
      <c r="BY31" s="19">
        <f t="shared" si="3"/>
        <v>717462</v>
      </c>
      <c r="BZ31" s="20" t="s">
        <v>12</v>
      </c>
      <c r="CA31" s="29"/>
      <c r="CB31" s="20" t="s">
        <v>12</v>
      </c>
      <c r="CC31" s="19">
        <f t="shared" si="12"/>
        <v>4490634</v>
      </c>
      <c r="CD31" s="5"/>
      <c r="CE31" s="51">
        <v>2918912</v>
      </c>
      <c r="CF31" s="51">
        <v>1571722</v>
      </c>
      <c r="CG31" s="19">
        <f t="shared" si="13"/>
        <v>0</v>
      </c>
      <c r="CH31" s="349" t="s">
        <v>740</v>
      </c>
      <c r="CI31" s="26"/>
      <c r="CJ31" s="6" t="s">
        <v>200</v>
      </c>
      <c r="CK31" s="6"/>
      <c r="CL31" s="6"/>
      <c r="CM31" s="13">
        <f>(+X75)</f>
        <v>172696</v>
      </c>
      <c r="CN31" s="5" t="s">
        <v>12</v>
      </c>
      <c r="CO31" s="6" t="s">
        <v>201</v>
      </c>
      <c r="CP31" s="6"/>
      <c r="CQ31" s="6"/>
      <c r="CR31" s="6"/>
      <c r="CS31" s="6"/>
      <c r="CT31" s="6" t="s">
        <v>202</v>
      </c>
      <c r="CU31" s="6"/>
      <c r="CV31" s="6"/>
      <c r="CW31" s="6"/>
      <c r="CX31" s="6"/>
    </row>
    <row r="32" spans="1:102" x14ac:dyDescent="0.2">
      <c r="A32">
        <f t="shared" si="4"/>
        <v>1</v>
      </c>
      <c r="B32" s="42" t="s">
        <v>482</v>
      </c>
      <c r="C32" s="29">
        <v>3200923</v>
      </c>
      <c r="D32" s="20"/>
      <c r="E32" s="21">
        <v>1513449.98</v>
      </c>
      <c r="F32" s="21">
        <v>44132.94</v>
      </c>
      <c r="G32" s="21">
        <v>24741.88</v>
      </c>
      <c r="H32" s="21"/>
      <c r="I32" s="21"/>
      <c r="J32" s="21"/>
      <c r="K32" s="21"/>
      <c r="L32" s="21"/>
      <c r="M32" s="21">
        <v>19654.09</v>
      </c>
      <c r="N32" s="19">
        <f t="shared" si="5"/>
        <v>1601978.89</v>
      </c>
      <c r="O32" s="20"/>
      <c r="P32" s="21">
        <v>2224444.77</v>
      </c>
      <c r="Q32" s="21">
        <v>91860.59</v>
      </c>
      <c r="R32" s="21"/>
      <c r="S32" s="21"/>
      <c r="T32" s="21"/>
      <c r="U32" s="55">
        <f t="shared" si="6"/>
        <v>2316305.36</v>
      </c>
      <c r="V32" s="20">
        <v>0</v>
      </c>
      <c r="W32" s="29"/>
      <c r="X32" s="29"/>
      <c r="Y32" s="21"/>
      <c r="Z32" s="21">
        <v>17254.87</v>
      </c>
      <c r="AA32" s="21"/>
      <c r="AB32" s="21"/>
      <c r="AC32" s="19">
        <f t="shared" si="7"/>
        <v>17254.87</v>
      </c>
      <c r="AD32" s="20"/>
      <c r="AE32" s="19">
        <f t="shared" si="0"/>
        <v>3935539.12</v>
      </c>
      <c r="AF32" s="20"/>
      <c r="AG32" s="21"/>
      <c r="AH32" s="21"/>
      <c r="AI32" s="21"/>
      <c r="AJ32" s="21"/>
      <c r="AK32" s="19">
        <f t="shared" si="14"/>
        <v>0</v>
      </c>
      <c r="AL32" s="20"/>
      <c r="AM32" s="21">
        <v>747713.28</v>
      </c>
      <c r="AN32" s="21">
        <v>3657.95</v>
      </c>
      <c r="AO32" s="21"/>
      <c r="AP32" s="21">
        <v>54721.13</v>
      </c>
      <c r="AQ32" s="19">
        <f t="shared" si="8"/>
        <v>806092.36</v>
      </c>
      <c r="AR32" s="20"/>
      <c r="AS32" s="21">
        <v>556548.03</v>
      </c>
      <c r="AT32" s="21">
        <v>52495.21</v>
      </c>
      <c r="AU32" s="21">
        <v>15446.24</v>
      </c>
      <c r="AV32" s="21">
        <v>20890.099999999999</v>
      </c>
      <c r="AW32" s="21">
        <v>34057.08</v>
      </c>
      <c r="AX32" s="21">
        <v>323139.7</v>
      </c>
      <c r="AY32" s="19">
        <f t="shared" si="9"/>
        <v>1002576.3599999999</v>
      </c>
      <c r="AZ32" s="20"/>
      <c r="BA32" s="21">
        <v>305016</v>
      </c>
      <c r="BB32" s="21">
        <v>58695.81</v>
      </c>
      <c r="BC32" s="21">
        <v>221401.96</v>
      </c>
      <c r="BD32" s="21"/>
      <c r="BE32" s="19">
        <f t="shared" si="10"/>
        <v>585113.77</v>
      </c>
      <c r="BF32" s="20"/>
      <c r="BG32" s="22">
        <v>256595.58</v>
      </c>
      <c r="BH32" s="20"/>
      <c r="BI32" s="21"/>
      <c r="BJ32" s="21"/>
      <c r="BK32" s="21"/>
      <c r="BL32" s="21">
        <v>16032.1</v>
      </c>
      <c r="BM32" s="21">
        <v>170580.9</v>
      </c>
      <c r="BN32" s="21"/>
      <c r="BO32" s="21"/>
      <c r="BP32" s="21"/>
      <c r="BQ32" s="21"/>
      <c r="BR32" s="21">
        <v>67988.72</v>
      </c>
      <c r="BS32" s="21"/>
      <c r="BT32" s="21"/>
      <c r="BU32" s="19">
        <f t="shared" si="11"/>
        <v>254601.72</v>
      </c>
      <c r="BV32" s="20" t="s">
        <v>12</v>
      </c>
      <c r="BW32" s="19">
        <f t="shared" si="2"/>
        <v>2904979.7899999996</v>
      </c>
      <c r="BX32" s="20" t="s">
        <v>12</v>
      </c>
      <c r="BY32" s="19">
        <f t="shared" si="3"/>
        <v>1030559.3300000005</v>
      </c>
      <c r="BZ32" s="20" t="s">
        <v>12</v>
      </c>
      <c r="CA32" s="29"/>
      <c r="CB32" s="20" t="s">
        <v>12</v>
      </c>
      <c r="CC32" s="19">
        <f t="shared" si="12"/>
        <v>4231482.33</v>
      </c>
      <c r="CD32" s="5"/>
      <c r="CE32" s="51">
        <v>4007482.33</v>
      </c>
      <c r="CF32" s="51">
        <v>224000</v>
      </c>
      <c r="CG32" s="19">
        <f t="shared" si="13"/>
        <v>0</v>
      </c>
      <c r="CH32" s="349" t="s">
        <v>740</v>
      </c>
      <c r="CI32" s="26"/>
      <c r="CJ32" s="6" t="s">
        <v>204</v>
      </c>
      <c r="CK32" s="6"/>
      <c r="CL32" s="6"/>
      <c r="CM32" s="13">
        <f>(+Y75)</f>
        <v>126451</v>
      </c>
      <c r="CN32" s="5" t="s">
        <v>12</v>
      </c>
      <c r="CO32" s="6" t="s">
        <v>205</v>
      </c>
      <c r="CP32" s="6"/>
      <c r="CQ32" s="6"/>
      <c r="CR32" s="6"/>
      <c r="CS32" s="6"/>
      <c r="CT32" s="6" t="s">
        <v>190</v>
      </c>
      <c r="CU32" s="6"/>
      <c r="CV32" s="6"/>
      <c r="CW32" s="6"/>
      <c r="CX32" s="6">
        <f>(SUM(CX30:CX31))</f>
        <v>6620169.0700000003</v>
      </c>
    </row>
    <row r="33" spans="1:102" x14ac:dyDescent="0.2">
      <c r="A33">
        <f t="shared" si="4"/>
        <v>0</v>
      </c>
      <c r="B33" s="338" t="s">
        <v>483</v>
      </c>
      <c r="C33" s="29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19">
        <f t="shared" si="5"/>
        <v>0</v>
      </c>
      <c r="O33" s="20"/>
      <c r="P33" s="21"/>
      <c r="Q33" s="21"/>
      <c r="R33" s="21"/>
      <c r="S33" s="21"/>
      <c r="T33" s="21"/>
      <c r="U33" s="55">
        <f t="shared" si="6"/>
        <v>0</v>
      </c>
      <c r="V33" s="20"/>
      <c r="W33" s="29"/>
      <c r="X33" s="29"/>
      <c r="Y33" s="21"/>
      <c r="Z33" s="21"/>
      <c r="AA33" s="21"/>
      <c r="AB33" s="21"/>
      <c r="AC33" s="19">
        <f t="shared" si="7"/>
        <v>0</v>
      </c>
      <c r="AD33" s="20"/>
      <c r="AE33" s="19">
        <f t="shared" si="0"/>
        <v>0</v>
      </c>
      <c r="AF33" s="20"/>
      <c r="AG33" s="21"/>
      <c r="AH33" s="21"/>
      <c r="AI33" s="21"/>
      <c r="AJ33" s="21"/>
      <c r="AK33" s="19">
        <f t="shared" si="14"/>
        <v>0</v>
      </c>
      <c r="AL33" s="20"/>
      <c r="AM33" s="21"/>
      <c r="AN33" s="21"/>
      <c r="AO33" s="21"/>
      <c r="AP33" s="21"/>
      <c r="AQ33" s="19">
        <f t="shared" si="8"/>
        <v>0</v>
      </c>
      <c r="AR33" s="20"/>
      <c r="AS33" s="21"/>
      <c r="AT33" s="21"/>
      <c r="AU33" s="21"/>
      <c r="AV33" s="21"/>
      <c r="AW33" s="21"/>
      <c r="AX33" s="21"/>
      <c r="AY33" s="19">
        <f t="shared" si="9"/>
        <v>0</v>
      </c>
      <c r="AZ33" s="20"/>
      <c r="BA33" s="21"/>
      <c r="BB33" s="21"/>
      <c r="BC33" s="21"/>
      <c r="BD33" s="21"/>
      <c r="BE33" s="19">
        <f t="shared" si="10"/>
        <v>0</v>
      </c>
      <c r="BF33" s="20"/>
      <c r="BG33" s="22"/>
      <c r="BH33" s="20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19">
        <f t="shared" si="11"/>
        <v>0</v>
      </c>
      <c r="BV33" s="20" t="s">
        <v>12</v>
      </c>
      <c r="BW33" s="19">
        <f t="shared" si="2"/>
        <v>0</v>
      </c>
      <c r="BX33" s="20" t="s">
        <v>12</v>
      </c>
      <c r="BY33" s="19">
        <f t="shared" si="3"/>
        <v>0</v>
      </c>
      <c r="BZ33" s="20" t="s">
        <v>12</v>
      </c>
      <c r="CA33" s="29"/>
      <c r="CB33" s="20" t="s">
        <v>12</v>
      </c>
      <c r="CC33" s="19">
        <f t="shared" si="12"/>
        <v>0</v>
      </c>
      <c r="CD33" s="5"/>
      <c r="CE33" s="51"/>
      <c r="CF33" s="51"/>
      <c r="CG33" s="19">
        <f t="shared" si="13"/>
        <v>0</v>
      </c>
      <c r="CH33" s="349"/>
      <c r="CI33" s="26"/>
      <c r="CJ33" s="6" t="s">
        <v>207</v>
      </c>
      <c r="CK33" s="6"/>
      <c r="CL33" s="6"/>
      <c r="CM33" s="13">
        <f>(+Z75)</f>
        <v>1635088.87</v>
      </c>
      <c r="CN33" s="5" t="s">
        <v>12</v>
      </c>
      <c r="CO33" s="6" t="s">
        <v>208</v>
      </c>
      <c r="CP33" s="6"/>
      <c r="CQ33" s="6"/>
      <c r="CR33" s="6"/>
      <c r="CS33" s="6"/>
      <c r="CT33" s="6" t="s">
        <v>209</v>
      </c>
      <c r="CU33" s="6"/>
      <c r="CV33" s="6"/>
      <c r="CW33" s="6"/>
      <c r="CX33" s="6"/>
    </row>
    <row r="34" spans="1:102" x14ac:dyDescent="0.2">
      <c r="A34">
        <f t="shared" si="4"/>
        <v>1</v>
      </c>
      <c r="B34" s="42" t="s">
        <v>484</v>
      </c>
      <c r="C34" s="29">
        <v>1674297</v>
      </c>
      <c r="D34" s="20"/>
      <c r="E34" s="21">
        <v>508956</v>
      </c>
      <c r="F34" s="21"/>
      <c r="G34" s="21">
        <v>8336</v>
      </c>
      <c r="H34" s="21"/>
      <c r="I34" s="21"/>
      <c r="J34" s="21"/>
      <c r="K34" s="21"/>
      <c r="L34" s="6"/>
      <c r="M34" s="21">
        <v>101</v>
      </c>
      <c r="N34" s="19">
        <f>(SUM(E34:M34))</f>
        <v>517393</v>
      </c>
      <c r="O34" s="20"/>
      <c r="P34" s="21">
        <v>1152100</v>
      </c>
      <c r="Q34" s="21">
        <v>51237</v>
      </c>
      <c r="R34" s="21"/>
      <c r="S34" s="21"/>
      <c r="T34" s="21"/>
      <c r="U34" s="55">
        <f t="shared" si="6"/>
        <v>1203337</v>
      </c>
      <c r="V34" s="20"/>
      <c r="W34" s="29"/>
      <c r="X34" s="29"/>
      <c r="Y34" s="21"/>
      <c r="Z34" s="21"/>
      <c r="AA34" s="21"/>
      <c r="AB34" s="21">
        <v>97681</v>
      </c>
      <c r="AC34" s="19">
        <f t="shared" si="7"/>
        <v>97681</v>
      </c>
      <c r="AD34" s="20"/>
      <c r="AE34" s="19">
        <f t="shared" si="0"/>
        <v>1818411</v>
      </c>
      <c r="AF34" s="20"/>
      <c r="AG34" s="21"/>
      <c r="AH34" s="21"/>
      <c r="AI34" s="21"/>
      <c r="AJ34" s="21"/>
      <c r="AK34" s="19">
        <f t="shared" si="14"/>
        <v>0</v>
      </c>
      <c r="AL34" s="20"/>
      <c r="AM34" s="21">
        <v>147021</v>
      </c>
      <c r="AN34" s="21">
        <v>27199</v>
      </c>
      <c r="AO34" s="21"/>
      <c r="AP34" s="21"/>
      <c r="AQ34" s="19">
        <f t="shared" si="8"/>
        <v>174220</v>
      </c>
      <c r="AR34" s="20"/>
      <c r="AS34" s="21">
        <v>383158</v>
      </c>
      <c r="AT34" s="21">
        <v>24180</v>
      </c>
      <c r="AU34" s="21">
        <v>21165</v>
      </c>
      <c r="AV34" s="21">
        <v>17158</v>
      </c>
      <c r="AW34" s="21"/>
      <c r="AX34" s="21">
        <v>424890</v>
      </c>
      <c r="AY34" s="19">
        <f t="shared" si="9"/>
        <v>870551</v>
      </c>
      <c r="AZ34" s="20"/>
      <c r="BA34" s="21">
        <v>71523</v>
      </c>
      <c r="BB34" s="21">
        <v>46151</v>
      </c>
      <c r="BC34" s="21">
        <v>72968</v>
      </c>
      <c r="BD34" s="21"/>
      <c r="BE34" s="19">
        <f t="shared" si="10"/>
        <v>190642</v>
      </c>
      <c r="BF34" s="20"/>
      <c r="BG34" s="22">
        <v>63054</v>
      </c>
      <c r="BH34" s="20"/>
      <c r="BI34" s="21"/>
      <c r="BJ34" s="21"/>
      <c r="BK34" s="21"/>
      <c r="BL34" s="21">
        <v>5275</v>
      </c>
      <c r="BM34" s="21">
        <v>93341</v>
      </c>
      <c r="BN34" s="21"/>
      <c r="BO34" s="21">
        <v>7479</v>
      </c>
      <c r="BP34" s="21"/>
      <c r="BQ34" s="21"/>
      <c r="BR34" s="21">
        <v>59177</v>
      </c>
      <c r="BS34" s="21"/>
      <c r="BT34" s="21"/>
      <c r="BU34" s="19">
        <f t="shared" si="11"/>
        <v>165272</v>
      </c>
      <c r="BV34" s="20" t="s">
        <v>12</v>
      </c>
      <c r="BW34" s="19">
        <f t="shared" si="2"/>
        <v>1463739</v>
      </c>
      <c r="BX34" s="20" t="s">
        <v>12</v>
      </c>
      <c r="BY34" s="19">
        <f t="shared" si="3"/>
        <v>354672</v>
      </c>
      <c r="BZ34" s="20" t="s">
        <v>12</v>
      </c>
      <c r="CA34" s="29"/>
      <c r="CB34" s="20" t="s">
        <v>12</v>
      </c>
      <c r="CC34" s="19">
        <f t="shared" si="12"/>
        <v>2028969</v>
      </c>
      <c r="CD34" s="5"/>
      <c r="CE34" s="51">
        <v>1893969</v>
      </c>
      <c r="CF34" s="51">
        <v>135000</v>
      </c>
      <c r="CG34" s="19">
        <f t="shared" si="13"/>
        <v>0</v>
      </c>
      <c r="CH34" s="349" t="s">
        <v>740</v>
      </c>
      <c r="CI34" s="26"/>
      <c r="CJ34" s="6" t="s">
        <v>211</v>
      </c>
      <c r="CK34" s="6"/>
      <c r="CL34" s="6"/>
      <c r="CM34" s="13">
        <f>(+AA75)</f>
        <v>767658</v>
      </c>
      <c r="CN34" s="5" t="s">
        <v>12</v>
      </c>
      <c r="CO34" s="6" t="s">
        <v>212</v>
      </c>
      <c r="CP34" s="6"/>
      <c r="CQ34" s="6"/>
      <c r="CR34" s="6"/>
      <c r="CS34" s="6"/>
      <c r="CT34" s="6" t="s">
        <v>213</v>
      </c>
      <c r="CU34" s="6"/>
      <c r="CV34" s="6"/>
      <c r="CW34" s="6"/>
      <c r="CX34" s="6">
        <f>(+CM74+CM75)</f>
        <v>16875509</v>
      </c>
    </row>
    <row r="35" spans="1:102" x14ac:dyDescent="0.2">
      <c r="A35">
        <f t="shared" si="4"/>
        <v>1</v>
      </c>
      <c r="B35" s="42" t="s">
        <v>485</v>
      </c>
      <c r="C35" s="29">
        <v>1135584</v>
      </c>
      <c r="D35" s="20"/>
      <c r="E35" s="21">
        <v>71531</v>
      </c>
      <c r="F35" s="21"/>
      <c r="G35" s="21">
        <v>5809</v>
      </c>
      <c r="H35" s="21"/>
      <c r="I35" s="21"/>
      <c r="J35" s="21"/>
      <c r="K35" s="21"/>
      <c r="L35" s="21"/>
      <c r="M35" s="21">
        <v>14161</v>
      </c>
      <c r="N35" s="19">
        <f t="shared" si="5"/>
        <v>91501</v>
      </c>
      <c r="O35" s="20"/>
      <c r="P35" s="21">
        <v>711483</v>
      </c>
      <c r="Q35" s="21">
        <v>795</v>
      </c>
      <c r="R35" s="21"/>
      <c r="S35" s="21">
        <v>44235</v>
      </c>
      <c r="T35" s="21">
        <v>366635</v>
      </c>
      <c r="U35" s="60">
        <f>(SUM(P35:T35))</f>
        <v>1123148</v>
      </c>
      <c r="V35" s="20"/>
      <c r="W35" s="29">
        <v>407054</v>
      </c>
      <c r="X35" s="29"/>
      <c r="Y35" s="21"/>
      <c r="Z35" s="21"/>
      <c r="AA35" s="21"/>
      <c r="AB35" s="21"/>
      <c r="AC35" s="19">
        <f t="shared" si="7"/>
        <v>407054</v>
      </c>
      <c r="AD35" s="20"/>
      <c r="AE35" s="19">
        <f t="shared" si="0"/>
        <v>1621703</v>
      </c>
      <c r="AF35" s="20"/>
      <c r="AG35" s="21"/>
      <c r="AH35" s="21"/>
      <c r="AI35" s="21"/>
      <c r="AJ35" s="21"/>
      <c r="AK35" s="19">
        <f t="shared" si="14"/>
        <v>0</v>
      </c>
      <c r="AL35" s="20"/>
      <c r="AM35" s="21">
        <v>257694</v>
      </c>
      <c r="AN35" s="21">
        <v>8092</v>
      </c>
      <c r="AO35" s="21"/>
      <c r="AP35" s="21"/>
      <c r="AQ35" s="19">
        <f t="shared" si="8"/>
        <v>265786</v>
      </c>
      <c r="AR35" s="20"/>
      <c r="AS35" s="21">
        <v>13508</v>
      </c>
      <c r="AT35" s="21">
        <v>38694</v>
      </c>
      <c r="AU35" s="21">
        <v>117828</v>
      </c>
      <c r="AV35" s="21">
        <v>517948</v>
      </c>
      <c r="AW35" s="21"/>
      <c r="AX35" s="21"/>
      <c r="AY35" s="19">
        <f t="shared" si="9"/>
        <v>687978</v>
      </c>
      <c r="AZ35" s="20"/>
      <c r="BA35" s="21">
        <v>98560</v>
      </c>
      <c r="BB35" s="21"/>
      <c r="BC35" s="21">
        <v>86790</v>
      </c>
      <c r="BD35" s="21"/>
      <c r="BE35" s="19">
        <f t="shared" si="10"/>
        <v>185350</v>
      </c>
      <c r="BF35" s="20"/>
      <c r="BG35" s="22">
        <v>15816</v>
      </c>
      <c r="BH35" s="20"/>
      <c r="BI35" s="21">
        <v>435</v>
      </c>
      <c r="BJ35" s="21"/>
      <c r="BK35" s="21"/>
      <c r="BL35" s="21">
        <v>1280</v>
      </c>
      <c r="BM35" s="21">
        <v>60052</v>
      </c>
      <c r="BN35" s="21"/>
      <c r="BO35" s="21"/>
      <c r="BP35" s="21"/>
      <c r="BQ35" s="21"/>
      <c r="BR35" s="21"/>
      <c r="BS35" s="21"/>
      <c r="BT35" s="21"/>
      <c r="BU35" s="19">
        <f t="shared" si="11"/>
        <v>61767</v>
      </c>
      <c r="BV35" s="20" t="s">
        <v>12</v>
      </c>
      <c r="BW35" s="19">
        <f t="shared" si="2"/>
        <v>1216697</v>
      </c>
      <c r="BX35" s="20" t="s">
        <v>12</v>
      </c>
      <c r="BY35" s="19">
        <f t="shared" si="3"/>
        <v>405006</v>
      </c>
      <c r="BZ35" s="20" t="s">
        <v>12</v>
      </c>
      <c r="CA35" s="29"/>
      <c r="CB35" s="20" t="s">
        <v>12</v>
      </c>
      <c r="CC35" s="19">
        <f t="shared" si="12"/>
        <v>1540590</v>
      </c>
      <c r="CD35" s="5"/>
      <c r="CE35" s="51">
        <v>1290000</v>
      </c>
      <c r="CF35" s="51">
        <v>250590</v>
      </c>
      <c r="CG35" s="19">
        <f t="shared" si="13"/>
        <v>0</v>
      </c>
      <c r="CH35" s="349" t="s">
        <v>740</v>
      </c>
      <c r="CI35" s="26"/>
      <c r="CJ35" s="6" t="s">
        <v>215</v>
      </c>
      <c r="CK35" s="6"/>
      <c r="CL35" s="6"/>
      <c r="CM35" s="13">
        <f>(+AB75)</f>
        <v>1195944</v>
      </c>
      <c r="CN35" s="5" t="s">
        <v>12</v>
      </c>
      <c r="CO35" s="6"/>
      <c r="CP35" s="6"/>
      <c r="CQ35" s="6"/>
      <c r="CR35" s="6"/>
      <c r="CS35" s="6"/>
      <c r="CT35" s="6" t="s">
        <v>216</v>
      </c>
      <c r="CU35" s="6"/>
      <c r="CV35" s="6"/>
      <c r="CW35" s="6"/>
      <c r="CX35" s="6">
        <f>(+CX20+CX28+CX32+CX34)</f>
        <v>276008807.09000003</v>
      </c>
    </row>
    <row r="36" spans="1:102" x14ac:dyDescent="0.2">
      <c r="A36">
        <f t="shared" si="4"/>
        <v>1</v>
      </c>
      <c r="B36" s="42" t="s">
        <v>486</v>
      </c>
      <c r="C36" s="29">
        <v>698917</v>
      </c>
      <c r="D36" s="20"/>
      <c r="E36" s="21">
        <v>16767</v>
      </c>
      <c r="F36" s="21"/>
      <c r="G36" s="21">
        <v>8565</v>
      </c>
      <c r="H36" s="21">
        <v>30000</v>
      </c>
      <c r="I36" s="21"/>
      <c r="J36" s="21"/>
      <c r="K36" s="21"/>
      <c r="L36" s="21"/>
      <c r="M36" s="21">
        <v>15967</v>
      </c>
      <c r="N36" s="19">
        <f t="shared" si="5"/>
        <v>71299</v>
      </c>
      <c r="O36" s="20"/>
      <c r="P36" s="21">
        <v>140443</v>
      </c>
      <c r="Q36" s="21">
        <v>3776</v>
      </c>
      <c r="R36" s="21"/>
      <c r="S36" s="21"/>
      <c r="T36" s="21">
        <v>72512</v>
      </c>
      <c r="U36" s="60">
        <f>(SUM(P36:T36))</f>
        <v>216731</v>
      </c>
      <c r="V36" s="20"/>
      <c r="W36" s="29">
        <v>169734</v>
      </c>
      <c r="X36" s="29"/>
      <c r="Y36" s="21"/>
      <c r="Z36" s="21"/>
      <c r="AA36" s="21"/>
      <c r="AB36" s="21"/>
      <c r="AC36" s="19">
        <f t="shared" si="7"/>
        <v>169734</v>
      </c>
      <c r="AD36" s="20"/>
      <c r="AE36" s="19">
        <f t="shared" si="0"/>
        <v>457764</v>
      </c>
      <c r="AF36" s="20"/>
      <c r="AG36" s="21"/>
      <c r="AH36" s="21"/>
      <c r="AI36" s="21"/>
      <c r="AJ36" s="21"/>
      <c r="AK36" s="19">
        <f t="shared" si="14"/>
        <v>0</v>
      </c>
      <c r="AL36" s="20"/>
      <c r="AM36" s="21">
        <v>7597</v>
      </c>
      <c r="AN36" s="21"/>
      <c r="AO36" s="21"/>
      <c r="AP36" s="21"/>
      <c r="AQ36" s="19">
        <f t="shared" si="8"/>
        <v>7597</v>
      </c>
      <c r="AR36" s="20"/>
      <c r="AS36" s="21">
        <v>7952</v>
      </c>
      <c r="AT36" s="21">
        <v>7597</v>
      </c>
      <c r="AU36" s="21">
        <v>23641</v>
      </c>
      <c r="AV36" s="21">
        <v>392734</v>
      </c>
      <c r="AW36" s="21"/>
      <c r="AX36" s="21"/>
      <c r="AY36" s="19">
        <f t="shared" si="9"/>
        <v>431924</v>
      </c>
      <c r="AZ36" s="20"/>
      <c r="BA36" s="21">
        <v>676</v>
      </c>
      <c r="BB36" s="21"/>
      <c r="BC36" s="21">
        <v>28449</v>
      </c>
      <c r="BD36" s="21"/>
      <c r="BE36" s="19">
        <f t="shared" si="10"/>
        <v>29125</v>
      </c>
      <c r="BF36" s="20"/>
      <c r="BG36" s="22">
        <v>8089</v>
      </c>
      <c r="BH36" s="20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19">
        <f t="shared" si="11"/>
        <v>0</v>
      </c>
      <c r="BV36" s="20" t="s">
        <v>12</v>
      </c>
      <c r="BW36" s="19">
        <f t="shared" si="2"/>
        <v>476735</v>
      </c>
      <c r="BX36" s="20" t="s">
        <v>12</v>
      </c>
      <c r="BY36" s="19">
        <f t="shared" si="3"/>
        <v>-18971</v>
      </c>
      <c r="BZ36" s="20" t="s">
        <v>12</v>
      </c>
      <c r="CA36" s="29">
        <v>2</v>
      </c>
      <c r="CB36" s="20" t="s">
        <v>12</v>
      </c>
      <c r="CC36" s="19">
        <f t="shared" si="12"/>
        <v>679948</v>
      </c>
      <c r="CD36" s="5"/>
      <c r="CE36" s="51">
        <v>600000</v>
      </c>
      <c r="CF36" s="51">
        <v>79948</v>
      </c>
      <c r="CG36" s="19">
        <f t="shared" si="13"/>
        <v>0</v>
      </c>
      <c r="CH36" s="349" t="s">
        <v>740</v>
      </c>
      <c r="CI36" s="26"/>
      <c r="CJ36" s="6" t="s">
        <v>218</v>
      </c>
      <c r="CK36" s="6"/>
      <c r="CL36" s="6"/>
      <c r="CM36" s="13">
        <f>(+AC75)</f>
        <v>7847959.04</v>
      </c>
      <c r="CN36" s="5" t="s">
        <v>12</v>
      </c>
      <c r="CO36" s="6"/>
      <c r="CP36" s="6"/>
      <c r="CQ36" s="6"/>
      <c r="CR36" s="6"/>
      <c r="CS36" s="6"/>
      <c r="CT36" s="6"/>
      <c r="CU36" s="6"/>
      <c r="CV36" s="6"/>
      <c r="CW36" s="6"/>
      <c r="CX36" s="6"/>
    </row>
    <row r="37" spans="1:102" x14ac:dyDescent="0.2">
      <c r="A37">
        <f t="shared" si="4"/>
        <v>1</v>
      </c>
      <c r="B37" s="42" t="s">
        <v>487</v>
      </c>
      <c r="C37" s="29">
        <v>735186</v>
      </c>
      <c r="D37" s="20"/>
      <c r="E37" s="21">
        <v>173285</v>
      </c>
      <c r="F37" s="21"/>
      <c r="G37" s="21">
        <v>12651</v>
      </c>
      <c r="H37" s="21"/>
      <c r="I37" s="21"/>
      <c r="J37" s="21"/>
      <c r="K37" s="21"/>
      <c r="L37" s="21"/>
      <c r="M37" s="21">
        <v>7280</v>
      </c>
      <c r="N37" s="19">
        <f t="shared" si="5"/>
        <v>193216</v>
      </c>
      <c r="O37" s="20"/>
      <c r="P37" s="21">
        <v>458549</v>
      </c>
      <c r="Q37" s="21">
        <v>16963</v>
      </c>
      <c r="R37" s="21">
        <v>8547</v>
      </c>
      <c r="S37" s="21"/>
      <c r="T37" s="21"/>
      <c r="U37" s="55">
        <f t="shared" si="6"/>
        <v>484059</v>
      </c>
      <c r="V37" s="20"/>
      <c r="W37" s="29"/>
      <c r="X37" s="29"/>
      <c r="Y37" s="21"/>
      <c r="Z37" s="21"/>
      <c r="AA37" s="21"/>
      <c r="AB37" s="21"/>
      <c r="AC37" s="19">
        <f t="shared" si="7"/>
        <v>0</v>
      </c>
      <c r="AD37" s="20"/>
      <c r="AE37" s="19">
        <f t="shared" si="0"/>
        <v>677275</v>
      </c>
      <c r="AF37" s="20"/>
      <c r="AG37" s="21"/>
      <c r="AH37" s="21"/>
      <c r="AI37" s="21"/>
      <c r="AJ37" s="21"/>
      <c r="AK37" s="19">
        <f t="shared" si="14"/>
        <v>0</v>
      </c>
      <c r="AL37" s="20"/>
      <c r="AM37" s="21">
        <v>42949</v>
      </c>
      <c r="AN37" s="21"/>
      <c r="AO37" s="21"/>
      <c r="AP37" s="21">
        <v>5416</v>
      </c>
      <c r="AQ37" s="19">
        <f t="shared" si="8"/>
        <v>48365</v>
      </c>
      <c r="AR37" s="20"/>
      <c r="AS37" s="21">
        <v>194283</v>
      </c>
      <c r="AT37" s="21">
        <v>23925</v>
      </c>
      <c r="AU37" s="21">
        <v>24188</v>
      </c>
      <c r="AV37" s="21">
        <v>48249</v>
      </c>
      <c r="AW37" s="21"/>
      <c r="AX37" s="21">
        <v>17618</v>
      </c>
      <c r="AY37" s="19">
        <f t="shared" si="9"/>
        <v>308263</v>
      </c>
      <c r="AZ37" s="20"/>
      <c r="BA37" s="21">
        <v>4522</v>
      </c>
      <c r="BB37" s="21">
        <v>51119</v>
      </c>
      <c r="BC37" s="21">
        <v>40201</v>
      </c>
      <c r="BD37" s="21">
        <v>22285</v>
      </c>
      <c r="BE37" s="19">
        <f t="shared" si="10"/>
        <v>118127</v>
      </c>
      <c r="BF37" s="20"/>
      <c r="BG37" s="22">
        <v>16943</v>
      </c>
      <c r="BH37" s="20"/>
      <c r="BI37" s="21"/>
      <c r="BJ37" s="21"/>
      <c r="BK37" s="21"/>
      <c r="BL37" s="21">
        <v>16524</v>
      </c>
      <c r="BM37" s="21">
        <v>19952</v>
      </c>
      <c r="BN37" s="21"/>
      <c r="BO37" s="21"/>
      <c r="BP37" s="21"/>
      <c r="BQ37" s="21"/>
      <c r="BR37" s="21"/>
      <c r="BS37" s="21"/>
      <c r="BT37" s="21"/>
      <c r="BU37" s="19">
        <f t="shared" si="11"/>
        <v>36476</v>
      </c>
      <c r="BV37" s="20" t="s">
        <v>12</v>
      </c>
      <c r="BW37" s="19">
        <f t="shared" si="2"/>
        <v>528174</v>
      </c>
      <c r="BX37" s="20" t="s">
        <v>12</v>
      </c>
      <c r="BY37" s="19">
        <f t="shared" si="3"/>
        <v>149101</v>
      </c>
      <c r="BZ37" s="20" t="s">
        <v>12</v>
      </c>
      <c r="CA37" s="29"/>
      <c r="CB37" s="20" t="s">
        <v>12</v>
      </c>
      <c r="CC37" s="19">
        <f t="shared" si="12"/>
        <v>884287</v>
      </c>
      <c r="CD37" s="5"/>
      <c r="CE37" s="51">
        <v>835637</v>
      </c>
      <c r="CF37" s="51">
        <v>48650</v>
      </c>
      <c r="CG37" s="19">
        <f t="shared" si="13"/>
        <v>0</v>
      </c>
      <c r="CH37" s="349" t="s">
        <v>740</v>
      </c>
      <c r="CI37" s="26"/>
      <c r="CJ37" s="6"/>
      <c r="CK37" s="6"/>
      <c r="CL37" s="6"/>
      <c r="CM37" s="13"/>
      <c r="CN37" s="5" t="s">
        <v>12</v>
      </c>
      <c r="CO37" s="6" t="s">
        <v>220</v>
      </c>
      <c r="CP37" s="6"/>
      <c r="CQ37" s="6"/>
      <c r="CR37" s="6"/>
      <c r="CS37" s="6"/>
      <c r="CT37" s="6"/>
      <c r="CU37" s="6" t="s">
        <v>221</v>
      </c>
      <c r="CV37" s="6"/>
      <c r="CW37" s="6"/>
      <c r="CX37" s="6"/>
    </row>
    <row r="38" spans="1:102" x14ac:dyDescent="0.2">
      <c r="A38">
        <f t="shared" si="4"/>
        <v>1</v>
      </c>
      <c r="B38" s="42" t="s">
        <v>488</v>
      </c>
      <c r="C38" s="29"/>
      <c r="D38" s="20"/>
      <c r="E38" s="21">
        <v>921081</v>
      </c>
      <c r="F38" s="21">
        <v>10000</v>
      </c>
      <c r="G38" s="21">
        <v>8726</v>
      </c>
      <c r="H38" s="21"/>
      <c r="I38" s="21"/>
      <c r="J38" s="21"/>
      <c r="K38" s="21"/>
      <c r="L38" s="21"/>
      <c r="M38" s="21">
        <v>27098</v>
      </c>
      <c r="N38" s="19">
        <f>+(SUM(E38:M38))</f>
        <v>966905</v>
      </c>
      <c r="O38" s="20"/>
      <c r="P38" s="21">
        <v>1079121</v>
      </c>
      <c r="Q38" s="21">
        <v>171281</v>
      </c>
      <c r="R38" s="21"/>
      <c r="S38" s="21"/>
      <c r="T38" s="21"/>
      <c r="U38" s="60">
        <f>(SUM(P38:T38))</f>
        <v>1250402</v>
      </c>
      <c r="V38" s="20"/>
      <c r="W38" s="21"/>
      <c r="X38" s="21"/>
      <c r="Y38" s="21"/>
      <c r="Z38" s="21"/>
      <c r="AA38" s="21"/>
      <c r="AB38" s="21"/>
      <c r="AC38" s="19">
        <f t="shared" si="7"/>
        <v>0</v>
      </c>
      <c r="AD38" s="20"/>
      <c r="AE38" s="19">
        <f t="shared" si="0"/>
        <v>2217307</v>
      </c>
      <c r="AF38" s="20"/>
      <c r="AG38" s="21"/>
      <c r="AH38" s="21"/>
      <c r="AI38" s="21"/>
      <c r="AJ38" s="21"/>
      <c r="AK38" s="19">
        <f t="shared" si="14"/>
        <v>0</v>
      </c>
      <c r="AL38" s="20"/>
      <c r="AM38" s="21">
        <v>1108486</v>
      </c>
      <c r="AN38" s="21">
        <v>14481</v>
      </c>
      <c r="AO38" s="21">
        <v>281</v>
      </c>
      <c r="AP38" s="21"/>
      <c r="AQ38" s="19">
        <f t="shared" si="8"/>
        <v>1123248</v>
      </c>
      <c r="AR38" s="20"/>
      <c r="AS38" s="21">
        <v>137162</v>
      </c>
      <c r="AT38" s="21">
        <v>139667</v>
      </c>
      <c r="AU38" s="21">
        <v>54761</v>
      </c>
      <c r="AV38" s="21"/>
      <c r="AW38" s="21">
        <v>3100</v>
      </c>
      <c r="AX38" s="21">
        <v>109013</v>
      </c>
      <c r="AY38" s="19">
        <f t="shared" si="9"/>
        <v>443703</v>
      </c>
      <c r="AZ38" s="20"/>
      <c r="BA38" s="21"/>
      <c r="BB38" s="21">
        <v>24719</v>
      </c>
      <c r="BC38" s="21">
        <v>78539</v>
      </c>
      <c r="BD38" s="21">
        <v>8623</v>
      </c>
      <c r="BE38" s="19">
        <f t="shared" si="10"/>
        <v>111881</v>
      </c>
      <c r="BF38" s="20"/>
      <c r="BG38" s="22">
        <v>332115</v>
      </c>
      <c r="BH38" s="20"/>
      <c r="BI38" s="21"/>
      <c r="BJ38" s="21"/>
      <c r="BK38" s="21"/>
      <c r="BL38" s="21">
        <v>18814</v>
      </c>
      <c r="BM38" s="21"/>
      <c r="BN38" s="21"/>
      <c r="BO38" s="21"/>
      <c r="BP38" s="21"/>
      <c r="BQ38" s="21"/>
      <c r="BR38" s="21">
        <v>61098</v>
      </c>
      <c r="BS38" s="21"/>
      <c r="BT38" s="21"/>
      <c r="BU38" s="19">
        <f t="shared" si="11"/>
        <v>79912</v>
      </c>
      <c r="BV38" s="20" t="s">
        <v>12</v>
      </c>
      <c r="BW38" s="19">
        <f t="shared" si="2"/>
        <v>2090859</v>
      </c>
      <c r="BX38" s="20" t="s">
        <v>12</v>
      </c>
      <c r="BY38" s="19">
        <f t="shared" si="3"/>
        <v>126448</v>
      </c>
      <c r="BZ38" s="20" t="s">
        <v>12</v>
      </c>
      <c r="CA38" s="29"/>
      <c r="CB38" s="20"/>
      <c r="CC38" s="19">
        <f t="shared" si="12"/>
        <v>126448</v>
      </c>
      <c r="CD38" s="5"/>
      <c r="CE38" s="115">
        <v>126448</v>
      </c>
      <c r="CF38" s="51"/>
      <c r="CG38" s="19">
        <f t="shared" si="13"/>
        <v>0</v>
      </c>
      <c r="CH38" s="349" t="s">
        <v>740</v>
      </c>
      <c r="CI38" s="26"/>
      <c r="CJ38" s="6"/>
      <c r="CK38" s="6"/>
      <c r="CL38" s="6"/>
      <c r="CM38" s="13"/>
      <c r="CN38" s="5" t="s">
        <v>12</v>
      </c>
      <c r="CO38" s="6" t="s">
        <v>223</v>
      </c>
      <c r="CP38" s="6"/>
      <c r="CQ38" s="6"/>
      <c r="CR38" s="6"/>
      <c r="CS38" s="6"/>
      <c r="CT38" s="6"/>
      <c r="CU38" s="6"/>
      <c r="CV38" s="6"/>
      <c r="CW38" s="6"/>
      <c r="CX38" s="6"/>
    </row>
    <row r="39" spans="1:102" x14ac:dyDescent="0.2">
      <c r="A39">
        <f t="shared" si="4"/>
        <v>1</v>
      </c>
      <c r="B39" s="42" t="s">
        <v>489</v>
      </c>
      <c r="C39" s="29">
        <v>882960</v>
      </c>
      <c r="D39" s="20"/>
      <c r="E39" s="21">
        <v>602357</v>
      </c>
      <c r="F39" s="21"/>
      <c r="G39" s="21">
        <v>3090</v>
      </c>
      <c r="H39" s="21"/>
      <c r="I39" s="21"/>
      <c r="J39" s="21"/>
      <c r="K39" s="21"/>
      <c r="L39" s="21"/>
      <c r="M39" s="21">
        <v>14103</v>
      </c>
      <c r="N39" s="19">
        <f t="shared" si="5"/>
        <v>619550</v>
      </c>
      <c r="O39" s="20"/>
      <c r="P39" s="21">
        <v>799152</v>
      </c>
      <c r="Q39" s="21">
        <v>58869</v>
      </c>
      <c r="R39" s="21"/>
      <c r="S39" s="21">
        <v>87174</v>
      </c>
      <c r="T39" s="21">
        <v>453739</v>
      </c>
      <c r="U39" s="55">
        <f t="shared" si="6"/>
        <v>1398934</v>
      </c>
      <c r="V39" s="20"/>
      <c r="W39" s="29"/>
      <c r="X39" s="29"/>
      <c r="Y39" s="21"/>
      <c r="Z39" s="21"/>
      <c r="AA39" s="21"/>
      <c r="AB39" s="21">
        <v>264108</v>
      </c>
      <c r="AC39" s="19">
        <f t="shared" si="7"/>
        <v>264108</v>
      </c>
      <c r="AD39" s="20"/>
      <c r="AE39" s="19">
        <f t="shared" si="0"/>
        <v>2282592</v>
      </c>
      <c r="AF39" s="20"/>
      <c r="AG39" s="21"/>
      <c r="AH39" s="21"/>
      <c r="AI39" s="21"/>
      <c r="AJ39" s="21"/>
      <c r="AK39" s="19">
        <f t="shared" si="14"/>
        <v>0</v>
      </c>
      <c r="AL39" s="20"/>
      <c r="AM39" s="21"/>
      <c r="AN39" s="21">
        <v>3312</v>
      </c>
      <c r="AO39" s="21"/>
      <c r="AP39" s="21"/>
      <c r="AQ39" s="19">
        <f t="shared" si="8"/>
        <v>3312</v>
      </c>
      <c r="AR39" s="20"/>
      <c r="AS39" s="21">
        <v>30846</v>
      </c>
      <c r="AT39" s="21">
        <v>76740</v>
      </c>
      <c r="AU39" s="21">
        <v>34121</v>
      </c>
      <c r="AV39" s="21">
        <v>301120</v>
      </c>
      <c r="AW39" s="21"/>
      <c r="AX39" s="21">
        <v>17081</v>
      </c>
      <c r="AY39" s="19">
        <f t="shared" si="9"/>
        <v>459908</v>
      </c>
      <c r="AZ39" s="20"/>
      <c r="BA39" s="21">
        <v>725778</v>
      </c>
      <c r="BB39" s="21"/>
      <c r="BC39" s="21">
        <v>108904</v>
      </c>
      <c r="BD39" s="21"/>
      <c r="BE39" s="19">
        <f t="shared" si="10"/>
        <v>834682</v>
      </c>
      <c r="BF39" s="20"/>
      <c r="BG39" s="22">
        <v>61370</v>
      </c>
      <c r="BH39" s="20"/>
      <c r="BI39" s="21"/>
      <c r="BJ39" s="21"/>
      <c r="BK39" s="21"/>
      <c r="BL39" s="21">
        <v>4860</v>
      </c>
      <c r="BM39" s="21">
        <v>66203</v>
      </c>
      <c r="BN39" s="21"/>
      <c r="BO39" s="21"/>
      <c r="BP39" s="21"/>
      <c r="BQ39" s="21"/>
      <c r="BR39" s="21"/>
      <c r="BS39" s="21"/>
      <c r="BT39" s="21">
        <v>195218</v>
      </c>
      <c r="BU39" s="19">
        <f t="shared" si="11"/>
        <v>266281</v>
      </c>
      <c r="BV39" s="20" t="s">
        <v>12</v>
      </c>
      <c r="BW39" s="19">
        <f t="shared" si="2"/>
        <v>1625553</v>
      </c>
      <c r="BX39" s="20" t="s">
        <v>12</v>
      </c>
      <c r="BY39" s="19">
        <f t="shared" si="3"/>
        <v>657039</v>
      </c>
      <c r="BZ39" s="20" t="s">
        <v>12</v>
      </c>
      <c r="CA39" s="29"/>
      <c r="CB39" s="20" t="s">
        <v>12</v>
      </c>
      <c r="CC39" s="19">
        <f t="shared" si="12"/>
        <v>1539999</v>
      </c>
      <c r="CD39" s="5"/>
      <c r="CE39" s="51">
        <v>1539999</v>
      </c>
      <c r="CF39" s="51"/>
      <c r="CG39" s="19">
        <f t="shared" si="13"/>
        <v>0</v>
      </c>
      <c r="CH39" s="349" t="s">
        <v>740</v>
      </c>
      <c r="CI39" s="26"/>
      <c r="CJ39" s="6"/>
      <c r="CK39" s="6"/>
      <c r="CL39" s="6"/>
      <c r="CM39" s="13"/>
      <c r="CN39" s="5" t="s">
        <v>12</v>
      </c>
      <c r="CO39" s="6"/>
      <c r="CP39" s="6"/>
      <c r="CQ39" s="6"/>
      <c r="CR39" s="6"/>
      <c r="CS39" s="6"/>
      <c r="CT39" s="6"/>
      <c r="CU39" s="6"/>
      <c r="CV39" s="6"/>
      <c r="CW39" s="6"/>
      <c r="CX39" s="6"/>
    </row>
    <row r="40" spans="1:102" x14ac:dyDescent="0.2">
      <c r="A40">
        <f t="shared" si="4"/>
        <v>1</v>
      </c>
      <c r="B40" s="42" t="s">
        <v>490</v>
      </c>
      <c r="C40" s="29">
        <v>920260</v>
      </c>
      <c r="D40" s="20"/>
      <c r="E40" s="21">
        <v>83250</v>
      </c>
      <c r="F40" s="21">
        <v>20000</v>
      </c>
      <c r="G40" s="21">
        <v>4338</v>
      </c>
      <c r="H40" s="21"/>
      <c r="I40" s="21"/>
      <c r="J40" s="21"/>
      <c r="K40" s="21"/>
      <c r="L40" s="21"/>
      <c r="M40" s="21">
        <v>6101</v>
      </c>
      <c r="N40" s="19">
        <f t="shared" si="5"/>
        <v>113689</v>
      </c>
      <c r="O40" s="20"/>
      <c r="P40" s="21">
        <v>758045</v>
      </c>
      <c r="Q40" s="21">
        <v>3514</v>
      </c>
      <c r="R40" s="21">
        <v>17979</v>
      </c>
      <c r="S40" s="21"/>
      <c r="T40" s="21">
        <v>412900</v>
      </c>
      <c r="U40" s="55">
        <f t="shared" si="6"/>
        <v>1192438</v>
      </c>
      <c r="V40" s="20"/>
      <c r="W40" s="29"/>
      <c r="X40" s="29"/>
      <c r="Y40" s="21"/>
      <c r="Z40" s="21"/>
      <c r="AA40" s="21"/>
      <c r="AB40" s="21"/>
      <c r="AC40" s="19">
        <f t="shared" si="7"/>
        <v>0</v>
      </c>
      <c r="AD40" s="20"/>
      <c r="AE40" s="19">
        <f t="shared" si="0"/>
        <v>1306127</v>
      </c>
      <c r="AF40" s="20"/>
      <c r="AG40" s="21"/>
      <c r="AH40" s="21"/>
      <c r="AI40" s="21"/>
      <c r="AJ40" s="21"/>
      <c r="AK40" s="19">
        <f t="shared" si="14"/>
        <v>0</v>
      </c>
      <c r="AL40" s="20"/>
      <c r="AM40" s="21">
        <v>71492</v>
      </c>
      <c r="AN40" s="21">
        <v>20792</v>
      </c>
      <c r="AO40" s="21"/>
      <c r="AP40" s="21">
        <v>1226</v>
      </c>
      <c r="AQ40" s="19">
        <f t="shared" si="8"/>
        <v>93510</v>
      </c>
      <c r="AR40" s="20"/>
      <c r="AS40" s="21">
        <v>84510</v>
      </c>
      <c r="AT40" s="21">
        <v>506</v>
      </c>
      <c r="AU40" s="21">
        <v>3600</v>
      </c>
      <c r="AV40" s="21">
        <v>3385</v>
      </c>
      <c r="AW40" s="21"/>
      <c r="AX40" s="21"/>
      <c r="AY40" s="19">
        <f t="shared" si="9"/>
        <v>92001</v>
      </c>
      <c r="AZ40" s="20"/>
      <c r="BA40" s="21">
        <v>91530</v>
      </c>
      <c r="BB40" s="21"/>
      <c r="BC40" s="21">
        <v>17150</v>
      </c>
      <c r="BD40" s="21"/>
      <c r="BE40" s="19">
        <f t="shared" si="10"/>
        <v>108680</v>
      </c>
      <c r="BF40" s="20"/>
      <c r="BG40" s="22">
        <v>92057</v>
      </c>
      <c r="BH40" s="20"/>
      <c r="BI40" s="21"/>
      <c r="BJ40" s="21"/>
      <c r="BK40" s="21"/>
      <c r="BL40" s="21">
        <v>4850</v>
      </c>
      <c r="BM40" s="21"/>
      <c r="BN40" s="21"/>
      <c r="BO40" s="21"/>
      <c r="BP40" s="21"/>
      <c r="BQ40" s="21"/>
      <c r="BR40" s="21"/>
      <c r="BS40" s="21"/>
      <c r="BT40" s="21">
        <v>177652</v>
      </c>
      <c r="BU40" s="19">
        <f t="shared" si="11"/>
        <v>182502</v>
      </c>
      <c r="BV40" s="20" t="s">
        <v>12</v>
      </c>
      <c r="BW40" s="19">
        <f t="shared" si="2"/>
        <v>568750</v>
      </c>
      <c r="BX40" s="20" t="s">
        <v>12</v>
      </c>
      <c r="BY40" s="19">
        <f t="shared" si="3"/>
        <v>737377</v>
      </c>
      <c r="BZ40" s="20" t="s">
        <v>12</v>
      </c>
      <c r="CA40" s="29"/>
      <c r="CB40" s="20" t="s">
        <v>12</v>
      </c>
      <c r="CC40" s="19">
        <f t="shared" si="12"/>
        <v>1657637</v>
      </c>
      <c r="CD40" s="5"/>
      <c r="CE40" s="51">
        <v>600000</v>
      </c>
      <c r="CF40" s="51">
        <v>1057637</v>
      </c>
      <c r="CG40" s="19">
        <f t="shared" si="13"/>
        <v>0</v>
      </c>
      <c r="CH40" s="349" t="s">
        <v>742</v>
      </c>
      <c r="CI40" s="26"/>
      <c r="CJ40" s="6"/>
      <c r="CK40" s="6"/>
      <c r="CL40" s="6"/>
      <c r="CM40" s="13"/>
      <c r="CN40" s="5" t="s">
        <v>12</v>
      </c>
      <c r="CO40" s="6" t="s">
        <v>226</v>
      </c>
      <c r="CP40" s="6"/>
      <c r="CQ40" s="6"/>
      <c r="CR40" s="6"/>
      <c r="CS40" s="6"/>
      <c r="CT40" s="6"/>
      <c r="CU40" s="6"/>
      <c r="CV40" s="6"/>
      <c r="CW40" s="6"/>
      <c r="CX40" s="6"/>
    </row>
    <row r="41" spans="1:102" x14ac:dyDescent="0.2">
      <c r="A41">
        <f t="shared" si="4"/>
        <v>1</v>
      </c>
      <c r="B41" s="42" t="s">
        <v>491</v>
      </c>
      <c r="C41" s="29">
        <v>2295468</v>
      </c>
      <c r="D41" s="20"/>
      <c r="E41" s="21">
        <v>1845248</v>
      </c>
      <c r="F41" s="21">
        <v>19063</v>
      </c>
      <c r="G41" s="21">
        <v>19475</v>
      </c>
      <c r="H41" s="21"/>
      <c r="I41" s="21"/>
      <c r="J41" s="21"/>
      <c r="K41" s="21"/>
      <c r="L41" s="21"/>
      <c r="M41" s="21">
        <v>13672</v>
      </c>
      <c r="N41" s="19">
        <f t="shared" si="5"/>
        <v>1897458</v>
      </c>
      <c r="O41" s="20"/>
      <c r="P41" s="21">
        <v>2536187</v>
      </c>
      <c r="Q41" s="21">
        <v>18820</v>
      </c>
      <c r="R41" s="21">
        <v>388699</v>
      </c>
      <c r="S41" s="21">
        <v>100000</v>
      </c>
      <c r="T41" s="21"/>
      <c r="U41" s="60">
        <f>(SUM(P41:T41))</f>
        <v>3043706</v>
      </c>
      <c r="V41" s="20"/>
      <c r="W41" s="29"/>
      <c r="X41" s="29"/>
      <c r="Y41" s="21"/>
      <c r="Z41" s="21"/>
      <c r="AA41" s="21"/>
      <c r="AB41" s="21"/>
      <c r="AC41" s="19">
        <f t="shared" si="7"/>
        <v>0</v>
      </c>
      <c r="AD41" s="20"/>
      <c r="AE41" s="19">
        <f t="shared" si="0"/>
        <v>4941164</v>
      </c>
      <c r="AF41" s="20"/>
      <c r="AG41" s="21">
        <v>21902</v>
      </c>
      <c r="AH41" s="21"/>
      <c r="AI41" s="21"/>
      <c r="AJ41" s="21"/>
      <c r="AK41" s="19">
        <f t="shared" si="14"/>
        <v>21902</v>
      </c>
      <c r="AL41" s="20"/>
      <c r="AM41" s="21">
        <v>97941</v>
      </c>
      <c r="AN41" s="21">
        <v>81255</v>
      </c>
      <c r="AO41" s="21"/>
      <c r="AP41" s="21">
        <v>62</v>
      </c>
      <c r="AQ41" s="19">
        <f t="shared" si="8"/>
        <v>179258</v>
      </c>
      <c r="AR41" s="20"/>
      <c r="AS41" s="21">
        <v>926414</v>
      </c>
      <c r="AT41" s="21">
        <v>310181</v>
      </c>
      <c r="AU41" s="21">
        <v>61618</v>
      </c>
      <c r="AV41" s="21">
        <v>374002</v>
      </c>
      <c r="AW41" s="21"/>
      <c r="AX41" s="21">
        <v>218159</v>
      </c>
      <c r="AY41" s="19">
        <f t="shared" si="9"/>
        <v>1890374</v>
      </c>
      <c r="AZ41" s="20"/>
      <c r="BA41" s="21">
        <v>131383</v>
      </c>
      <c r="BB41" s="21">
        <v>94858</v>
      </c>
      <c r="BC41" s="21">
        <v>377661</v>
      </c>
      <c r="BD41" s="21"/>
      <c r="BE41" s="19">
        <f t="shared" si="10"/>
        <v>603902</v>
      </c>
      <c r="BF41" s="20"/>
      <c r="BG41" s="22">
        <v>281997</v>
      </c>
      <c r="BH41" s="20"/>
      <c r="BI41" s="21"/>
      <c r="BJ41" s="21"/>
      <c r="BK41" s="21"/>
      <c r="BL41" s="21">
        <v>5063</v>
      </c>
      <c r="BM41" s="21">
        <v>35550</v>
      </c>
      <c r="BN41" s="21"/>
      <c r="BO41" s="21"/>
      <c r="BP41" s="21"/>
      <c r="BQ41" s="21"/>
      <c r="BR41" s="21"/>
      <c r="BS41" s="21"/>
      <c r="BT41" s="21"/>
      <c r="BU41" s="19">
        <f t="shared" si="11"/>
        <v>40613</v>
      </c>
      <c r="BV41" s="20" t="s">
        <v>12</v>
      </c>
      <c r="BW41" s="19">
        <f t="shared" si="2"/>
        <v>3018046</v>
      </c>
      <c r="BX41" s="20" t="s">
        <v>12</v>
      </c>
      <c r="BY41" s="19">
        <f t="shared" si="3"/>
        <v>1923118</v>
      </c>
      <c r="BZ41" s="20" t="s">
        <v>12</v>
      </c>
      <c r="CA41" s="29"/>
      <c r="CB41" s="20" t="s">
        <v>12</v>
      </c>
      <c r="CC41" s="19">
        <f t="shared" si="12"/>
        <v>4218586</v>
      </c>
      <c r="CD41" s="5"/>
      <c r="CE41" s="51">
        <v>3163938</v>
      </c>
      <c r="CF41" s="51">
        <v>1054646</v>
      </c>
      <c r="CG41" s="19">
        <f t="shared" si="13"/>
        <v>2</v>
      </c>
      <c r="CH41" s="349" t="s">
        <v>740</v>
      </c>
      <c r="CI41" s="38"/>
      <c r="CJ41" s="39" t="s">
        <v>228</v>
      </c>
      <c r="CK41" s="33"/>
      <c r="CL41" s="33"/>
      <c r="CM41" s="40">
        <f>(+AE75)</f>
        <v>323633580.44</v>
      </c>
      <c r="CN41" s="5" t="s">
        <v>12</v>
      </c>
      <c r="CO41" t="s">
        <v>229</v>
      </c>
      <c r="CQ41" s="3">
        <f>(+CM31)</f>
        <v>172696</v>
      </c>
      <c r="CR41" s="6"/>
      <c r="CS41" s="6"/>
      <c r="CT41" s="6"/>
      <c r="CU41" s="6"/>
      <c r="CV41" s="6"/>
      <c r="CW41" s="6"/>
      <c r="CX41" s="6"/>
    </row>
    <row r="42" spans="1:102" x14ac:dyDescent="0.2">
      <c r="A42">
        <f t="shared" si="4"/>
        <v>1</v>
      </c>
      <c r="B42" s="42" t="s">
        <v>492</v>
      </c>
      <c r="C42" s="29">
        <v>855158</v>
      </c>
      <c r="D42" s="20"/>
      <c r="E42" s="21">
        <v>36915</v>
      </c>
      <c r="F42" s="21">
        <v>46700</v>
      </c>
      <c r="G42" s="21">
        <v>6730</v>
      </c>
      <c r="H42" s="21"/>
      <c r="I42" s="21"/>
      <c r="J42" s="21"/>
      <c r="K42" s="21"/>
      <c r="L42" s="21"/>
      <c r="M42" s="21"/>
      <c r="N42" s="19">
        <f t="shared" si="5"/>
        <v>90345</v>
      </c>
      <c r="O42" s="20"/>
      <c r="P42" s="21">
        <v>487296</v>
      </c>
      <c r="Q42" s="21"/>
      <c r="R42" s="21"/>
      <c r="S42" s="21"/>
      <c r="T42" s="21"/>
      <c r="U42" s="55">
        <f t="shared" si="6"/>
        <v>487296</v>
      </c>
      <c r="V42" s="20"/>
      <c r="W42" s="29"/>
      <c r="X42" s="29"/>
      <c r="Y42" s="21"/>
      <c r="Z42" s="21"/>
      <c r="AA42" s="21"/>
      <c r="AB42" s="21"/>
      <c r="AC42" s="19">
        <f t="shared" si="7"/>
        <v>0</v>
      </c>
      <c r="AD42" s="20"/>
      <c r="AE42" s="19">
        <f t="shared" ref="AE42:AE73" si="15">(+AC42+U42+N42)</f>
        <v>577641</v>
      </c>
      <c r="AF42" s="20"/>
      <c r="AG42" s="21"/>
      <c r="AH42" s="21"/>
      <c r="AI42" s="21"/>
      <c r="AJ42" s="21"/>
      <c r="AK42" s="19">
        <f t="shared" si="14"/>
        <v>0</v>
      </c>
      <c r="AL42" s="20"/>
      <c r="AM42" s="21">
        <v>1750</v>
      </c>
      <c r="AN42" s="21"/>
      <c r="AO42" s="21"/>
      <c r="AP42" s="21"/>
      <c r="AQ42" s="19">
        <f t="shared" si="8"/>
        <v>1750</v>
      </c>
      <c r="AR42" s="20"/>
      <c r="AS42" s="21"/>
      <c r="AT42" s="21"/>
      <c r="AU42" s="21">
        <v>20589</v>
      </c>
      <c r="AV42" s="21">
        <v>4945</v>
      </c>
      <c r="AW42" s="21"/>
      <c r="AX42" s="21">
        <v>71976</v>
      </c>
      <c r="AY42" s="19">
        <f t="shared" si="9"/>
        <v>97510</v>
      </c>
      <c r="AZ42" s="20"/>
      <c r="BA42" s="21">
        <v>353386</v>
      </c>
      <c r="BB42" s="21"/>
      <c r="BC42" s="21">
        <v>27713</v>
      </c>
      <c r="BD42" s="21"/>
      <c r="BE42" s="19">
        <f t="shared" si="10"/>
        <v>381099</v>
      </c>
      <c r="BF42" s="20"/>
      <c r="BG42" s="22">
        <v>50182</v>
      </c>
      <c r="BH42" s="20"/>
      <c r="BI42" s="21"/>
      <c r="BJ42" s="21"/>
      <c r="BK42" s="21"/>
      <c r="BL42" s="21">
        <v>13454</v>
      </c>
      <c r="BM42" s="21"/>
      <c r="BN42" s="21"/>
      <c r="BO42" s="21"/>
      <c r="BP42" s="21"/>
      <c r="BQ42" s="21"/>
      <c r="BR42" s="21"/>
      <c r="BS42" s="21"/>
      <c r="BT42" s="21"/>
      <c r="BU42" s="19">
        <f t="shared" si="11"/>
        <v>13454</v>
      </c>
      <c r="BV42" s="20" t="s">
        <v>12</v>
      </c>
      <c r="BW42" s="19">
        <f t="shared" ref="BW42:BW73" si="16">(+BU42+BG42+BE42+AY42+AQ42+AK42)</f>
        <v>543995</v>
      </c>
      <c r="BX42" s="20" t="s">
        <v>12</v>
      </c>
      <c r="BY42" s="19">
        <f t="shared" ref="BY42:BY73" si="17">((+AC42+U42+N42)-BW42)</f>
        <v>33646</v>
      </c>
      <c r="BZ42" s="20" t="s">
        <v>12</v>
      </c>
      <c r="CA42" s="29"/>
      <c r="CB42" s="20" t="s">
        <v>12</v>
      </c>
      <c r="CC42" s="19">
        <f t="shared" si="12"/>
        <v>888804</v>
      </c>
      <c r="CD42" s="5"/>
      <c r="CE42" s="51">
        <v>624000</v>
      </c>
      <c r="CF42" s="51">
        <v>264804</v>
      </c>
      <c r="CG42" s="19">
        <f t="shared" si="13"/>
        <v>0</v>
      </c>
      <c r="CH42" s="349" t="s">
        <v>740</v>
      </c>
      <c r="CI42" s="26"/>
      <c r="CJ42" s="6"/>
      <c r="CK42" s="6"/>
      <c r="CL42" s="6"/>
      <c r="CM42" s="13"/>
      <c r="CN42" s="5" t="s">
        <v>12</v>
      </c>
      <c r="CO42" t="s">
        <v>231</v>
      </c>
      <c r="CQ42" s="3">
        <f>(+CM32)</f>
        <v>126451</v>
      </c>
      <c r="CR42" s="6"/>
      <c r="CS42" s="6"/>
      <c r="CT42" s="6"/>
      <c r="CU42" s="6"/>
      <c r="CV42" s="6"/>
      <c r="CW42" s="6"/>
      <c r="CX42" s="6"/>
    </row>
    <row r="43" spans="1:102" x14ac:dyDescent="0.2">
      <c r="A43">
        <f t="shared" si="4"/>
        <v>1</v>
      </c>
      <c r="B43" s="42" t="s">
        <v>493</v>
      </c>
      <c r="C43" s="29">
        <v>396955</v>
      </c>
      <c r="D43" s="20"/>
      <c r="E43" s="21">
        <v>12445</v>
      </c>
      <c r="F43" s="21"/>
      <c r="G43" s="21">
        <v>4179</v>
      </c>
      <c r="H43" s="21">
        <v>30000</v>
      </c>
      <c r="I43" s="21"/>
      <c r="J43" s="21"/>
      <c r="K43" s="21"/>
      <c r="L43" s="21"/>
      <c r="M43" s="21">
        <v>19292</v>
      </c>
      <c r="N43" s="19">
        <f t="shared" si="5"/>
        <v>65916</v>
      </c>
      <c r="O43" s="20"/>
      <c r="P43" s="21">
        <v>142024</v>
      </c>
      <c r="Q43" s="21"/>
      <c r="R43" s="21"/>
      <c r="S43" s="21"/>
      <c r="T43" s="21">
        <v>76239</v>
      </c>
      <c r="U43" s="60">
        <f>(SUM(P43:T43))</f>
        <v>218263</v>
      </c>
      <c r="V43" s="20"/>
      <c r="W43" s="29">
        <v>160257</v>
      </c>
      <c r="X43" s="29"/>
      <c r="Y43" s="21"/>
      <c r="Z43" s="21"/>
      <c r="AA43" s="21"/>
      <c r="AB43" s="21"/>
      <c r="AC43" s="19">
        <f t="shared" si="7"/>
        <v>160257</v>
      </c>
      <c r="AD43" s="20"/>
      <c r="AE43" s="19">
        <f t="shared" si="15"/>
        <v>444436</v>
      </c>
      <c r="AF43" s="20"/>
      <c r="AG43" s="21"/>
      <c r="AH43" s="21"/>
      <c r="AI43" s="21"/>
      <c r="AJ43" s="21"/>
      <c r="AK43" s="19">
        <f t="shared" si="14"/>
        <v>0</v>
      </c>
      <c r="AL43" s="20"/>
      <c r="AM43" s="21">
        <v>24107</v>
      </c>
      <c r="AN43" s="21"/>
      <c r="AO43" s="21"/>
      <c r="AP43" s="21"/>
      <c r="AQ43" s="19">
        <f t="shared" si="8"/>
        <v>24107</v>
      </c>
      <c r="AR43" s="20"/>
      <c r="AS43" s="21"/>
      <c r="AT43" s="21">
        <v>5712</v>
      </c>
      <c r="AU43" s="21">
        <v>44636</v>
      </c>
      <c r="AV43" s="21">
        <v>220526</v>
      </c>
      <c r="AW43" s="21"/>
      <c r="AX43" s="21"/>
      <c r="AY43" s="19">
        <f t="shared" si="9"/>
        <v>270874</v>
      </c>
      <c r="AZ43" s="20"/>
      <c r="BA43" s="21">
        <v>4062</v>
      </c>
      <c r="BB43" s="21"/>
      <c r="BC43" s="21">
        <v>20976</v>
      </c>
      <c r="BD43" s="21"/>
      <c r="BE43" s="19">
        <f t="shared" si="10"/>
        <v>25038</v>
      </c>
      <c r="BF43" s="20"/>
      <c r="BG43" s="22">
        <v>6169</v>
      </c>
      <c r="BH43" s="20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19">
        <f t="shared" si="11"/>
        <v>0</v>
      </c>
      <c r="BV43" s="20" t="s">
        <v>12</v>
      </c>
      <c r="BW43" s="19">
        <f t="shared" si="16"/>
        <v>326188</v>
      </c>
      <c r="BX43" s="20" t="s">
        <v>12</v>
      </c>
      <c r="BY43" s="19">
        <f t="shared" si="17"/>
        <v>118248</v>
      </c>
      <c r="BZ43" s="20" t="s">
        <v>12</v>
      </c>
      <c r="CA43" s="29"/>
      <c r="CB43" s="20" t="s">
        <v>12</v>
      </c>
      <c r="CC43" s="19">
        <f t="shared" si="12"/>
        <v>515203</v>
      </c>
      <c r="CD43" s="5"/>
      <c r="CE43" s="51">
        <v>415203</v>
      </c>
      <c r="CF43" s="51">
        <v>100000</v>
      </c>
      <c r="CG43" s="19">
        <f t="shared" si="13"/>
        <v>0</v>
      </c>
      <c r="CH43" s="349" t="s">
        <v>740</v>
      </c>
      <c r="CI43" s="41"/>
      <c r="CJ43" s="6" t="s">
        <v>233</v>
      </c>
      <c r="CK43" s="6"/>
      <c r="CL43" s="6"/>
      <c r="CM43" s="13"/>
      <c r="CN43" s="5" t="s">
        <v>12</v>
      </c>
      <c r="CO43" t="s">
        <v>234</v>
      </c>
      <c r="CQ43" s="3">
        <f>(+CM33)</f>
        <v>1635088.87</v>
      </c>
      <c r="CR43" s="6"/>
      <c r="CS43" s="6"/>
      <c r="CT43" s="6"/>
      <c r="CU43" s="6"/>
      <c r="CV43" s="6"/>
      <c r="CW43" s="6"/>
      <c r="CX43" s="6"/>
    </row>
    <row r="44" spans="1:102" x14ac:dyDescent="0.2">
      <c r="A44">
        <f t="shared" si="4"/>
        <v>1</v>
      </c>
      <c r="B44" s="42" t="s">
        <v>494</v>
      </c>
      <c r="C44" s="29"/>
      <c r="D44" s="20"/>
      <c r="E44" s="21">
        <v>9377</v>
      </c>
      <c r="F44" s="325"/>
      <c r="G44" s="21">
        <v>11171.79</v>
      </c>
      <c r="H44" s="21"/>
      <c r="I44" s="21"/>
      <c r="J44" s="21"/>
      <c r="K44" s="21"/>
      <c r="L44" s="21"/>
      <c r="M44" s="21">
        <v>26939.06</v>
      </c>
      <c r="N44" s="19">
        <f t="shared" si="5"/>
        <v>47487.850000000006</v>
      </c>
      <c r="O44" s="20"/>
      <c r="P44" s="21">
        <v>660789.30000000005</v>
      </c>
      <c r="Q44" s="21"/>
      <c r="R44" s="21"/>
      <c r="S44" s="21"/>
      <c r="T44" s="21"/>
      <c r="U44" s="55">
        <f t="shared" si="6"/>
        <v>660789.30000000005</v>
      </c>
      <c r="V44" s="20"/>
      <c r="W44" s="335">
        <v>524146.17</v>
      </c>
      <c r="X44" s="335"/>
      <c r="Y44" s="21"/>
      <c r="Z44" s="21"/>
      <c r="AA44" s="21"/>
      <c r="AB44" s="21"/>
      <c r="AC44" s="19">
        <f t="shared" si="7"/>
        <v>524146.17</v>
      </c>
      <c r="AD44" s="20"/>
      <c r="AE44" s="19">
        <f t="shared" si="15"/>
        <v>1232423.32</v>
      </c>
      <c r="AF44" s="20"/>
      <c r="AG44" s="21">
        <v>13113.7</v>
      </c>
      <c r="AH44" s="21"/>
      <c r="AI44" s="21"/>
      <c r="AJ44" s="21">
        <v>2299.16</v>
      </c>
      <c r="AK44" s="19">
        <f t="shared" si="14"/>
        <v>15412.86</v>
      </c>
      <c r="AL44" s="20"/>
      <c r="AM44" s="21"/>
      <c r="AN44" s="21"/>
      <c r="AO44" s="21">
        <v>4000</v>
      </c>
      <c r="AP44" s="21"/>
      <c r="AQ44" s="19">
        <f t="shared" si="8"/>
        <v>4000</v>
      </c>
      <c r="AR44" s="20"/>
      <c r="AS44" s="21">
        <v>70108.259999999995</v>
      </c>
      <c r="AT44" s="21">
        <v>68323.259999999995</v>
      </c>
      <c r="AU44" s="21">
        <v>48241.64</v>
      </c>
      <c r="AV44" s="21">
        <v>85122.68</v>
      </c>
      <c r="AW44" s="21">
        <v>71841.62</v>
      </c>
      <c r="AX44" s="21">
        <v>16770</v>
      </c>
      <c r="AY44" s="19">
        <f t="shared" si="9"/>
        <v>360407.45999999996</v>
      </c>
      <c r="AZ44" s="20"/>
      <c r="BA44" s="21">
        <v>133986</v>
      </c>
      <c r="BB44" s="21">
        <v>12975.77</v>
      </c>
      <c r="BC44" s="21">
        <v>64167.43</v>
      </c>
      <c r="BD44" s="21">
        <v>53553</v>
      </c>
      <c r="BE44" s="19">
        <f t="shared" si="10"/>
        <v>264682.19999999995</v>
      </c>
      <c r="BF44" s="20"/>
      <c r="BG44" s="22">
        <v>65448.55</v>
      </c>
      <c r="BH44" s="20"/>
      <c r="BI44" s="21"/>
      <c r="BJ44" s="21"/>
      <c r="BK44" s="21"/>
      <c r="BL44" s="21">
        <v>7830</v>
      </c>
      <c r="BM44" s="21"/>
      <c r="BN44" s="21"/>
      <c r="BO44" s="21"/>
      <c r="BP44" s="21"/>
      <c r="BQ44" s="21"/>
      <c r="BR44" s="21">
        <v>4805.2</v>
      </c>
      <c r="BS44" s="21"/>
      <c r="BT44" s="21">
        <v>17899</v>
      </c>
      <c r="BU44" s="19">
        <f t="shared" si="11"/>
        <v>30534.2</v>
      </c>
      <c r="BV44" s="20" t="s">
        <v>12</v>
      </c>
      <c r="BW44" s="19">
        <f t="shared" si="16"/>
        <v>740485.2699999999</v>
      </c>
      <c r="BX44" s="20" t="s">
        <v>12</v>
      </c>
      <c r="BY44" s="19">
        <f t="shared" si="17"/>
        <v>491938.05000000016</v>
      </c>
      <c r="BZ44" s="20" t="s">
        <v>12</v>
      </c>
      <c r="CA44" s="29"/>
      <c r="CB44" s="20" t="s">
        <v>12</v>
      </c>
      <c r="CC44" s="19">
        <f t="shared" si="12"/>
        <v>491938.05000000016</v>
      </c>
      <c r="CD44" s="5"/>
      <c r="CE44" s="51">
        <v>491938.05</v>
      </c>
      <c r="CF44" s="51"/>
      <c r="CG44" s="19">
        <f t="shared" si="13"/>
        <v>1.7462298274040222E-10</v>
      </c>
      <c r="CH44" s="349" t="s">
        <v>740</v>
      </c>
      <c r="CI44" s="26"/>
      <c r="CJ44" s="36" t="s">
        <v>8</v>
      </c>
      <c r="CK44" s="6"/>
      <c r="CL44" s="6"/>
      <c r="CM44" s="13">
        <f>(+BG$75)</f>
        <v>18850477.350000001</v>
      </c>
      <c r="CN44" s="5" t="s">
        <v>12</v>
      </c>
      <c r="CO44" t="s">
        <v>236</v>
      </c>
      <c r="CQ44" s="3">
        <f>(+CM34)</f>
        <v>767658</v>
      </c>
      <c r="CR44" s="6"/>
      <c r="CS44" s="6"/>
      <c r="CT44" s="6"/>
      <c r="CU44" s="6"/>
      <c r="CV44" s="6"/>
      <c r="CW44" s="6"/>
      <c r="CX44" s="6"/>
    </row>
    <row r="45" spans="1:102" x14ac:dyDescent="0.2">
      <c r="A45">
        <f t="shared" si="4"/>
        <v>1</v>
      </c>
      <c r="B45" s="42" t="s">
        <v>495</v>
      </c>
      <c r="C45" s="29">
        <v>1000</v>
      </c>
      <c r="D45" s="20"/>
      <c r="E45" s="21">
        <v>64046</v>
      </c>
      <c r="F45" s="21">
        <v>3800</v>
      </c>
      <c r="G45" s="21">
        <v>189</v>
      </c>
      <c r="H45" s="21"/>
      <c r="I45" s="21"/>
      <c r="J45" s="21">
        <v>49298</v>
      </c>
      <c r="K45" s="21"/>
      <c r="L45" s="21"/>
      <c r="M45" s="21"/>
      <c r="N45" s="19">
        <f t="shared" si="5"/>
        <v>117333</v>
      </c>
      <c r="O45" s="20"/>
      <c r="P45" s="21">
        <v>262202</v>
      </c>
      <c r="Q45" s="21">
        <v>3202</v>
      </c>
      <c r="R45" s="21"/>
      <c r="S45" s="21"/>
      <c r="T45" s="21"/>
      <c r="U45" s="55">
        <f t="shared" si="6"/>
        <v>265404</v>
      </c>
      <c r="V45" s="20"/>
      <c r="W45" s="29"/>
      <c r="X45" s="29"/>
      <c r="Y45" s="21"/>
      <c r="Z45" s="21"/>
      <c r="AA45" s="21"/>
      <c r="AB45" s="21"/>
      <c r="AC45" s="19">
        <f t="shared" si="7"/>
        <v>0</v>
      </c>
      <c r="AD45" s="20"/>
      <c r="AE45" s="19">
        <f t="shared" si="15"/>
        <v>382737</v>
      </c>
      <c r="AF45" s="20"/>
      <c r="AG45" s="21"/>
      <c r="AH45" s="21"/>
      <c r="AI45" s="21"/>
      <c r="AJ45" s="21"/>
      <c r="AK45" s="19">
        <f t="shared" si="14"/>
        <v>0</v>
      </c>
      <c r="AL45" s="20"/>
      <c r="AM45" s="21"/>
      <c r="AN45" s="21"/>
      <c r="AO45" s="21"/>
      <c r="AP45" s="21"/>
      <c r="AQ45" s="19">
        <f t="shared" si="8"/>
        <v>0</v>
      </c>
      <c r="AR45" s="20"/>
      <c r="AS45" s="21">
        <v>75444</v>
      </c>
      <c r="AT45" s="21">
        <v>84153</v>
      </c>
      <c r="AU45" s="21">
        <v>18529</v>
      </c>
      <c r="AV45" s="21">
        <v>37058</v>
      </c>
      <c r="AW45" s="21"/>
      <c r="AX45" s="21">
        <v>12045</v>
      </c>
      <c r="AY45" s="19">
        <f t="shared" si="9"/>
        <v>227229</v>
      </c>
      <c r="AZ45" s="20"/>
      <c r="BA45" s="21"/>
      <c r="BB45" s="21">
        <v>30876</v>
      </c>
      <c r="BC45" s="21">
        <v>60523</v>
      </c>
      <c r="BD45" s="21"/>
      <c r="BE45" s="19">
        <f t="shared" si="10"/>
        <v>91399</v>
      </c>
      <c r="BF45" s="20"/>
      <c r="BG45" s="22">
        <v>36636</v>
      </c>
      <c r="BH45" s="20"/>
      <c r="BI45" s="21"/>
      <c r="BJ45" s="21">
        <v>1200</v>
      </c>
      <c r="BK45" s="21"/>
      <c r="BL45" s="21">
        <v>1580</v>
      </c>
      <c r="BM45" s="21"/>
      <c r="BN45" s="21"/>
      <c r="BO45" s="21"/>
      <c r="BP45" s="21"/>
      <c r="BQ45" s="21"/>
      <c r="BR45" s="21"/>
      <c r="BS45" s="21"/>
      <c r="BT45" s="21"/>
      <c r="BU45" s="19">
        <f t="shared" si="11"/>
        <v>2780</v>
      </c>
      <c r="BV45" s="20" t="s">
        <v>12</v>
      </c>
      <c r="BW45" s="19">
        <f t="shared" si="16"/>
        <v>358044</v>
      </c>
      <c r="BX45" s="20" t="s">
        <v>12</v>
      </c>
      <c r="BY45" s="19">
        <f t="shared" si="17"/>
        <v>24693</v>
      </c>
      <c r="BZ45" s="20" t="s">
        <v>12</v>
      </c>
      <c r="CA45" s="29"/>
      <c r="CB45" s="20" t="s">
        <v>12</v>
      </c>
      <c r="CC45" s="19">
        <f t="shared" si="12"/>
        <v>25693</v>
      </c>
      <c r="CD45" s="5"/>
      <c r="CE45" s="51">
        <v>10693</v>
      </c>
      <c r="CF45" s="51">
        <v>15000</v>
      </c>
      <c r="CG45" s="19">
        <f t="shared" si="13"/>
        <v>0</v>
      </c>
      <c r="CH45" s="349" t="s">
        <v>740</v>
      </c>
      <c r="CI45" s="41"/>
      <c r="CJ45" s="36" t="s">
        <v>238</v>
      </c>
      <c r="CK45" s="6"/>
      <c r="CL45" s="6"/>
      <c r="CM45" s="13"/>
      <c r="CN45" s="5" t="s">
        <v>12</v>
      </c>
      <c r="CO45" t="s">
        <v>239</v>
      </c>
      <c r="CQ45" s="3">
        <f>(+CM35)</f>
        <v>1195944</v>
      </c>
      <c r="CR45" s="6"/>
      <c r="CS45" s="6"/>
      <c r="CT45" s="6"/>
      <c r="CU45" s="6"/>
      <c r="CV45" s="6"/>
      <c r="CW45" s="6"/>
      <c r="CX45" s="6"/>
    </row>
    <row r="46" spans="1:102" x14ac:dyDescent="0.2">
      <c r="A46">
        <f t="shared" si="4"/>
        <v>1</v>
      </c>
      <c r="B46" s="42" t="s">
        <v>496</v>
      </c>
      <c r="C46" s="29">
        <v>7096755</v>
      </c>
      <c r="D46" s="20"/>
      <c r="E46" s="21">
        <v>4077500</v>
      </c>
      <c r="F46" s="21"/>
      <c r="G46" s="21">
        <v>68100</v>
      </c>
      <c r="H46" s="21"/>
      <c r="I46" s="21"/>
      <c r="J46" s="21"/>
      <c r="K46" s="21"/>
      <c r="L46" s="21"/>
      <c r="M46" s="21">
        <v>416700</v>
      </c>
      <c r="N46" s="19">
        <f t="shared" si="5"/>
        <v>4562300</v>
      </c>
      <c r="O46" s="20"/>
      <c r="P46" s="21">
        <v>5812200</v>
      </c>
      <c r="Q46" s="21"/>
      <c r="R46" s="21">
        <v>350700</v>
      </c>
      <c r="S46" s="21"/>
      <c r="T46" s="21">
        <v>651400</v>
      </c>
      <c r="U46" s="55">
        <f t="shared" si="6"/>
        <v>6814300</v>
      </c>
      <c r="V46" s="20"/>
      <c r="W46" s="29">
        <v>86200</v>
      </c>
      <c r="X46" s="29"/>
      <c r="Y46" s="21"/>
      <c r="Z46" s="21">
        <v>1039500</v>
      </c>
      <c r="AA46" s="21"/>
      <c r="AB46" s="21"/>
      <c r="AC46" s="19">
        <f t="shared" si="7"/>
        <v>1125700</v>
      </c>
      <c r="AD46" s="20"/>
      <c r="AE46" s="19">
        <f t="shared" si="15"/>
        <v>12502300</v>
      </c>
      <c r="AF46" s="20"/>
      <c r="AG46" s="21">
        <v>18000</v>
      </c>
      <c r="AH46" s="21"/>
      <c r="AI46" s="21"/>
      <c r="AJ46" s="21">
        <v>72100</v>
      </c>
      <c r="AK46" s="19">
        <f t="shared" si="14"/>
        <v>90100</v>
      </c>
      <c r="AL46" s="20"/>
      <c r="AM46" s="21">
        <v>2343000</v>
      </c>
      <c r="AN46" s="21"/>
      <c r="AO46" s="21"/>
      <c r="AP46" s="21">
        <v>58700</v>
      </c>
      <c r="AQ46" s="19">
        <f t="shared" si="8"/>
        <v>2401700</v>
      </c>
      <c r="AR46" s="20"/>
      <c r="AS46" s="21">
        <v>820000</v>
      </c>
      <c r="AT46" s="21">
        <v>10000</v>
      </c>
      <c r="AU46" s="21">
        <v>875000</v>
      </c>
      <c r="AV46" s="21">
        <v>5000</v>
      </c>
      <c r="AW46" s="21"/>
      <c r="AX46" s="21">
        <v>750000</v>
      </c>
      <c r="AY46" s="19">
        <f t="shared" si="9"/>
        <v>2460000</v>
      </c>
      <c r="AZ46" s="20"/>
      <c r="BA46" s="21">
        <v>39500</v>
      </c>
      <c r="BB46" s="21"/>
      <c r="BC46" s="21">
        <v>330800</v>
      </c>
      <c r="BD46" s="21"/>
      <c r="BE46" s="19">
        <f t="shared" si="10"/>
        <v>370300</v>
      </c>
      <c r="BF46" s="20"/>
      <c r="BG46" s="22">
        <v>394000</v>
      </c>
      <c r="BH46" s="20"/>
      <c r="BI46" s="21">
        <v>241000</v>
      </c>
      <c r="BJ46" s="21">
        <v>25600</v>
      </c>
      <c r="BK46" s="21"/>
      <c r="BL46" s="21">
        <v>63200</v>
      </c>
      <c r="BM46" s="21">
        <v>503500</v>
      </c>
      <c r="BN46" s="21"/>
      <c r="BO46" s="21"/>
      <c r="BP46" s="21"/>
      <c r="BQ46" s="21"/>
      <c r="BR46" s="21"/>
      <c r="BS46" s="21"/>
      <c r="BT46" s="21">
        <v>1495000</v>
      </c>
      <c r="BU46" s="19">
        <f t="shared" si="11"/>
        <v>2328300</v>
      </c>
      <c r="BV46" s="20" t="s">
        <v>12</v>
      </c>
      <c r="BW46" s="19">
        <f t="shared" si="16"/>
        <v>8044400</v>
      </c>
      <c r="BX46" s="20" t="s">
        <v>12</v>
      </c>
      <c r="BY46" s="19">
        <f t="shared" si="17"/>
        <v>4457900</v>
      </c>
      <c r="BZ46" s="20" t="s">
        <v>12</v>
      </c>
      <c r="CA46" s="343"/>
      <c r="CB46" s="20" t="s">
        <v>12</v>
      </c>
      <c r="CC46" s="19">
        <f t="shared" si="12"/>
        <v>11554655</v>
      </c>
      <c r="CD46" s="5"/>
      <c r="CE46" s="51">
        <v>9417655</v>
      </c>
      <c r="CF46" s="51">
        <v>2137000</v>
      </c>
      <c r="CG46" s="19">
        <f t="shared" si="13"/>
        <v>0</v>
      </c>
      <c r="CH46" s="349" t="s">
        <v>740</v>
      </c>
      <c r="CI46" s="26"/>
      <c r="CJ46" s="6" t="s">
        <v>242</v>
      </c>
      <c r="CK46" s="6"/>
      <c r="CL46" s="6"/>
      <c r="CM46" s="13">
        <f>(+AG75+AM75)</f>
        <v>47728110.280000001</v>
      </c>
      <c r="CN46" s="5" t="s">
        <v>12</v>
      </c>
      <c r="CO46" s="6" t="s">
        <v>220</v>
      </c>
      <c r="CP46" s="6"/>
      <c r="CQ46" s="6"/>
      <c r="CR46" s="6"/>
      <c r="CS46" s="6"/>
      <c r="CT46" s="6"/>
      <c r="CU46" s="6" t="s">
        <v>221</v>
      </c>
      <c r="CV46" s="6"/>
      <c r="CW46" s="6"/>
      <c r="CX46" s="6"/>
    </row>
    <row r="47" spans="1:102" x14ac:dyDescent="0.2">
      <c r="A47">
        <f t="shared" si="4"/>
        <v>1</v>
      </c>
      <c r="B47" s="42" t="s">
        <v>497</v>
      </c>
      <c r="C47" s="29">
        <v>2358083</v>
      </c>
      <c r="D47" s="20"/>
      <c r="E47" s="21">
        <v>114656</v>
      </c>
      <c r="F47" s="21"/>
      <c r="G47" s="21">
        <v>7887</v>
      </c>
      <c r="H47" s="21"/>
      <c r="I47" s="21"/>
      <c r="J47" s="21"/>
      <c r="K47" s="21"/>
      <c r="L47" s="21"/>
      <c r="M47" s="21">
        <v>13514</v>
      </c>
      <c r="N47" s="19">
        <f t="shared" si="5"/>
        <v>136057</v>
      </c>
      <c r="O47" s="20"/>
      <c r="P47" s="21">
        <v>847991</v>
      </c>
      <c r="Q47" s="21"/>
      <c r="R47" s="21">
        <v>29580</v>
      </c>
      <c r="S47" s="21"/>
      <c r="T47" s="21">
        <v>445238</v>
      </c>
      <c r="U47" s="55">
        <f t="shared" si="6"/>
        <v>1322809</v>
      </c>
      <c r="V47" s="20" t="s">
        <v>83</v>
      </c>
      <c r="W47" s="29">
        <v>463915</v>
      </c>
      <c r="X47" s="29"/>
      <c r="Y47" s="21"/>
      <c r="Z47" s="21"/>
      <c r="AA47" s="21"/>
      <c r="AB47" s="21"/>
      <c r="AC47" s="19">
        <f t="shared" si="7"/>
        <v>463915</v>
      </c>
      <c r="AD47" s="20"/>
      <c r="AE47" s="19">
        <f t="shared" si="15"/>
        <v>1922781</v>
      </c>
      <c r="AF47" s="20"/>
      <c r="AG47" s="21"/>
      <c r="AH47" s="21"/>
      <c r="AI47" s="21"/>
      <c r="AJ47" s="21"/>
      <c r="AK47" s="19">
        <f t="shared" si="14"/>
        <v>0</v>
      </c>
      <c r="AL47" s="20"/>
      <c r="AM47" s="21"/>
      <c r="AN47" s="21">
        <v>143929</v>
      </c>
      <c r="AO47" s="21"/>
      <c r="AP47" s="21"/>
      <c r="AQ47" s="19">
        <f t="shared" si="8"/>
        <v>143929</v>
      </c>
      <c r="AR47" s="20"/>
      <c r="AS47" s="21">
        <v>176633</v>
      </c>
      <c r="AT47" s="21">
        <v>2741</v>
      </c>
      <c r="AU47" s="21">
        <v>132727</v>
      </c>
      <c r="AV47" s="21">
        <v>276878</v>
      </c>
      <c r="AW47" s="21"/>
      <c r="AX47" s="21">
        <v>5046</v>
      </c>
      <c r="AY47" s="19">
        <f t="shared" si="9"/>
        <v>594025</v>
      </c>
      <c r="AZ47" s="20"/>
      <c r="BA47" s="21">
        <v>1147563</v>
      </c>
      <c r="BB47" s="21"/>
      <c r="BC47" s="21">
        <v>254350</v>
      </c>
      <c r="BD47" s="21"/>
      <c r="BE47" s="19">
        <f t="shared" si="10"/>
        <v>1401913</v>
      </c>
      <c r="BF47" s="20"/>
      <c r="BG47" s="22">
        <v>108161</v>
      </c>
      <c r="BH47" s="20"/>
      <c r="BI47" s="21">
        <v>2910</v>
      </c>
      <c r="BJ47" s="21"/>
      <c r="BK47" s="21"/>
      <c r="BL47" s="21">
        <v>31103</v>
      </c>
      <c r="BM47" s="21">
        <v>60013</v>
      </c>
      <c r="BN47" s="21"/>
      <c r="BO47" s="21"/>
      <c r="BP47" s="21"/>
      <c r="BQ47" s="21"/>
      <c r="BR47" s="21"/>
      <c r="BS47" s="21"/>
      <c r="BT47" s="21"/>
      <c r="BU47" s="19">
        <f t="shared" si="11"/>
        <v>94026</v>
      </c>
      <c r="BV47" s="20" t="s">
        <v>12</v>
      </c>
      <c r="BW47" s="19">
        <f t="shared" si="16"/>
        <v>2342054</v>
      </c>
      <c r="BX47" s="20" t="s">
        <v>12</v>
      </c>
      <c r="BY47" s="19">
        <f t="shared" si="17"/>
        <v>-419273</v>
      </c>
      <c r="BZ47" s="20" t="s">
        <v>12</v>
      </c>
      <c r="CA47" s="29"/>
      <c r="CB47" s="20" t="s">
        <v>12</v>
      </c>
      <c r="CC47" s="19">
        <f t="shared" si="12"/>
        <v>1938810</v>
      </c>
      <c r="CD47" s="5"/>
      <c r="CE47" s="51">
        <v>1454107</v>
      </c>
      <c r="CF47" s="51">
        <v>484703</v>
      </c>
      <c r="CG47" s="19">
        <f t="shared" si="13"/>
        <v>0</v>
      </c>
      <c r="CH47" s="349" t="s">
        <v>740</v>
      </c>
      <c r="CI47" s="26"/>
      <c r="CJ47" s="6" t="s">
        <v>245</v>
      </c>
      <c r="CK47" s="6"/>
      <c r="CL47" s="6"/>
      <c r="CM47" s="13">
        <f>(+AH75+AN75)</f>
        <v>12310553.939999999</v>
      </c>
      <c r="CN47" s="5" t="s">
        <v>12</v>
      </c>
      <c r="CO47" s="6" t="s">
        <v>246</v>
      </c>
      <c r="CP47" s="6"/>
      <c r="CQ47" s="6"/>
      <c r="CR47" s="6"/>
      <c r="CS47" s="6"/>
      <c r="CT47" s="6"/>
      <c r="CU47" s="6"/>
      <c r="CV47" s="6"/>
      <c r="CW47" s="6"/>
      <c r="CX47" s="6"/>
    </row>
    <row r="48" spans="1:102" x14ac:dyDescent="0.2">
      <c r="A48">
        <f t="shared" si="4"/>
        <v>1</v>
      </c>
      <c r="B48" s="42" t="s">
        <v>498</v>
      </c>
      <c r="C48" s="29">
        <v>1880281</v>
      </c>
      <c r="D48" s="20"/>
      <c r="E48" s="21">
        <v>1846626</v>
      </c>
      <c r="F48" s="21"/>
      <c r="G48" s="21">
        <v>17674</v>
      </c>
      <c r="H48" s="21"/>
      <c r="I48" s="21"/>
      <c r="J48" s="21"/>
      <c r="K48" s="21"/>
      <c r="L48" s="21"/>
      <c r="M48" s="21">
        <v>47325</v>
      </c>
      <c r="N48" s="19">
        <f t="shared" si="5"/>
        <v>1911625</v>
      </c>
      <c r="O48" s="20"/>
      <c r="P48" s="21">
        <v>2812272</v>
      </c>
      <c r="Q48" s="21">
        <v>217540</v>
      </c>
      <c r="R48" s="21"/>
      <c r="S48" s="21"/>
      <c r="T48" s="21">
        <v>1445271</v>
      </c>
      <c r="U48" s="55">
        <f t="shared" si="6"/>
        <v>4475083</v>
      </c>
      <c r="V48" s="20"/>
      <c r="W48" s="29"/>
      <c r="X48" s="29"/>
      <c r="Y48" s="21"/>
      <c r="Z48" s="21"/>
      <c r="AA48" s="21"/>
      <c r="AB48" s="21"/>
      <c r="AC48" s="19">
        <f t="shared" si="7"/>
        <v>0</v>
      </c>
      <c r="AD48" s="20"/>
      <c r="AE48" s="19">
        <f t="shared" si="15"/>
        <v>6386708</v>
      </c>
      <c r="AF48" s="20"/>
      <c r="AG48" s="21"/>
      <c r="AH48" s="21"/>
      <c r="AI48" s="21"/>
      <c r="AJ48" s="21"/>
      <c r="AK48" s="19">
        <f t="shared" si="14"/>
        <v>0</v>
      </c>
      <c r="AL48" s="20"/>
      <c r="AM48" s="21">
        <v>1246588</v>
      </c>
      <c r="AN48" s="21">
        <v>422544</v>
      </c>
      <c r="AO48" s="21"/>
      <c r="AP48" s="21"/>
      <c r="AQ48" s="19">
        <f t="shared" si="8"/>
        <v>1669132</v>
      </c>
      <c r="AR48" s="20"/>
      <c r="AS48" s="21">
        <v>1199351</v>
      </c>
      <c r="AT48" s="21">
        <v>573007</v>
      </c>
      <c r="AU48" s="21">
        <v>125696</v>
      </c>
      <c r="AV48" s="21">
        <v>370183</v>
      </c>
      <c r="AW48" s="21"/>
      <c r="AX48" s="21">
        <v>133835</v>
      </c>
      <c r="AY48" s="19">
        <f t="shared" si="9"/>
        <v>2402072</v>
      </c>
      <c r="AZ48" s="20"/>
      <c r="BA48" s="21">
        <v>474947</v>
      </c>
      <c r="BB48" s="21"/>
      <c r="BC48" s="21">
        <v>403023</v>
      </c>
      <c r="BD48" s="21"/>
      <c r="BE48" s="19">
        <f t="shared" si="10"/>
        <v>877970</v>
      </c>
      <c r="BF48" s="20"/>
      <c r="BG48" s="22">
        <v>642080</v>
      </c>
      <c r="BH48" s="20"/>
      <c r="BI48" s="21"/>
      <c r="BJ48" s="21"/>
      <c r="BK48" s="21"/>
      <c r="BL48" s="21">
        <v>12895</v>
      </c>
      <c r="BM48" s="21">
        <v>48774</v>
      </c>
      <c r="BN48" s="21"/>
      <c r="BO48" s="21"/>
      <c r="BP48" s="21"/>
      <c r="BQ48" s="21"/>
      <c r="BR48" s="21">
        <v>50530</v>
      </c>
      <c r="BS48" s="21"/>
      <c r="BT48" s="21"/>
      <c r="BU48" s="19">
        <f t="shared" si="11"/>
        <v>112199</v>
      </c>
      <c r="BV48" s="20" t="s">
        <v>12</v>
      </c>
      <c r="BW48" s="19">
        <f t="shared" si="16"/>
        <v>5703453</v>
      </c>
      <c r="BX48" s="20" t="s">
        <v>12</v>
      </c>
      <c r="BY48" s="19">
        <f t="shared" si="17"/>
        <v>683255</v>
      </c>
      <c r="BZ48" s="20" t="s">
        <v>12</v>
      </c>
      <c r="CA48" s="29"/>
      <c r="CB48" s="20" t="s">
        <v>12</v>
      </c>
      <c r="CC48" s="19">
        <f t="shared" si="12"/>
        <v>2563536</v>
      </c>
      <c r="CD48" s="5"/>
      <c r="CE48" s="51">
        <v>2013536</v>
      </c>
      <c r="CF48" s="51">
        <v>550000</v>
      </c>
      <c r="CG48" s="19">
        <f t="shared" si="13"/>
        <v>0</v>
      </c>
      <c r="CH48" s="349" t="s">
        <v>740</v>
      </c>
      <c r="CI48" s="26"/>
      <c r="CJ48" s="6" t="s">
        <v>249</v>
      </c>
      <c r="CK48" s="6"/>
      <c r="CL48" s="6"/>
      <c r="CM48" s="13">
        <f>(+AI75+AO75)</f>
        <v>5822</v>
      </c>
      <c r="CN48" s="5" t="s">
        <v>12</v>
      </c>
      <c r="CO48" s="6" t="s">
        <v>250</v>
      </c>
      <c r="CP48" s="6"/>
      <c r="CQ48" s="6"/>
      <c r="CR48" s="6"/>
      <c r="CS48" s="6"/>
      <c r="CT48" s="6"/>
      <c r="CU48" s="6"/>
      <c r="CV48" s="6"/>
      <c r="CW48" s="6"/>
      <c r="CX48" s="6"/>
    </row>
    <row r="49" spans="1:102" x14ac:dyDescent="0.2">
      <c r="A49">
        <f t="shared" si="4"/>
        <v>1</v>
      </c>
      <c r="B49" s="42" t="s">
        <v>499</v>
      </c>
      <c r="C49" s="29">
        <v>3074118</v>
      </c>
      <c r="D49" s="20"/>
      <c r="E49" s="21">
        <v>1232298</v>
      </c>
      <c r="F49" s="21"/>
      <c r="G49" s="21">
        <v>20498</v>
      </c>
      <c r="H49" s="21"/>
      <c r="I49" s="21"/>
      <c r="J49" s="21"/>
      <c r="K49" s="21"/>
      <c r="L49" s="21"/>
      <c r="M49" s="21">
        <v>63368</v>
      </c>
      <c r="N49" s="19">
        <f t="shared" si="5"/>
        <v>1316164</v>
      </c>
      <c r="O49" s="20"/>
      <c r="P49" s="21">
        <v>3432913</v>
      </c>
      <c r="Q49" s="21">
        <v>92541</v>
      </c>
      <c r="R49" s="21">
        <v>34946</v>
      </c>
      <c r="S49" s="21"/>
      <c r="T49" s="21"/>
      <c r="U49" s="55">
        <f t="shared" si="6"/>
        <v>3560400</v>
      </c>
      <c r="V49" s="20"/>
      <c r="W49" s="29">
        <v>309407</v>
      </c>
      <c r="X49" s="29"/>
      <c r="Y49" s="21"/>
      <c r="Z49" s="21">
        <v>123750</v>
      </c>
      <c r="AA49" s="21"/>
      <c r="AB49" s="21">
        <v>13332</v>
      </c>
      <c r="AC49" s="19">
        <f t="shared" si="7"/>
        <v>446489</v>
      </c>
      <c r="AD49" s="20"/>
      <c r="AE49" s="19">
        <f t="shared" si="15"/>
        <v>5323053</v>
      </c>
      <c r="AF49" s="20"/>
      <c r="AG49" s="21"/>
      <c r="AH49" s="21"/>
      <c r="AI49" s="21"/>
      <c r="AJ49" s="21"/>
      <c r="AK49" s="19">
        <f t="shared" si="14"/>
        <v>0</v>
      </c>
      <c r="AL49" s="20"/>
      <c r="AM49" s="21">
        <v>419586</v>
      </c>
      <c r="AN49" s="21">
        <v>738232</v>
      </c>
      <c r="AO49" s="21"/>
      <c r="AP49" s="21"/>
      <c r="AQ49" s="19">
        <f t="shared" si="8"/>
        <v>1157818</v>
      </c>
      <c r="AR49" s="20"/>
      <c r="AS49" s="21">
        <v>779367</v>
      </c>
      <c r="AT49" s="21">
        <v>28728</v>
      </c>
      <c r="AU49" s="21">
        <v>433762</v>
      </c>
      <c r="AV49" s="21">
        <v>383537</v>
      </c>
      <c r="AW49" s="21"/>
      <c r="AX49" s="21">
        <v>162649</v>
      </c>
      <c r="AY49" s="19">
        <f t="shared" si="9"/>
        <v>1788043</v>
      </c>
      <c r="AZ49" s="20"/>
      <c r="BA49" s="21">
        <v>119114</v>
      </c>
      <c r="BB49" s="21">
        <v>94187</v>
      </c>
      <c r="BC49" s="21">
        <v>460423</v>
      </c>
      <c r="BD49" s="21"/>
      <c r="BE49" s="19">
        <f t="shared" si="10"/>
        <v>673724</v>
      </c>
      <c r="BF49" s="20"/>
      <c r="BG49" s="22">
        <v>310153</v>
      </c>
      <c r="BH49" s="20"/>
      <c r="BI49" s="21"/>
      <c r="BJ49" s="21"/>
      <c r="BK49" s="21"/>
      <c r="BL49" s="21">
        <v>28503</v>
      </c>
      <c r="BM49" s="21">
        <v>721667</v>
      </c>
      <c r="BN49" s="21"/>
      <c r="BO49" s="21"/>
      <c r="BP49" s="21"/>
      <c r="BQ49" s="21"/>
      <c r="BR49" s="21"/>
      <c r="BS49" s="21"/>
      <c r="BT49" s="21"/>
      <c r="BU49" s="19">
        <f t="shared" si="11"/>
        <v>750170</v>
      </c>
      <c r="BV49" s="20" t="s">
        <v>12</v>
      </c>
      <c r="BW49" s="19">
        <f t="shared" si="16"/>
        <v>4679908</v>
      </c>
      <c r="BX49" s="20" t="s">
        <v>12</v>
      </c>
      <c r="BY49" s="19">
        <f t="shared" si="17"/>
        <v>643145</v>
      </c>
      <c r="BZ49" s="20" t="s">
        <v>12</v>
      </c>
      <c r="CA49" s="29"/>
      <c r="CB49" s="20" t="s">
        <v>12</v>
      </c>
      <c r="CC49" s="19">
        <f t="shared" si="12"/>
        <v>3717263</v>
      </c>
      <c r="CD49" s="5"/>
      <c r="CE49" s="51">
        <v>3367263</v>
      </c>
      <c r="CF49" s="51">
        <v>350000</v>
      </c>
      <c r="CG49" s="19">
        <f t="shared" si="13"/>
        <v>0</v>
      </c>
      <c r="CH49" s="349" t="s">
        <v>740</v>
      </c>
      <c r="CI49" s="26"/>
      <c r="CJ49" s="6" t="s">
        <v>253</v>
      </c>
      <c r="CK49" s="6"/>
      <c r="CL49" s="6"/>
      <c r="CM49" s="13">
        <f>(+AJ75+AP75)</f>
        <v>12910448.280000001</v>
      </c>
      <c r="CN49" s="5" t="s">
        <v>12</v>
      </c>
      <c r="CO49" s="6" t="s">
        <v>220</v>
      </c>
      <c r="CP49" s="6"/>
      <c r="CQ49" s="6"/>
      <c r="CR49" s="6"/>
      <c r="CS49" s="6"/>
      <c r="CT49" s="6"/>
      <c r="CU49" s="6" t="s">
        <v>221</v>
      </c>
      <c r="CV49" s="6"/>
      <c r="CW49" s="6"/>
      <c r="CX49" s="6"/>
    </row>
    <row r="50" spans="1:102" x14ac:dyDescent="0.2">
      <c r="A50">
        <f t="shared" si="4"/>
        <v>1</v>
      </c>
      <c r="B50" s="42" t="s">
        <v>500</v>
      </c>
      <c r="C50" s="29">
        <v>824738</v>
      </c>
      <c r="D50" s="20"/>
      <c r="E50" s="21">
        <v>237222</v>
      </c>
      <c r="F50" s="21">
        <v>21600</v>
      </c>
      <c r="G50" s="21">
        <v>4547</v>
      </c>
      <c r="H50" s="21"/>
      <c r="I50" s="21"/>
      <c r="J50" s="21"/>
      <c r="K50" s="21"/>
      <c r="L50" s="21"/>
      <c r="M50" s="21">
        <v>103815</v>
      </c>
      <c r="N50" s="19">
        <f t="shared" si="5"/>
        <v>367184</v>
      </c>
      <c r="O50" s="20"/>
      <c r="P50" s="21">
        <v>515723</v>
      </c>
      <c r="Q50" s="21"/>
      <c r="R50" s="21">
        <v>24652</v>
      </c>
      <c r="S50" s="21">
        <v>100000</v>
      </c>
      <c r="T50" s="21">
        <v>266509</v>
      </c>
      <c r="U50" s="55">
        <f t="shared" si="6"/>
        <v>906884</v>
      </c>
      <c r="V50" s="20"/>
      <c r="W50" s="29">
        <v>7286</v>
      </c>
      <c r="X50" s="29"/>
      <c r="Y50" s="21"/>
      <c r="Z50" s="21"/>
      <c r="AA50" s="21"/>
      <c r="AB50" s="21"/>
      <c r="AC50" s="19">
        <f t="shared" si="7"/>
        <v>7286</v>
      </c>
      <c r="AD50" s="20"/>
      <c r="AE50" s="19">
        <f t="shared" si="15"/>
        <v>1281354</v>
      </c>
      <c r="AF50" s="20"/>
      <c r="AG50" s="21">
        <v>20661</v>
      </c>
      <c r="AH50" s="21">
        <v>3036</v>
      </c>
      <c r="AI50" s="21"/>
      <c r="AJ50" s="21"/>
      <c r="AK50" s="19">
        <f t="shared" si="14"/>
        <v>23697</v>
      </c>
      <c r="AL50" s="20"/>
      <c r="AM50" s="21"/>
      <c r="AN50" s="21">
        <v>419</v>
      </c>
      <c r="AO50" s="21"/>
      <c r="AP50" s="21"/>
      <c r="AQ50" s="19">
        <f t="shared" si="8"/>
        <v>419</v>
      </c>
      <c r="AR50" s="20"/>
      <c r="AS50" s="21">
        <v>216973</v>
      </c>
      <c r="AT50" s="21">
        <v>74802</v>
      </c>
      <c r="AU50" s="21">
        <v>46721</v>
      </c>
      <c r="AV50" s="21">
        <v>32213</v>
      </c>
      <c r="AW50" s="21">
        <v>871</v>
      </c>
      <c r="AX50" s="21">
        <v>45658</v>
      </c>
      <c r="AY50" s="19">
        <f t="shared" si="9"/>
        <v>417238</v>
      </c>
      <c r="AZ50" s="20"/>
      <c r="BA50" s="21">
        <v>3320</v>
      </c>
      <c r="BB50" s="21">
        <v>48629</v>
      </c>
      <c r="BC50" s="21">
        <v>158377</v>
      </c>
      <c r="BD50" s="21"/>
      <c r="BE50" s="19">
        <f t="shared" si="10"/>
        <v>210326</v>
      </c>
      <c r="BF50" s="20"/>
      <c r="BG50" s="22">
        <v>205379</v>
      </c>
      <c r="BH50" s="20"/>
      <c r="BI50" s="21"/>
      <c r="BJ50" s="21"/>
      <c r="BK50" s="21"/>
      <c r="BL50" s="21">
        <v>10035</v>
      </c>
      <c r="BM50" s="21">
        <v>102316</v>
      </c>
      <c r="BN50" s="21"/>
      <c r="BO50" s="21"/>
      <c r="BP50" s="21"/>
      <c r="BQ50" s="21"/>
      <c r="BR50" s="21">
        <v>145779</v>
      </c>
      <c r="BS50" s="21"/>
      <c r="BT50" s="21">
        <v>32019</v>
      </c>
      <c r="BU50" s="19">
        <f t="shared" si="11"/>
        <v>290149</v>
      </c>
      <c r="BV50" s="20" t="s">
        <v>12</v>
      </c>
      <c r="BW50" s="19">
        <f t="shared" si="16"/>
        <v>1147208</v>
      </c>
      <c r="BX50" s="20" t="s">
        <v>12</v>
      </c>
      <c r="BY50" s="19">
        <f t="shared" si="17"/>
        <v>134146</v>
      </c>
      <c r="BZ50" s="20" t="s">
        <v>12</v>
      </c>
      <c r="CA50" s="29"/>
      <c r="CB50" s="20" t="s">
        <v>12</v>
      </c>
      <c r="CC50" s="19">
        <f t="shared" si="12"/>
        <v>958884</v>
      </c>
      <c r="CD50" s="5"/>
      <c r="CE50" s="51">
        <v>719163</v>
      </c>
      <c r="CF50" s="51">
        <v>239721</v>
      </c>
      <c r="CG50" s="19">
        <f t="shared" si="13"/>
        <v>0</v>
      </c>
      <c r="CH50" s="349" t="s">
        <v>740</v>
      </c>
      <c r="CI50" s="26"/>
      <c r="CJ50" s="6" t="s">
        <v>255</v>
      </c>
      <c r="CK50" s="6"/>
      <c r="CL50" s="6"/>
      <c r="CM50" s="13">
        <f>(+AK75+AQ75)</f>
        <v>72954934.5</v>
      </c>
      <c r="CN50" s="5" t="s">
        <v>12</v>
      </c>
      <c r="CO50" s="6" t="s">
        <v>256</v>
      </c>
      <c r="CP50" s="6"/>
      <c r="CQ50" s="6"/>
      <c r="CR50" s="6"/>
      <c r="CS50" s="6"/>
      <c r="CT50" s="6"/>
      <c r="CU50" s="6"/>
      <c r="CV50" s="6"/>
      <c r="CW50" s="6"/>
      <c r="CX50" s="6"/>
    </row>
    <row r="51" spans="1:102" x14ac:dyDescent="0.2">
      <c r="A51">
        <f t="shared" si="4"/>
        <v>1</v>
      </c>
      <c r="B51" s="42" t="s">
        <v>501</v>
      </c>
      <c r="C51" s="29">
        <v>11581952.58</v>
      </c>
      <c r="D51" s="20"/>
      <c r="E51" s="21">
        <v>9975414.2300000004</v>
      </c>
      <c r="F51" s="21">
        <v>5806.63</v>
      </c>
      <c r="G51" s="21">
        <v>115028.78</v>
      </c>
      <c r="H51" s="21"/>
      <c r="I51" s="21"/>
      <c r="J51" s="21"/>
      <c r="K51" s="21"/>
      <c r="L51" s="21"/>
      <c r="M51" s="21">
        <v>197971.42</v>
      </c>
      <c r="N51" s="19">
        <f t="shared" si="5"/>
        <v>10294221.060000001</v>
      </c>
      <c r="O51" s="20"/>
      <c r="P51" s="21">
        <v>6941530.5599999996</v>
      </c>
      <c r="Q51" s="21"/>
      <c r="R51" s="21">
        <v>574778.38</v>
      </c>
      <c r="S51" s="21"/>
      <c r="T51" s="21"/>
      <c r="U51" s="55">
        <f t="shared" si="6"/>
        <v>7516308.9399999995</v>
      </c>
      <c r="V51" s="20"/>
      <c r="W51" s="29"/>
      <c r="X51" s="29"/>
      <c r="Y51" s="21"/>
      <c r="Z51" s="21"/>
      <c r="AA51" s="21"/>
      <c r="AB51" s="21"/>
      <c r="AC51" s="19">
        <f t="shared" si="7"/>
        <v>0</v>
      </c>
      <c r="AD51" s="20"/>
      <c r="AE51" s="19">
        <f t="shared" si="15"/>
        <v>17810530</v>
      </c>
      <c r="AF51" s="20"/>
      <c r="AG51" s="21"/>
      <c r="AH51" s="21"/>
      <c r="AI51" s="21"/>
      <c r="AJ51" s="21">
        <v>4857333.16</v>
      </c>
      <c r="AK51" s="19">
        <f t="shared" si="14"/>
        <v>4857333.16</v>
      </c>
      <c r="AL51" s="20"/>
      <c r="AM51" s="21">
        <v>3918369.3</v>
      </c>
      <c r="AN51" s="21">
        <v>516014.99</v>
      </c>
      <c r="AO51" s="21"/>
      <c r="AP51" s="21"/>
      <c r="AQ51" s="19">
        <f t="shared" si="8"/>
        <v>4434384.29</v>
      </c>
      <c r="AR51" s="20"/>
      <c r="AS51" s="21">
        <v>341856.23</v>
      </c>
      <c r="AT51" s="21">
        <v>58608.800000000003</v>
      </c>
      <c r="AU51" s="21">
        <v>87820.38</v>
      </c>
      <c r="AV51" s="21">
        <v>105315.05</v>
      </c>
      <c r="AW51" s="21">
        <v>160221.96</v>
      </c>
      <c r="AX51" s="21">
        <v>496803.54</v>
      </c>
      <c r="AY51" s="19">
        <f t="shared" si="9"/>
        <v>1250625.96</v>
      </c>
      <c r="AZ51" s="20"/>
      <c r="BA51" s="21">
        <v>532565.74</v>
      </c>
      <c r="BB51" s="21"/>
      <c r="BC51" s="21">
        <v>622111.32999999996</v>
      </c>
      <c r="BD51" s="21"/>
      <c r="BE51" s="19">
        <f t="shared" si="10"/>
        <v>1154677.0699999998</v>
      </c>
      <c r="BF51" s="20"/>
      <c r="BG51" s="22">
        <v>574009.22</v>
      </c>
      <c r="BH51" s="20"/>
      <c r="BI51" s="21">
        <v>976818.15</v>
      </c>
      <c r="BJ51" s="21"/>
      <c r="BK51" s="21"/>
      <c r="BL51" s="21">
        <v>39692.120000000003</v>
      </c>
      <c r="BM51" s="21">
        <v>554441.43999999994</v>
      </c>
      <c r="BN51" s="21"/>
      <c r="BO51" s="21"/>
      <c r="BP51" s="21"/>
      <c r="BQ51" s="21"/>
      <c r="BR51" s="21">
        <v>2660333.15</v>
      </c>
      <c r="BS51" s="21"/>
      <c r="BT51" s="21"/>
      <c r="BU51" s="19">
        <f t="shared" si="11"/>
        <v>4231284.8599999994</v>
      </c>
      <c r="BV51" s="20" t="s">
        <v>12</v>
      </c>
      <c r="BW51" s="19">
        <f t="shared" si="16"/>
        <v>16502314.559999999</v>
      </c>
      <c r="BX51" s="20" t="s">
        <v>12</v>
      </c>
      <c r="BY51" s="19">
        <f t="shared" si="17"/>
        <v>1308215.4400000013</v>
      </c>
      <c r="BZ51" s="20" t="s">
        <v>12</v>
      </c>
      <c r="CA51" s="29"/>
      <c r="CB51" s="20" t="s">
        <v>12</v>
      </c>
      <c r="CC51" s="19">
        <f t="shared" si="12"/>
        <v>12890168.020000001</v>
      </c>
      <c r="CD51" s="5"/>
      <c r="CE51" s="51">
        <v>7033579.2400000002</v>
      </c>
      <c r="CF51" s="51">
        <v>5856588.7800000003</v>
      </c>
      <c r="CG51" s="19">
        <f t="shared" si="13"/>
        <v>0</v>
      </c>
      <c r="CH51" s="349" t="s">
        <v>740</v>
      </c>
      <c r="CI51" s="41"/>
      <c r="CJ51" s="36" t="s">
        <v>6</v>
      </c>
      <c r="CK51" s="6"/>
      <c r="CL51" s="6"/>
      <c r="CM51" s="13"/>
      <c r="CN51" s="5" t="s">
        <v>12</v>
      </c>
      <c r="CO51" s="6" t="s">
        <v>258</v>
      </c>
      <c r="CP51" s="6"/>
      <c r="CQ51" s="6"/>
      <c r="CR51" s="6"/>
      <c r="CS51" s="6"/>
      <c r="CT51" s="6"/>
      <c r="CU51" s="6"/>
      <c r="CV51" s="6"/>
      <c r="CW51" s="6"/>
      <c r="CX51" s="6"/>
    </row>
    <row r="52" spans="1:102" ht="14.1" customHeight="1" x14ac:dyDescent="0.2">
      <c r="A52">
        <f t="shared" si="4"/>
        <v>1</v>
      </c>
      <c r="B52" s="42" t="s">
        <v>502</v>
      </c>
      <c r="C52" s="29">
        <v>329705</v>
      </c>
      <c r="D52" s="20"/>
      <c r="E52" s="21">
        <v>58139</v>
      </c>
      <c r="F52" s="21"/>
      <c r="G52" s="21">
        <v>1057</v>
      </c>
      <c r="H52" s="21"/>
      <c r="I52" s="21"/>
      <c r="J52" s="21"/>
      <c r="K52" s="21"/>
      <c r="L52" s="21"/>
      <c r="M52" s="21">
        <v>6012</v>
      </c>
      <c r="N52" s="19">
        <f t="shared" si="5"/>
        <v>65208</v>
      </c>
      <c r="O52" s="20"/>
      <c r="P52" s="21">
        <v>157435</v>
      </c>
      <c r="Q52" s="21">
        <v>20689</v>
      </c>
      <c r="R52" s="21"/>
      <c r="S52" s="21"/>
      <c r="T52" s="21">
        <v>66167</v>
      </c>
      <c r="U52" s="55">
        <f t="shared" si="6"/>
        <v>244291</v>
      </c>
      <c r="V52" s="20"/>
      <c r="W52" s="29"/>
      <c r="X52" s="29"/>
      <c r="Y52" s="21"/>
      <c r="Z52" s="21"/>
      <c r="AA52" s="21"/>
      <c r="AB52" s="21"/>
      <c r="AC52" s="19">
        <f t="shared" si="7"/>
        <v>0</v>
      </c>
      <c r="AD52" s="20"/>
      <c r="AE52" s="19">
        <f t="shared" si="15"/>
        <v>309499</v>
      </c>
      <c r="AF52" s="20">
        <v>0</v>
      </c>
      <c r="AG52" s="21"/>
      <c r="AH52" s="21"/>
      <c r="AI52" s="21"/>
      <c r="AJ52" s="21"/>
      <c r="AK52" s="19">
        <f t="shared" si="14"/>
        <v>0</v>
      </c>
      <c r="AL52" s="20"/>
      <c r="AM52" s="21"/>
      <c r="AN52" s="21"/>
      <c r="AO52" s="21"/>
      <c r="AP52" s="21"/>
      <c r="AQ52" s="19">
        <f t="shared" si="8"/>
        <v>0</v>
      </c>
      <c r="AR52" s="20"/>
      <c r="AS52" s="21"/>
      <c r="AT52" s="21"/>
      <c r="AU52" s="21">
        <v>28070</v>
      </c>
      <c r="AV52" s="21">
        <v>107021</v>
      </c>
      <c r="AW52" s="21"/>
      <c r="AX52" s="21"/>
      <c r="AY52" s="19">
        <f t="shared" si="9"/>
        <v>135091</v>
      </c>
      <c r="AZ52" s="20"/>
      <c r="BA52" s="21"/>
      <c r="BB52" s="21">
        <v>3212</v>
      </c>
      <c r="BC52" s="21">
        <v>13279</v>
      </c>
      <c r="BD52" s="21"/>
      <c r="BE52" s="19">
        <f t="shared" si="10"/>
        <v>16491</v>
      </c>
      <c r="BF52" s="20"/>
      <c r="BG52" s="22">
        <v>7663</v>
      </c>
      <c r="BH52" s="20"/>
      <c r="BI52" s="21"/>
      <c r="BJ52" s="21"/>
      <c r="BK52" s="21"/>
      <c r="BL52" s="21">
        <v>4000</v>
      </c>
      <c r="BM52" s="21"/>
      <c r="BN52" s="21"/>
      <c r="BO52" s="21"/>
      <c r="BP52" s="21"/>
      <c r="BQ52" s="21">
        <v>125300</v>
      </c>
      <c r="BR52" s="21"/>
      <c r="BS52" s="21"/>
      <c r="BT52" s="21"/>
      <c r="BU52" s="19">
        <f t="shared" si="11"/>
        <v>129300</v>
      </c>
      <c r="BV52" s="20" t="s">
        <v>12</v>
      </c>
      <c r="BW52" s="19">
        <f t="shared" si="16"/>
        <v>288545</v>
      </c>
      <c r="BX52" s="20" t="s">
        <v>12</v>
      </c>
      <c r="BY52" s="19">
        <f t="shared" si="17"/>
        <v>20954</v>
      </c>
      <c r="BZ52" s="20" t="s">
        <v>12</v>
      </c>
      <c r="CA52" s="29"/>
      <c r="CB52" s="20" t="s">
        <v>12</v>
      </c>
      <c r="CC52" s="19">
        <f t="shared" si="12"/>
        <v>350659</v>
      </c>
      <c r="CD52" s="5"/>
      <c r="CE52" s="51">
        <v>275000</v>
      </c>
      <c r="CF52" s="51">
        <v>75659</v>
      </c>
      <c r="CG52" s="19">
        <f t="shared" si="13"/>
        <v>0</v>
      </c>
      <c r="CH52" s="349" t="s">
        <v>740</v>
      </c>
      <c r="CI52" s="26"/>
      <c r="CJ52" s="6" t="s">
        <v>260</v>
      </c>
      <c r="CK52" s="6"/>
      <c r="CL52" s="6"/>
      <c r="CM52" s="13">
        <f>+AS75</f>
        <v>24795290.52</v>
      </c>
      <c r="CN52" s="5" t="s">
        <v>12</v>
      </c>
      <c r="CO52" s="6"/>
      <c r="CP52" s="6"/>
      <c r="CQ52" s="6"/>
      <c r="CR52" s="6"/>
      <c r="CS52" s="6"/>
      <c r="CT52" s="6"/>
      <c r="CU52" s="6"/>
      <c r="CV52" s="6"/>
      <c r="CW52" s="6"/>
      <c r="CX52" s="6"/>
    </row>
    <row r="53" spans="1:102" x14ac:dyDescent="0.2">
      <c r="A53">
        <f t="shared" si="4"/>
        <v>1</v>
      </c>
      <c r="B53" s="42" t="s">
        <v>503</v>
      </c>
      <c r="C53" s="29"/>
      <c r="D53" s="20"/>
      <c r="E53" s="21">
        <v>2368556</v>
      </c>
      <c r="F53" s="21">
        <v>64160</v>
      </c>
      <c r="G53" s="21">
        <v>20192</v>
      </c>
      <c r="H53" s="21"/>
      <c r="I53" s="21"/>
      <c r="J53" s="21">
        <v>434351</v>
      </c>
      <c r="K53" s="21"/>
      <c r="L53" s="21"/>
      <c r="M53" s="21">
        <v>341926</v>
      </c>
      <c r="N53" s="19">
        <f t="shared" si="5"/>
        <v>3229185</v>
      </c>
      <c r="O53" s="20"/>
      <c r="P53" s="21">
        <v>2658659</v>
      </c>
      <c r="Q53" s="21"/>
      <c r="R53" s="21">
        <v>165528</v>
      </c>
      <c r="S53" s="21"/>
      <c r="T53" s="21">
        <v>1551315</v>
      </c>
      <c r="U53" s="55">
        <f t="shared" si="6"/>
        <v>4375502</v>
      </c>
      <c r="V53" s="20"/>
      <c r="W53" s="335"/>
      <c r="X53" s="335"/>
      <c r="Y53" s="21"/>
      <c r="Z53" s="21"/>
      <c r="AA53" s="21"/>
      <c r="AB53" s="6">
        <v>89652</v>
      </c>
      <c r="AC53" s="19">
        <f t="shared" si="7"/>
        <v>89652</v>
      </c>
      <c r="AD53" s="20"/>
      <c r="AE53" s="19">
        <f t="shared" si="15"/>
        <v>7694339</v>
      </c>
      <c r="AF53" s="20"/>
      <c r="AG53" s="21"/>
      <c r="AH53" s="21"/>
      <c r="AI53" s="21"/>
      <c r="AJ53" s="21"/>
      <c r="AK53" s="19">
        <f t="shared" si="14"/>
        <v>0</v>
      </c>
      <c r="AL53" s="20"/>
      <c r="AM53" s="21"/>
      <c r="AN53" s="21"/>
      <c r="AO53" s="21"/>
      <c r="AP53" s="21"/>
      <c r="AQ53" s="19">
        <f t="shared" si="8"/>
        <v>0</v>
      </c>
      <c r="AR53" s="20"/>
      <c r="AS53" s="21">
        <v>866215</v>
      </c>
      <c r="AT53" s="21"/>
      <c r="AU53" s="21">
        <v>10450</v>
      </c>
      <c r="AV53" s="21"/>
      <c r="AW53" s="21"/>
      <c r="AX53" s="21">
        <v>3701647</v>
      </c>
      <c r="AY53" s="19">
        <f t="shared" si="9"/>
        <v>4578312</v>
      </c>
      <c r="AZ53" s="20"/>
      <c r="BA53" s="21">
        <v>337795</v>
      </c>
      <c r="BB53" s="21">
        <v>434351</v>
      </c>
      <c r="BC53" s="21"/>
      <c r="BD53" s="21">
        <v>948025</v>
      </c>
      <c r="BE53" s="19">
        <f t="shared" si="10"/>
        <v>1720171</v>
      </c>
      <c r="BF53" s="20"/>
      <c r="BG53" s="22">
        <v>183034</v>
      </c>
      <c r="BH53" s="20"/>
      <c r="BI53" s="21"/>
      <c r="BJ53" s="21"/>
      <c r="BK53" s="21"/>
      <c r="BL53" s="21"/>
      <c r="BM53" s="21"/>
      <c r="BN53" s="21"/>
      <c r="BO53" s="21">
        <v>43893</v>
      </c>
      <c r="BP53" s="21"/>
      <c r="BQ53" s="21">
        <v>867848</v>
      </c>
      <c r="BR53" s="21"/>
      <c r="BS53" s="21"/>
      <c r="BT53" s="21">
        <v>278911</v>
      </c>
      <c r="BU53" s="19">
        <f t="shared" si="11"/>
        <v>1190652</v>
      </c>
      <c r="BV53" s="20" t="s">
        <v>12</v>
      </c>
      <c r="BW53" s="19">
        <f t="shared" si="16"/>
        <v>7672169</v>
      </c>
      <c r="BX53" s="20" t="s">
        <v>12</v>
      </c>
      <c r="BY53" s="19">
        <f t="shared" si="17"/>
        <v>22170</v>
      </c>
      <c r="BZ53" s="20" t="s">
        <v>12</v>
      </c>
      <c r="CA53" s="29"/>
      <c r="CB53" s="20" t="s">
        <v>12</v>
      </c>
      <c r="CC53" s="19">
        <f t="shared" si="12"/>
        <v>22170</v>
      </c>
      <c r="CD53" s="5"/>
      <c r="CE53" s="51"/>
      <c r="CF53" s="51">
        <v>22170</v>
      </c>
      <c r="CG53" s="19">
        <f t="shared" si="13"/>
        <v>0</v>
      </c>
      <c r="CH53" s="349" t="s">
        <v>740</v>
      </c>
      <c r="CI53" s="26"/>
      <c r="CJ53" s="6" t="s">
        <v>262</v>
      </c>
      <c r="CK53" s="6"/>
      <c r="CL53" s="6"/>
      <c r="CM53" s="13">
        <f>+AT75</f>
        <v>5970277.1099999994</v>
      </c>
      <c r="CN53" s="5" t="s">
        <v>12</v>
      </c>
      <c r="CO53" s="6" t="s">
        <v>220</v>
      </c>
      <c r="CP53" s="6"/>
      <c r="CQ53" s="6"/>
      <c r="CR53" s="6"/>
      <c r="CS53" s="6"/>
      <c r="CT53" s="6"/>
      <c r="CU53" s="6" t="s">
        <v>221</v>
      </c>
      <c r="CV53" s="6"/>
      <c r="CW53" s="6"/>
      <c r="CX53" s="6"/>
    </row>
    <row r="54" spans="1:102" x14ac:dyDescent="0.2">
      <c r="A54">
        <f t="shared" si="4"/>
        <v>1</v>
      </c>
      <c r="B54" s="42" t="s">
        <v>504</v>
      </c>
      <c r="C54" s="29">
        <v>5150014</v>
      </c>
      <c r="D54" s="20"/>
      <c r="E54" s="21">
        <v>1057683</v>
      </c>
      <c r="F54" s="21"/>
      <c r="G54" s="21">
        <v>17054</v>
      </c>
      <c r="H54" s="21"/>
      <c r="I54" s="21"/>
      <c r="J54" s="21"/>
      <c r="K54" s="21"/>
      <c r="L54" s="21"/>
      <c r="M54" s="21">
        <v>94854</v>
      </c>
      <c r="N54" s="19">
        <f t="shared" si="5"/>
        <v>1169591</v>
      </c>
      <c r="O54" s="20"/>
      <c r="P54" s="21">
        <v>2023579</v>
      </c>
      <c r="Q54" s="21"/>
      <c r="R54" s="21"/>
      <c r="S54" s="21"/>
      <c r="T54" s="21"/>
      <c r="U54" s="60">
        <f>(SUM(P54:T54))</f>
        <v>2023579</v>
      </c>
      <c r="V54" s="20"/>
      <c r="W54" s="29"/>
      <c r="X54" s="29"/>
      <c r="Y54" s="21"/>
      <c r="Z54" s="21"/>
      <c r="AA54" s="21"/>
      <c r="AB54" s="21"/>
      <c r="AC54" s="19">
        <f t="shared" si="7"/>
        <v>0</v>
      </c>
      <c r="AD54" s="20"/>
      <c r="AE54" s="19">
        <f t="shared" si="15"/>
        <v>3193170</v>
      </c>
      <c r="AF54" s="20"/>
      <c r="AG54" s="21"/>
      <c r="AH54" s="21"/>
      <c r="AI54" s="21"/>
      <c r="AJ54" s="21"/>
      <c r="AK54" s="19">
        <f t="shared" si="14"/>
        <v>0</v>
      </c>
      <c r="AL54" s="20"/>
      <c r="AM54" s="21">
        <v>253388</v>
      </c>
      <c r="AN54" s="21">
        <v>342412</v>
      </c>
      <c r="AO54" s="21"/>
      <c r="AP54" s="21"/>
      <c r="AQ54" s="19">
        <f t="shared" si="8"/>
        <v>595800</v>
      </c>
      <c r="AR54" s="20"/>
      <c r="AS54" s="21">
        <v>437461</v>
      </c>
      <c r="AT54" s="21">
        <v>54281</v>
      </c>
      <c r="AU54" s="21">
        <v>17832</v>
      </c>
      <c r="AV54" s="21">
        <v>7325</v>
      </c>
      <c r="AW54" s="21">
        <v>1135</v>
      </c>
      <c r="AX54" s="21">
        <v>346108</v>
      </c>
      <c r="AY54" s="19">
        <f t="shared" si="9"/>
        <v>864142</v>
      </c>
      <c r="AZ54" s="20"/>
      <c r="BA54" s="21">
        <v>292124</v>
      </c>
      <c r="BB54" s="21">
        <v>114964</v>
      </c>
      <c r="BC54" s="21">
        <v>211920</v>
      </c>
      <c r="BD54" s="21"/>
      <c r="BE54" s="19">
        <f t="shared" si="10"/>
        <v>619008</v>
      </c>
      <c r="BF54" s="20"/>
      <c r="BG54" s="22">
        <v>231577</v>
      </c>
      <c r="BH54" s="20"/>
      <c r="BI54" s="21"/>
      <c r="BJ54" s="21"/>
      <c r="BK54" s="21"/>
      <c r="BL54" s="21">
        <v>22339</v>
      </c>
      <c r="BM54" s="21">
        <v>41285</v>
      </c>
      <c r="BN54" s="21"/>
      <c r="BO54" s="21"/>
      <c r="BP54" s="21"/>
      <c r="BQ54" s="21"/>
      <c r="BR54" s="21">
        <v>67322</v>
      </c>
      <c r="BS54" s="21"/>
      <c r="BT54" s="21"/>
      <c r="BU54" s="19">
        <f t="shared" si="11"/>
        <v>130946</v>
      </c>
      <c r="BV54" s="20" t="s">
        <v>12</v>
      </c>
      <c r="BW54" s="19">
        <f t="shared" si="16"/>
        <v>2441473</v>
      </c>
      <c r="BX54" s="20" t="s">
        <v>12</v>
      </c>
      <c r="BY54" s="19">
        <f t="shared" si="17"/>
        <v>751697</v>
      </c>
      <c r="BZ54" s="20" t="s">
        <v>12</v>
      </c>
      <c r="CA54" s="29"/>
      <c r="CB54" s="20" t="s">
        <v>12</v>
      </c>
      <c r="CC54" s="19">
        <f t="shared" si="12"/>
        <v>5901711</v>
      </c>
      <c r="CD54" s="5"/>
      <c r="CE54" s="51">
        <v>5701711</v>
      </c>
      <c r="CF54" s="51">
        <v>200000</v>
      </c>
      <c r="CG54" s="19">
        <f t="shared" si="13"/>
        <v>0</v>
      </c>
      <c r="CH54" s="349" t="s">
        <v>740</v>
      </c>
      <c r="CI54" s="26"/>
      <c r="CJ54" s="6" t="s">
        <v>264</v>
      </c>
      <c r="CK54" s="6"/>
      <c r="CL54" s="6"/>
      <c r="CM54" s="13">
        <f>+AU75</f>
        <v>7806424.6900000004</v>
      </c>
      <c r="CN54" s="5" t="s">
        <v>12</v>
      </c>
      <c r="CO54" s="6"/>
      <c r="CP54" s="6"/>
      <c r="CQ54" s="6"/>
      <c r="CR54" s="6"/>
      <c r="CS54" s="6"/>
      <c r="CT54" s="6"/>
      <c r="CU54" s="6"/>
      <c r="CV54" s="6"/>
      <c r="CW54" s="6"/>
      <c r="CX54" s="6"/>
    </row>
    <row r="55" spans="1:102" x14ac:dyDescent="0.2">
      <c r="A55">
        <f t="shared" si="4"/>
        <v>1</v>
      </c>
      <c r="B55" s="42" t="s">
        <v>505</v>
      </c>
      <c r="C55" s="29">
        <v>1273315</v>
      </c>
      <c r="D55" s="20"/>
      <c r="E55" s="21">
        <v>318290</v>
      </c>
      <c r="F55" s="21"/>
      <c r="G55" s="21">
        <v>5089</v>
      </c>
      <c r="H55" s="21"/>
      <c r="I55" s="21"/>
      <c r="J55" s="21"/>
      <c r="K55" s="21"/>
      <c r="L55" s="21"/>
      <c r="M55" s="21">
        <v>9919</v>
      </c>
      <c r="N55" s="19">
        <f t="shared" si="5"/>
        <v>333298</v>
      </c>
      <c r="O55" s="20"/>
      <c r="P55" s="21">
        <v>927471</v>
      </c>
      <c r="Q55" s="21"/>
      <c r="R55" s="21">
        <v>45451</v>
      </c>
      <c r="S55" s="21"/>
      <c r="T55" s="21">
        <v>173400</v>
      </c>
      <c r="U55" s="55">
        <f t="shared" si="6"/>
        <v>1146322</v>
      </c>
      <c r="V55" s="20"/>
      <c r="W55" s="335"/>
      <c r="X55" s="335"/>
      <c r="Y55" s="21"/>
      <c r="Z55" s="21">
        <v>36837</v>
      </c>
      <c r="AA55" s="21"/>
      <c r="AB55" s="21"/>
      <c r="AC55" s="19">
        <f t="shared" si="7"/>
        <v>36837</v>
      </c>
      <c r="AD55" s="20"/>
      <c r="AE55" s="19">
        <f t="shared" si="15"/>
        <v>1516457</v>
      </c>
      <c r="AF55" s="20"/>
      <c r="AG55" s="21"/>
      <c r="AH55" s="21"/>
      <c r="AI55" s="21"/>
      <c r="AJ55" s="21"/>
      <c r="AK55" s="19">
        <f t="shared" si="14"/>
        <v>0</v>
      </c>
      <c r="AL55" s="20"/>
      <c r="AM55" s="21">
        <v>299749</v>
      </c>
      <c r="AN55" s="21">
        <v>65000</v>
      </c>
      <c r="AO55" s="21">
        <v>1500</v>
      </c>
      <c r="AP55" s="21"/>
      <c r="AQ55" s="19">
        <f t="shared" si="8"/>
        <v>366249</v>
      </c>
      <c r="AR55" s="20"/>
      <c r="AS55" s="21">
        <v>225000</v>
      </c>
      <c r="AT55" s="21">
        <v>82620</v>
      </c>
      <c r="AU55" s="21">
        <v>52470</v>
      </c>
      <c r="AV55" s="21">
        <v>307175</v>
      </c>
      <c r="AW55" s="21"/>
      <c r="AX55" s="21">
        <v>1724</v>
      </c>
      <c r="AY55" s="19">
        <f t="shared" si="9"/>
        <v>668989</v>
      </c>
      <c r="AZ55" s="20"/>
      <c r="BA55" s="21">
        <v>108500</v>
      </c>
      <c r="BB55" s="21">
        <v>55104</v>
      </c>
      <c r="BC55" s="21">
        <v>56220</v>
      </c>
      <c r="BD55" s="21">
        <v>27331</v>
      </c>
      <c r="BE55" s="19">
        <f t="shared" si="10"/>
        <v>247155</v>
      </c>
      <c r="BF55" s="20"/>
      <c r="BG55" s="22">
        <v>80000</v>
      </c>
      <c r="BH55" s="20"/>
      <c r="BI55" s="21"/>
      <c r="BJ55" s="21"/>
      <c r="BK55" s="21"/>
      <c r="BL55" s="21">
        <v>9407</v>
      </c>
      <c r="BM55" s="21">
        <v>18741</v>
      </c>
      <c r="BN55" s="21"/>
      <c r="BO55" s="21"/>
      <c r="BP55" s="21"/>
      <c r="BQ55" s="21"/>
      <c r="BR55" s="21"/>
      <c r="BS55" s="21"/>
      <c r="BT55" s="21"/>
      <c r="BU55" s="19">
        <f t="shared" si="11"/>
        <v>28148</v>
      </c>
      <c r="BV55" s="20" t="s">
        <v>12</v>
      </c>
      <c r="BW55" s="19">
        <f t="shared" si="16"/>
        <v>1390541</v>
      </c>
      <c r="BX55" s="20" t="s">
        <v>12</v>
      </c>
      <c r="BY55" s="19">
        <f t="shared" si="17"/>
        <v>125916</v>
      </c>
      <c r="BZ55" s="20" t="s">
        <v>12</v>
      </c>
      <c r="CA55" s="29"/>
      <c r="CB55" s="20" t="s">
        <v>12</v>
      </c>
      <c r="CC55" s="19">
        <f t="shared" si="12"/>
        <v>1399231</v>
      </c>
      <c r="CD55" s="5"/>
      <c r="CE55" s="51">
        <v>1154000</v>
      </c>
      <c r="CF55" s="51">
        <v>250000</v>
      </c>
      <c r="CG55" s="19">
        <f t="shared" si="13"/>
        <v>-4769</v>
      </c>
      <c r="CH55" s="349" t="s">
        <v>740</v>
      </c>
      <c r="CI55" s="26"/>
      <c r="CJ55" s="6" t="s">
        <v>266</v>
      </c>
      <c r="CK55" s="6"/>
      <c r="CL55" s="6"/>
      <c r="CM55" s="13">
        <f>+AV75</f>
        <v>8515861.2599999979</v>
      </c>
      <c r="CN55" s="5" t="s">
        <v>12</v>
      </c>
      <c r="CO55" s="6"/>
      <c r="CP55" s="6"/>
      <c r="CQ55" s="6"/>
      <c r="CR55" s="6"/>
      <c r="CS55" s="6"/>
      <c r="CT55" s="6"/>
      <c r="CU55" s="6"/>
      <c r="CV55" s="6"/>
      <c r="CW55" s="6"/>
      <c r="CX55" s="6"/>
    </row>
    <row r="56" spans="1:102" x14ac:dyDescent="0.2">
      <c r="A56">
        <f t="shared" si="4"/>
        <v>1</v>
      </c>
      <c r="B56" s="42" t="s">
        <v>506</v>
      </c>
      <c r="C56" s="29">
        <v>96920</v>
      </c>
      <c r="D56" s="20"/>
      <c r="E56" s="21">
        <v>156946</v>
      </c>
      <c r="F56" s="21">
        <v>51200</v>
      </c>
      <c r="G56" s="21">
        <v>5317</v>
      </c>
      <c r="H56" s="21"/>
      <c r="I56" s="21"/>
      <c r="J56" s="21"/>
      <c r="K56" s="21"/>
      <c r="L56" s="21"/>
      <c r="M56" s="21">
        <v>4657</v>
      </c>
      <c r="N56" s="19">
        <f t="shared" si="5"/>
        <v>218120</v>
      </c>
      <c r="O56" s="20"/>
      <c r="P56" s="21">
        <v>327843</v>
      </c>
      <c r="Q56" s="21"/>
      <c r="R56" s="21"/>
      <c r="S56" s="21"/>
      <c r="T56" s="21">
        <v>174138</v>
      </c>
      <c r="U56" s="55">
        <f t="shared" si="6"/>
        <v>501981</v>
      </c>
      <c r="V56" s="20"/>
      <c r="W56" s="29"/>
      <c r="X56" s="29"/>
      <c r="Y56" s="21"/>
      <c r="Z56" s="21"/>
      <c r="AA56" s="21"/>
      <c r="AB56" s="21"/>
      <c r="AC56" s="19">
        <f t="shared" si="7"/>
        <v>0</v>
      </c>
      <c r="AD56" s="20"/>
      <c r="AE56" s="19">
        <f t="shared" si="15"/>
        <v>720101</v>
      </c>
      <c r="AF56" s="20"/>
      <c r="AG56" s="21"/>
      <c r="AH56" s="21"/>
      <c r="AI56" s="21"/>
      <c r="AJ56" s="21"/>
      <c r="AK56" s="19">
        <f t="shared" si="14"/>
        <v>0</v>
      </c>
      <c r="AL56" s="20"/>
      <c r="AM56" s="21"/>
      <c r="AN56" s="21">
        <v>18071</v>
      </c>
      <c r="AO56" s="21"/>
      <c r="AP56" s="21"/>
      <c r="AQ56" s="19">
        <f t="shared" si="8"/>
        <v>18071</v>
      </c>
      <c r="AR56" s="20"/>
      <c r="AS56" s="21">
        <v>17673</v>
      </c>
      <c r="AT56" s="21">
        <v>778</v>
      </c>
      <c r="AU56" s="21">
        <v>31045</v>
      </c>
      <c r="AV56" s="21">
        <v>19328</v>
      </c>
      <c r="AW56" s="21"/>
      <c r="AX56" s="21">
        <v>152526</v>
      </c>
      <c r="AY56" s="19">
        <f t="shared" si="9"/>
        <v>221350</v>
      </c>
      <c r="AZ56" s="20"/>
      <c r="BA56" s="21">
        <v>77207</v>
      </c>
      <c r="BB56" s="21">
        <v>44341</v>
      </c>
      <c r="BC56" s="21">
        <v>89414</v>
      </c>
      <c r="BD56" s="21"/>
      <c r="BE56" s="19">
        <f t="shared" si="10"/>
        <v>210962</v>
      </c>
      <c r="BF56" s="20"/>
      <c r="BG56" s="22">
        <v>56489</v>
      </c>
      <c r="BH56" s="20"/>
      <c r="BI56" s="21"/>
      <c r="BJ56" s="21"/>
      <c r="BK56" s="21"/>
      <c r="BL56" s="21">
        <v>4665</v>
      </c>
      <c r="BM56" s="21"/>
      <c r="BN56" s="21"/>
      <c r="BO56" s="21"/>
      <c r="BP56" s="21"/>
      <c r="BQ56" s="21"/>
      <c r="BR56" s="21"/>
      <c r="BS56" s="21"/>
      <c r="BT56" s="21"/>
      <c r="BU56" s="19">
        <f t="shared" si="11"/>
        <v>4665</v>
      </c>
      <c r="BV56" s="20" t="s">
        <v>12</v>
      </c>
      <c r="BW56" s="19">
        <f t="shared" si="16"/>
        <v>511537</v>
      </c>
      <c r="BX56" s="20" t="s">
        <v>12</v>
      </c>
      <c r="BY56" s="19">
        <f t="shared" si="17"/>
        <v>208564</v>
      </c>
      <c r="BZ56" s="20" t="s">
        <v>12</v>
      </c>
      <c r="CA56" s="29"/>
      <c r="CB56" s="20" t="s">
        <v>12</v>
      </c>
      <c r="CC56" s="19">
        <f t="shared" si="12"/>
        <v>305484</v>
      </c>
      <c r="CD56" s="5"/>
      <c r="CE56" s="51"/>
      <c r="CF56" s="51">
        <v>305484</v>
      </c>
      <c r="CG56" s="19">
        <f t="shared" si="13"/>
        <v>0</v>
      </c>
      <c r="CH56" s="349" t="s">
        <v>740</v>
      </c>
      <c r="CI56" s="26"/>
      <c r="CJ56" s="6" t="s">
        <v>249</v>
      </c>
      <c r="CK56" s="6"/>
      <c r="CL56" s="6"/>
      <c r="CM56" s="13">
        <f>+AW75</f>
        <v>548699.66</v>
      </c>
      <c r="CN56" s="5" t="s">
        <v>12</v>
      </c>
      <c r="CO56" s="6"/>
      <c r="CP56" s="6"/>
      <c r="CQ56" s="6"/>
      <c r="CR56" s="6"/>
      <c r="CS56" s="6"/>
      <c r="CT56" s="6"/>
      <c r="CU56" s="6"/>
      <c r="CV56" s="6"/>
      <c r="CW56" s="6"/>
      <c r="CX56" s="6"/>
    </row>
    <row r="57" spans="1:102" x14ac:dyDescent="0.2">
      <c r="A57">
        <f t="shared" si="4"/>
        <v>1</v>
      </c>
      <c r="B57" s="42" t="s">
        <v>507</v>
      </c>
      <c r="C57" s="29">
        <v>11668289</v>
      </c>
      <c r="D57" s="20"/>
      <c r="E57" s="21">
        <v>3094563</v>
      </c>
      <c r="F57" s="21"/>
      <c r="G57" s="21">
        <v>181365</v>
      </c>
      <c r="H57" s="320"/>
      <c r="I57" s="21"/>
      <c r="J57" s="21"/>
      <c r="K57" s="21"/>
      <c r="L57" s="21"/>
      <c r="M57" s="21">
        <v>133798</v>
      </c>
      <c r="N57" s="19">
        <f t="shared" si="5"/>
        <v>3409726</v>
      </c>
      <c r="O57" s="20"/>
      <c r="P57" s="21">
        <v>2705514</v>
      </c>
      <c r="Q57" s="21">
        <v>215906</v>
      </c>
      <c r="R57" s="21"/>
      <c r="S57" s="21"/>
      <c r="T57" s="21">
        <v>1432151</v>
      </c>
      <c r="U57" s="55">
        <f t="shared" si="6"/>
        <v>4353571</v>
      </c>
      <c r="V57" s="20"/>
      <c r="W57" s="29">
        <v>55904</v>
      </c>
      <c r="X57" s="29"/>
      <c r="Y57" s="21"/>
      <c r="Z57" s="21">
        <v>68528</v>
      </c>
      <c r="AA57" s="21"/>
      <c r="AB57" s="21"/>
      <c r="AC57" s="19">
        <f t="shared" si="7"/>
        <v>124432</v>
      </c>
      <c r="AD57" s="20"/>
      <c r="AE57" s="19">
        <f t="shared" si="15"/>
        <v>7887729</v>
      </c>
      <c r="AF57" s="20"/>
      <c r="AG57" s="21">
        <v>35608</v>
      </c>
      <c r="AH57" s="21"/>
      <c r="AI57" s="21"/>
      <c r="AJ57" s="21">
        <v>189662</v>
      </c>
      <c r="AK57" s="19">
        <f t="shared" si="14"/>
        <v>225270</v>
      </c>
      <c r="AL57" s="20"/>
      <c r="AM57" s="21">
        <v>229830</v>
      </c>
      <c r="AN57" s="21"/>
      <c r="AO57" s="21"/>
      <c r="AP57" s="21"/>
      <c r="AQ57" s="19">
        <f t="shared" si="8"/>
        <v>229830</v>
      </c>
      <c r="AR57" s="20"/>
      <c r="AS57" s="21">
        <v>303748</v>
      </c>
      <c r="AT57" s="21">
        <v>263529</v>
      </c>
      <c r="AU57" s="21">
        <v>507757</v>
      </c>
      <c r="AV57" s="21">
        <v>42429</v>
      </c>
      <c r="AW57" s="21"/>
      <c r="AX57" s="21">
        <v>949055</v>
      </c>
      <c r="AY57" s="19">
        <f t="shared" si="9"/>
        <v>2066518</v>
      </c>
      <c r="AZ57" s="20"/>
      <c r="BA57" s="21">
        <v>156804</v>
      </c>
      <c r="BB57" s="21">
        <v>10048</v>
      </c>
      <c r="BC57" s="21">
        <v>428690</v>
      </c>
      <c r="BD57" s="21">
        <v>3170</v>
      </c>
      <c r="BE57" s="19">
        <f t="shared" si="10"/>
        <v>598712</v>
      </c>
      <c r="BF57" s="20"/>
      <c r="BG57" s="22">
        <v>367871</v>
      </c>
      <c r="BH57" s="20"/>
      <c r="BI57" s="21"/>
      <c r="BJ57" s="21"/>
      <c r="BK57" s="21">
        <v>27244</v>
      </c>
      <c r="BL57" s="21">
        <v>24438</v>
      </c>
      <c r="BM57" s="21">
        <v>110273</v>
      </c>
      <c r="BN57" s="21"/>
      <c r="BO57" s="21"/>
      <c r="BP57" s="21"/>
      <c r="BQ57" s="21"/>
      <c r="BR57" s="21">
        <v>271076</v>
      </c>
      <c r="BS57" s="21"/>
      <c r="BT57" s="21"/>
      <c r="BU57" s="19">
        <f t="shared" si="11"/>
        <v>433031</v>
      </c>
      <c r="BV57" s="20" t="s">
        <v>12</v>
      </c>
      <c r="BW57" s="19">
        <f t="shared" si="16"/>
        <v>3921232</v>
      </c>
      <c r="BX57" s="20" t="s">
        <v>12</v>
      </c>
      <c r="BY57" s="19">
        <f t="shared" si="17"/>
        <v>3966497</v>
      </c>
      <c r="BZ57" s="20" t="s">
        <v>12</v>
      </c>
      <c r="CA57" s="29"/>
      <c r="CB57" s="20" t="s">
        <v>12</v>
      </c>
      <c r="CC57" s="19">
        <f t="shared" si="12"/>
        <v>15634786</v>
      </c>
      <c r="CD57" s="5"/>
      <c r="CE57" s="51">
        <v>9468711</v>
      </c>
      <c r="CF57" s="51">
        <v>6166075</v>
      </c>
      <c r="CG57" s="19">
        <f t="shared" si="13"/>
        <v>0</v>
      </c>
      <c r="CH57" s="349" t="s">
        <v>740</v>
      </c>
      <c r="CI57" s="26"/>
      <c r="CJ57" s="6" t="s">
        <v>269</v>
      </c>
      <c r="CK57" s="6"/>
      <c r="CL57" s="6"/>
      <c r="CM57" s="13">
        <f>(+AX75)</f>
        <v>50812981.530000001</v>
      </c>
      <c r="CN57" s="5" t="s">
        <v>12</v>
      </c>
      <c r="CO57" s="6"/>
      <c r="CP57" s="6"/>
      <c r="CQ57" s="6"/>
      <c r="CR57" s="6"/>
      <c r="CS57" s="6"/>
      <c r="CT57" s="6"/>
      <c r="CU57" s="6"/>
      <c r="CV57" s="6"/>
      <c r="CW57" s="6"/>
      <c r="CX57" s="6"/>
    </row>
    <row r="58" spans="1:102" x14ac:dyDescent="0.2">
      <c r="A58">
        <f t="shared" si="4"/>
        <v>1</v>
      </c>
      <c r="B58" s="42" t="s">
        <v>508</v>
      </c>
      <c r="C58" s="29">
        <v>1670778</v>
      </c>
      <c r="D58" s="20"/>
      <c r="E58" s="21">
        <v>2914616</v>
      </c>
      <c r="F58" s="21">
        <v>138917</v>
      </c>
      <c r="G58" s="21">
        <v>8732</v>
      </c>
      <c r="H58" s="21"/>
      <c r="I58" s="21"/>
      <c r="J58" s="21"/>
      <c r="K58" s="21"/>
      <c r="L58" s="21"/>
      <c r="M58" s="21">
        <v>307001</v>
      </c>
      <c r="N58" s="19">
        <f t="shared" si="5"/>
        <v>3369266</v>
      </c>
      <c r="O58" s="20"/>
      <c r="P58" s="21">
        <v>2318419</v>
      </c>
      <c r="Q58" s="21"/>
      <c r="R58" s="21">
        <v>201626</v>
      </c>
      <c r="S58" s="21">
        <v>230000</v>
      </c>
      <c r="T58" s="21">
        <v>1263886</v>
      </c>
      <c r="U58" s="55">
        <f t="shared" si="6"/>
        <v>4013931</v>
      </c>
      <c r="V58" s="20"/>
      <c r="W58" s="29">
        <v>17632</v>
      </c>
      <c r="X58" s="29"/>
      <c r="Y58" s="21"/>
      <c r="Z58" s="21"/>
      <c r="AA58" s="21"/>
      <c r="AB58" s="21"/>
      <c r="AC58" s="19">
        <f t="shared" si="7"/>
        <v>17632</v>
      </c>
      <c r="AD58" s="20"/>
      <c r="AE58" s="19">
        <f t="shared" si="15"/>
        <v>7400829</v>
      </c>
      <c r="AF58" s="20"/>
      <c r="AG58" s="21">
        <v>744304</v>
      </c>
      <c r="AH58" s="21">
        <v>162227</v>
      </c>
      <c r="AI58" s="21"/>
      <c r="AJ58" s="21"/>
      <c r="AK58" s="19">
        <f t="shared" si="14"/>
        <v>906531</v>
      </c>
      <c r="AL58" s="20"/>
      <c r="AM58" s="21">
        <v>723862</v>
      </c>
      <c r="AN58" s="21"/>
      <c r="AO58" s="21"/>
      <c r="AP58" s="21"/>
      <c r="AQ58" s="19">
        <f t="shared" si="8"/>
        <v>723862</v>
      </c>
      <c r="AR58" s="20"/>
      <c r="AS58" s="21">
        <v>560107</v>
      </c>
      <c r="AT58" s="21">
        <v>122058</v>
      </c>
      <c r="AU58" s="21">
        <v>182265</v>
      </c>
      <c r="AV58" s="21">
        <v>749267</v>
      </c>
      <c r="AW58" s="21">
        <v>3081</v>
      </c>
      <c r="AX58" s="21">
        <v>216912</v>
      </c>
      <c r="AY58" s="19">
        <f t="shared" si="9"/>
        <v>1833690</v>
      </c>
      <c r="AZ58" s="20"/>
      <c r="BA58" s="21">
        <v>1146134</v>
      </c>
      <c r="BB58" s="21">
        <v>175482</v>
      </c>
      <c r="BC58" s="21">
        <v>1921245</v>
      </c>
      <c r="BD58" s="21"/>
      <c r="BE58" s="19">
        <f t="shared" si="10"/>
        <v>3242861</v>
      </c>
      <c r="BF58" s="20"/>
      <c r="BG58" s="22">
        <v>264635</v>
      </c>
      <c r="BH58" s="20"/>
      <c r="BI58" s="21"/>
      <c r="BJ58" s="21"/>
      <c r="BK58" s="21"/>
      <c r="BL58" s="21">
        <v>6200</v>
      </c>
      <c r="BM58" s="21">
        <v>9330</v>
      </c>
      <c r="BN58" s="21"/>
      <c r="BO58" s="21"/>
      <c r="BP58" s="21"/>
      <c r="BQ58" s="21"/>
      <c r="BR58" s="21"/>
      <c r="BS58" s="21"/>
      <c r="BT58" s="21"/>
      <c r="BU58" s="19">
        <f t="shared" si="11"/>
        <v>15530</v>
      </c>
      <c r="BV58" s="20" t="s">
        <v>718</v>
      </c>
      <c r="BW58" s="19">
        <f>(+BU58+BG58+BE58+AY58+AQ58+AK58)</f>
        <v>6987109</v>
      </c>
      <c r="BX58" s="20" t="s">
        <v>12</v>
      </c>
      <c r="BY58" s="19">
        <f t="shared" si="17"/>
        <v>413720</v>
      </c>
      <c r="BZ58" s="20" t="s">
        <v>12</v>
      </c>
      <c r="CA58" s="29"/>
      <c r="CB58" s="20" t="s">
        <v>12</v>
      </c>
      <c r="CC58" s="19">
        <f t="shared" si="12"/>
        <v>2084498</v>
      </c>
      <c r="CD58" s="5"/>
      <c r="CE58" s="51">
        <v>1563372</v>
      </c>
      <c r="CF58" s="51">
        <v>521124</v>
      </c>
      <c r="CG58" s="19">
        <f t="shared" si="13"/>
        <v>2</v>
      </c>
      <c r="CH58" s="349" t="s">
        <v>740</v>
      </c>
      <c r="CI58" s="41"/>
      <c r="CJ58" s="36" t="s">
        <v>7</v>
      </c>
      <c r="CK58" s="6"/>
      <c r="CL58" s="6"/>
      <c r="CM58" s="13" t="s">
        <v>83</v>
      </c>
      <c r="CN58" s="5" t="s">
        <v>12</v>
      </c>
      <c r="CO58" s="6"/>
      <c r="CP58" s="6"/>
      <c r="CQ58" s="6"/>
      <c r="CR58" s="6"/>
      <c r="CS58" s="6"/>
      <c r="CT58" s="6"/>
      <c r="CU58" s="6"/>
      <c r="CV58" s="6"/>
      <c r="CW58" s="6"/>
      <c r="CX58" s="6"/>
    </row>
    <row r="59" spans="1:102" x14ac:dyDescent="0.2">
      <c r="A59">
        <f t="shared" si="4"/>
        <v>1</v>
      </c>
      <c r="B59" s="42" t="s">
        <v>509</v>
      </c>
      <c r="C59" s="29">
        <v>1358069</v>
      </c>
      <c r="D59" s="20"/>
      <c r="E59" s="21">
        <v>232172</v>
      </c>
      <c r="F59" s="21"/>
      <c r="G59" s="21">
        <v>12635</v>
      </c>
      <c r="H59" s="21"/>
      <c r="I59" s="21"/>
      <c r="J59" s="21"/>
      <c r="K59" s="21"/>
      <c r="L59" s="21"/>
      <c r="M59" s="21">
        <v>28288</v>
      </c>
      <c r="N59" s="19">
        <f t="shared" si="5"/>
        <v>273095</v>
      </c>
      <c r="O59" s="20"/>
      <c r="P59" s="21">
        <v>500028</v>
      </c>
      <c r="Q59" s="21">
        <v>33308</v>
      </c>
      <c r="R59" s="21"/>
      <c r="S59" s="21">
        <v>90387</v>
      </c>
      <c r="T59" s="21">
        <v>20799</v>
      </c>
      <c r="U59" s="55">
        <f t="shared" si="6"/>
        <v>644522</v>
      </c>
      <c r="V59" s="20"/>
      <c r="W59" s="29"/>
      <c r="X59" s="29"/>
      <c r="Y59" s="21"/>
      <c r="Z59" s="21"/>
      <c r="AA59" s="21"/>
      <c r="AB59" s="21"/>
      <c r="AC59" s="19">
        <f t="shared" si="7"/>
        <v>0</v>
      </c>
      <c r="AD59" s="20"/>
      <c r="AE59" s="19">
        <f t="shared" si="15"/>
        <v>917617</v>
      </c>
      <c r="AF59" s="20"/>
      <c r="AG59" s="21"/>
      <c r="AH59" s="21"/>
      <c r="AI59" s="21"/>
      <c r="AJ59" s="21"/>
      <c r="AK59" s="19">
        <f t="shared" si="14"/>
        <v>0</v>
      </c>
      <c r="AL59" s="20"/>
      <c r="AM59" s="21"/>
      <c r="AN59" s="21"/>
      <c r="AO59" s="21"/>
      <c r="AP59" s="21"/>
      <c r="AQ59" s="19">
        <f t="shared" si="8"/>
        <v>0</v>
      </c>
      <c r="AR59" s="20"/>
      <c r="AS59" s="21"/>
      <c r="AT59" s="21"/>
      <c r="AU59" s="21"/>
      <c r="AV59" s="21"/>
      <c r="AW59" s="21"/>
      <c r="AX59" s="21">
        <v>354602</v>
      </c>
      <c r="AY59" s="19">
        <f>(SUM(AS59:AX59))</f>
        <v>354602</v>
      </c>
      <c r="AZ59" s="20"/>
      <c r="BA59" s="21">
        <v>195255</v>
      </c>
      <c r="BB59" s="21"/>
      <c r="BC59" s="21">
        <v>99547</v>
      </c>
      <c r="BD59" s="21"/>
      <c r="BE59" s="19">
        <f>(SUM(BA59:BD59))</f>
        <v>294802</v>
      </c>
      <c r="BF59" s="20"/>
      <c r="BG59" s="22">
        <v>12075</v>
      </c>
      <c r="BH59" s="20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>
        <v>65314</v>
      </c>
      <c r="BU59" s="19">
        <f t="shared" si="11"/>
        <v>65314</v>
      </c>
      <c r="BV59" s="20" t="s">
        <v>12</v>
      </c>
      <c r="BW59" s="19">
        <f>(+BU59+BG59+BE59+AY59+AQ59+AK59)</f>
        <v>726793</v>
      </c>
      <c r="BX59" s="20" t="s">
        <v>12</v>
      </c>
      <c r="BY59" s="19">
        <f t="shared" si="17"/>
        <v>190824</v>
      </c>
      <c r="BZ59" s="20" t="s">
        <v>12</v>
      </c>
      <c r="CA59" s="29">
        <v>430</v>
      </c>
      <c r="CB59" s="20" t="s">
        <v>12</v>
      </c>
      <c r="CC59" s="19">
        <f t="shared" si="12"/>
        <v>1549323</v>
      </c>
      <c r="CD59" s="5"/>
      <c r="CE59" s="51">
        <v>1299323</v>
      </c>
      <c r="CF59" s="51">
        <v>250000</v>
      </c>
      <c r="CG59" s="19">
        <f t="shared" si="13"/>
        <v>0</v>
      </c>
      <c r="CH59" s="349" t="s">
        <v>740</v>
      </c>
      <c r="CI59" s="26"/>
      <c r="CJ59" s="6" t="s">
        <v>272</v>
      </c>
      <c r="CK59" s="6"/>
      <c r="CL59" s="6"/>
      <c r="CM59" s="13">
        <f>(+BA75)</f>
        <v>19623230.740000002</v>
      </c>
      <c r="CN59" s="5" t="s">
        <v>12</v>
      </c>
      <c r="CO59" s="6"/>
      <c r="CP59" s="6"/>
      <c r="CQ59" s="6"/>
      <c r="CR59" s="6"/>
      <c r="CS59" s="6"/>
      <c r="CT59" s="6"/>
      <c r="CU59" s="6"/>
      <c r="CV59" s="6"/>
      <c r="CW59" s="6"/>
      <c r="CX59" s="6"/>
    </row>
    <row r="60" spans="1:102" x14ac:dyDescent="0.2">
      <c r="A60">
        <f t="shared" si="4"/>
        <v>1</v>
      </c>
      <c r="B60" s="42" t="s">
        <v>510</v>
      </c>
      <c r="C60" s="29">
        <v>814233</v>
      </c>
      <c r="D60" s="20"/>
      <c r="E60" s="21">
        <v>425079</v>
      </c>
      <c r="F60" s="21"/>
      <c r="G60" s="21">
        <v>1320</v>
      </c>
      <c r="H60" s="21"/>
      <c r="I60" s="21"/>
      <c r="J60" s="21"/>
      <c r="K60" s="21"/>
      <c r="L60" s="21"/>
      <c r="M60" s="21">
        <v>2350</v>
      </c>
      <c r="N60" s="19">
        <f t="shared" si="5"/>
        <v>428749</v>
      </c>
      <c r="O60" s="20"/>
      <c r="P60" s="21">
        <v>575813</v>
      </c>
      <c r="Q60" s="21">
        <v>44188</v>
      </c>
      <c r="R60" s="21"/>
      <c r="S60" s="21">
        <v>100000</v>
      </c>
      <c r="T60" s="21">
        <v>297922</v>
      </c>
      <c r="U60" s="55">
        <f t="shared" si="6"/>
        <v>1017923</v>
      </c>
      <c r="V60" s="20"/>
      <c r="W60" s="29"/>
      <c r="X60" s="29"/>
      <c r="Y60" s="21"/>
      <c r="Z60" s="21"/>
      <c r="AA60" s="21"/>
      <c r="AB60" s="21">
        <v>39023</v>
      </c>
      <c r="AC60" s="19">
        <f t="shared" si="7"/>
        <v>39023</v>
      </c>
      <c r="AD60" s="20"/>
      <c r="AE60" s="19">
        <f t="shared" si="15"/>
        <v>1485695</v>
      </c>
      <c r="AF60" s="20"/>
      <c r="AG60" s="21"/>
      <c r="AH60" s="21"/>
      <c r="AI60" s="21"/>
      <c r="AJ60" s="21"/>
      <c r="AK60" s="19">
        <f t="shared" si="14"/>
        <v>0</v>
      </c>
      <c r="AL60" s="20"/>
      <c r="AM60" s="21">
        <v>71660</v>
      </c>
      <c r="AN60" s="21">
        <v>8824</v>
      </c>
      <c r="AO60" s="21"/>
      <c r="AP60" s="21">
        <v>10370</v>
      </c>
      <c r="AQ60" s="19">
        <f t="shared" si="8"/>
        <v>90854</v>
      </c>
      <c r="AR60" s="20"/>
      <c r="AS60" s="21">
        <v>272295</v>
      </c>
      <c r="AT60" s="21">
        <v>29141</v>
      </c>
      <c r="AU60" s="21">
        <v>39066</v>
      </c>
      <c r="AV60" s="21">
        <v>301438</v>
      </c>
      <c r="AW60" s="21"/>
      <c r="AX60" s="21">
        <v>45743</v>
      </c>
      <c r="AY60" s="19">
        <f t="shared" si="9"/>
        <v>687683</v>
      </c>
      <c r="AZ60" s="20"/>
      <c r="BA60" s="21">
        <v>77799</v>
      </c>
      <c r="BB60" s="21"/>
      <c r="BC60" s="21">
        <v>229010</v>
      </c>
      <c r="BD60" s="21"/>
      <c r="BE60" s="19">
        <f t="shared" si="10"/>
        <v>306809</v>
      </c>
      <c r="BF60" s="20"/>
      <c r="BG60" s="22">
        <v>77007</v>
      </c>
      <c r="BH60" s="20"/>
      <c r="BI60" s="21"/>
      <c r="BJ60" s="21"/>
      <c r="BK60" s="21"/>
      <c r="BL60" s="21">
        <v>7780</v>
      </c>
      <c r="BM60" s="21">
        <v>16000</v>
      </c>
      <c r="BN60" s="21"/>
      <c r="BO60" s="21">
        <v>2836</v>
      </c>
      <c r="BP60" s="21"/>
      <c r="BQ60" s="21"/>
      <c r="BR60" s="21">
        <v>45782</v>
      </c>
      <c r="BS60" s="21"/>
      <c r="BT60" s="21"/>
      <c r="BU60" s="19">
        <f t="shared" si="11"/>
        <v>72398</v>
      </c>
      <c r="BV60" s="20" t="s">
        <v>12</v>
      </c>
      <c r="BW60" s="19">
        <f t="shared" si="16"/>
        <v>1234751</v>
      </c>
      <c r="BX60" s="20" t="s">
        <v>12</v>
      </c>
      <c r="BY60" s="19">
        <f t="shared" si="17"/>
        <v>250944</v>
      </c>
      <c r="BZ60" s="20" t="s">
        <v>12</v>
      </c>
      <c r="CA60" s="29"/>
      <c r="CB60" s="20" t="s">
        <v>12</v>
      </c>
      <c r="CC60" s="19">
        <f t="shared" si="12"/>
        <v>1065177</v>
      </c>
      <c r="CD60" s="5"/>
      <c r="CE60" s="51">
        <v>868806</v>
      </c>
      <c r="CF60" s="51">
        <v>196371</v>
      </c>
      <c r="CG60" s="19">
        <f t="shared" si="13"/>
        <v>0</v>
      </c>
      <c r="CH60" s="349" t="s">
        <v>740</v>
      </c>
      <c r="CI60" s="26"/>
      <c r="CJ60" s="6" t="s">
        <v>274</v>
      </c>
      <c r="CK60" s="6"/>
      <c r="CL60" s="6"/>
      <c r="CM60" s="13">
        <f>+BB75</f>
        <v>3091909.23</v>
      </c>
      <c r="CN60" s="5" t="s">
        <v>12</v>
      </c>
      <c r="CO60" s="6"/>
      <c r="CP60" s="6"/>
      <c r="CQ60" s="6"/>
      <c r="CR60" s="6"/>
      <c r="CS60" s="6"/>
      <c r="CT60" s="6"/>
      <c r="CU60" s="6"/>
      <c r="CV60" s="6"/>
      <c r="CW60" s="6"/>
      <c r="CX60" s="6"/>
    </row>
    <row r="61" spans="1:102" x14ac:dyDescent="0.2">
      <c r="A61">
        <f t="shared" si="4"/>
        <v>1</v>
      </c>
      <c r="B61" s="42" t="s">
        <v>511</v>
      </c>
      <c r="C61" s="29">
        <v>454316</v>
      </c>
      <c r="D61" s="20"/>
      <c r="E61" s="21">
        <v>97636</v>
      </c>
      <c r="F61" s="21"/>
      <c r="G61" s="21">
        <v>594</v>
      </c>
      <c r="H61" s="21"/>
      <c r="I61" s="21"/>
      <c r="J61" s="21"/>
      <c r="K61" s="21"/>
      <c r="L61" s="21"/>
      <c r="M61" s="21"/>
      <c r="N61" s="19">
        <f t="shared" si="5"/>
        <v>98230</v>
      </c>
      <c r="O61" s="20"/>
      <c r="P61" s="21">
        <v>460773</v>
      </c>
      <c r="Q61" s="21"/>
      <c r="R61" s="21"/>
      <c r="S61" s="21"/>
      <c r="T61" s="21"/>
      <c r="U61" s="55">
        <f t="shared" si="6"/>
        <v>460773</v>
      </c>
      <c r="V61" s="20"/>
      <c r="W61" s="29"/>
      <c r="X61" s="29"/>
      <c r="Y61" s="21"/>
      <c r="Z61" s="21"/>
      <c r="AA61" s="21"/>
      <c r="AB61" s="21"/>
      <c r="AC61" s="19">
        <f t="shared" si="7"/>
        <v>0</v>
      </c>
      <c r="AD61" s="20"/>
      <c r="AE61" s="19">
        <f t="shared" si="15"/>
        <v>559003</v>
      </c>
      <c r="AF61" s="20"/>
      <c r="AG61" s="21"/>
      <c r="AH61" s="21"/>
      <c r="AI61" s="21"/>
      <c r="AJ61" s="21"/>
      <c r="AK61" s="19">
        <f t="shared" si="14"/>
        <v>0</v>
      </c>
      <c r="AL61" s="20"/>
      <c r="AM61" s="21">
        <v>109123</v>
      </c>
      <c r="AN61" s="21">
        <v>2799</v>
      </c>
      <c r="AO61" s="21"/>
      <c r="AP61" s="21"/>
      <c r="AQ61" s="19">
        <f t="shared" si="8"/>
        <v>111922</v>
      </c>
      <c r="AR61" s="20"/>
      <c r="AS61" s="21">
        <v>72235</v>
      </c>
      <c r="AT61" s="21">
        <v>43728</v>
      </c>
      <c r="AU61" s="21">
        <v>58595</v>
      </c>
      <c r="AV61" s="21">
        <v>46500</v>
      </c>
      <c r="AW61" s="21"/>
      <c r="AX61" s="21"/>
      <c r="AY61" s="19">
        <f t="shared" si="9"/>
        <v>221058</v>
      </c>
      <c r="AZ61" s="20"/>
      <c r="BA61" s="21">
        <v>53363</v>
      </c>
      <c r="BB61" s="21"/>
      <c r="BC61" s="21">
        <v>46216</v>
      </c>
      <c r="BD61" s="21"/>
      <c r="BE61" s="19">
        <f t="shared" si="10"/>
        <v>99579</v>
      </c>
      <c r="BF61" s="20"/>
      <c r="BG61" s="22">
        <v>23941</v>
      </c>
      <c r="BH61" s="20"/>
      <c r="BI61" s="21"/>
      <c r="BJ61" s="21"/>
      <c r="BK61" s="21"/>
      <c r="BL61" s="21">
        <v>5475</v>
      </c>
      <c r="BM61" s="21"/>
      <c r="BN61" s="21"/>
      <c r="BO61" s="21"/>
      <c r="BP61" s="21"/>
      <c r="BQ61" s="21"/>
      <c r="BR61" s="21"/>
      <c r="BS61" s="21"/>
      <c r="BT61" s="21"/>
      <c r="BU61" s="19">
        <f t="shared" si="11"/>
        <v>5475</v>
      </c>
      <c r="BV61" s="20"/>
      <c r="BW61" s="19">
        <f t="shared" si="16"/>
        <v>461975</v>
      </c>
      <c r="BX61" s="20" t="s">
        <v>12</v>
      </c>
      <c r="BY61" s="19">
        <f t="shared" si="17"/>
        <v>97028</v>
      </c>
      <c r="BZ61" s="20" t="s">
        <v>12</v>
      </c>
      <c r="CA61" s="29">
        <v>133028</v>
      </c>
      <c r="CB61" s="20" t="s">
        <v>12</v>
      </c>
      <c r="CC61" s="19">
        <f t="shared" si="12"/>
        <v>684372</v>
      </c>
      <c r="CD61" s="5"/>
      <c r="CE61" s="51">
        <v>500000</v>
      </c>
      <c r="CF61" s="51">
        <v>184372</v>
      </c>
      <c r="CG61" s="19">
        <f t="shared" si="13"/>
        <v>0</v>
      </c>
      <c r="CH61" s="349" t="s">
        <v>740</v>
      </c>
      <c r="CI61" s="26"/>
      <c r="CJ61" s="6" t="s">
        <v>276</v>
      </c>
      <c r="CK61" s="6"/>
      <c r="CL61" s="6"/>
      <c r="CM61" s="13">
        <f>+BC75</f>
        <v>16363287.720000001</v>
      </c>
      <c r="CN61" s="5" t="s">
        <v>12</v>
      </c>
      <c r="CO61" s="6"/>
      <c r="CP61" s="6"/>
      <c r="CQ61" s="6"/>
      <c r="CR61" s="6"/>
      <c r="CS61" s="6"/>
      <c r="CT61" s="6"/>
      <c r="CU61" s="6"/>
      <c r="CV61" s="6"/>
      <c r="CW61" s="6"/>
      <c r="CX61" s="6"/>
    </row>
    <row r="62" spans="1:102" x14ac:dyDescent="0.2">
      <c r="A62">
        <f>((IF(OR(BW62&gt;0,BY62&gt;0),1,)))</f>
        <v>1</v>
      </c>
      <c r="B62" s="42" t="s">
        <v>707</v>
      </c>
      <c r="C62" s="29">
        <v>2963082</v>
      </c>
      <c r="D62" s="20"/>
      <c r="E62" s="21">
        <v>1294853</v>
      </c>
      <c r="F62" s="21">
        <v>7500</v>
      </c>
      <c r="G62" s="21">
        <v>2593</v>
      </c>
      <c r="H62" s="21"/>
      <c r="I62" s="21"/>
      <c r="J62" s="21"/>
      <c r="K62" s="21"/>
      <c r="L62" s="21"/>
      <c r="M62" s="21">
        <v>150508</v>
      </c>
      <c r="N62" s="19">
        <f>(SUM(E62:M62))</f>
        <v>1455454</v>
      </c>
      <c r="O62" s="20"/>
      <c r="P62" s="21">
        <v>584102</v>
      </c>
      <c r="Q62" s="21">
        <v>113091</v>
      </c>
      <c r="R62" s="21"/>
      <c r="S62" s="21">
        <v>100000</v>
      </c>
      <c r="T62" s="21">
        <v>324288</v>
      </c>
      <c r="U62" s="60">
        <f>(SUM(P62:T62))</f>
        <v>1121481</v>
      </c>
      <c r="V62" s="20"/>
      <c r="W62" s="29">
        <v>52868</v>
      </c>
      <c r="X62" s="29"/>
      <c r="Y62" s="21"/>
      <c r="Z62" s="21"/>
      <c r="AA62" s="21"/>
      <c r="AB62" s="21"/>
      <c r="AC62" s="19">
        <f t="shared" si="7"/>
        <v>52868</v>
      </c>
      <c r="AD62" s="20"/>
      <c r="AE62" s="19">
        <f>(+AC62+U62+N62)</f>
        <v>2629803</v>
      </c>
      <c r="AF62" s="20"/>
      <c r="AG62" s="21">
        <v>161978</v>
      </c>
      <c r="AH62" s="21"/>
      <c r="AI62" s="21"/>
      <c r="AJ62" s="21"/>
      <c r="AK62" s="19">
        <f>(SUM(AG62:AJ62))</f>
        <v>161978</v>
      </c>
      <c r="AL62" s="20"/>
      <c r="AM62" s="21">
        <v>36817</v>
      </c>
      <c r="AN62" s="21">
        <v>47546</v>
      </c>
      <c r="AO62" s="21"/>
      <c r="AP62" s="21">
        <v>16361</v>
      </c>
      <c r="AQ62" s="19">
        <f>(SUM(AM62:AP62))</f>
        <v>100724</v>
      </c>
      <c r="AR62" s="20"/>
      <c r="AS62" s="21"/>
      <c r="AT62" s="21">
        <v>38275</v>
      </c>
      <c r="AU62" s="21">
        <v>282033</v>
      </c>
      <c r="AV62" s="21">
        <v>35341</v>
      </c>
      <c r="AW62" s="21"/>
      <c r="AX62" s="21">
        <v>83179</v>
      </c>
      <c r="AY62" s="19">
        <f>(SUM(AS62:AX62))</f>
        <v>438828</v>
      </c>
      <c r="AZ62" s="20"/>
      <c r="BA62" s="21">
        <v>7039</v>
      </c>
      <c r="BB62" s="21"/>
      <c r="BC62" s="21">
        <v>131814</v>
      </c>
      <c r="BD62" s="21"/>
      <c r="BE62" s="19">
        <f>(SUM(BA62:BD62))</f>
        <v>138853</v>
      </c>
      <c r="BF62" s="20"/>
      <c r="BG62" s="22">
        <v>157996</v>
      </c>
      <c r="BH62" s="20"/>
      <c r="BI62" s="21"/>
      <c r="BJ62" s="21">
        <v>7600</v>
      </c>
      <c r="BK62" s="21"/>
      <c r="BL62" s="21">
        <v>16139</v>
      </c>
      <c r="BM62" s="21">
        <v>63760</v>
      </c>
      <c r="BN62" s="21"/>
      <c r="BO62" s="21"/>
      <c r="BP62" s="21"/>
      <c r="BQ62" s="21"/>
      <c r="BR62" s="21">
        <v>484623</v>
      </c>
      <c r="BS62" s="21"/>
      <c r="BT62" s="21"/>
      <c r="BU62" s="19">
        <f>((SUM(BI62:BT62)))</f>
        <v>572122</v>
      </c>
      <c r="BV62" s="20" t="s">
        <v>12</v>
      </c>
      <c r="BW62" s="19">
        <f>(+BU62+BG62+BE62+AY62+AQ62+AK62)</f>
        <v>1570501</v>
      </c>
      <c r="BX62" s="20" t="s">
        <v>12</v>
      </c>
      <c r="BY62" s="19">
        <f>((+AC62+U62+N62)-BW62)</f>
        <v>1059302</v>
      </c>
      <c r="BZ62" s="20" t="s">
        <v>12</v>
      </c>
      <c r="CA62" s="29"/>
      <c r="CB62" s="20" t="s">
        <v>12</v>
      </c>
      <c r="CC62" s="19">
        <f t="shared" si="12"/>
        <v>4022384</v>
      </c>
      <c r="CD62" s="5"/>
      <c r="CE62" s="51">
        <v>2728016</v>
      </c>
      <c r="CF62" s="51">
        <v>1294368</v>
      </c>
      <c r="CG62" s="19">
        <f t="shared" si="13"/>
        <v>0</v>
      </c>
      <c r="CH62" s="349" t="s">
        <v>740</v>
      </c>
      <c r="CI62" s="26"/>
      <c r="CJ62" s="6" t="s">
        <v>278</v>
      </c>
      <c r="CK62" s="6"/>
      <c r="CL62" s="6"/>
      <c r="CM62" s="13">
        <f>+BD75</f>
        <v>1895845</v>
      </c>
      <c r="CN62" s="5" t="s">
        <v>12</v>
      </c>
      <c r="CO62" s="6"/>
      <c r="CP62" s="6"/>
      <c r="CQ62" s="6"/>
      <c r="CR62" s="6"/>
      <c r="CS62" s="6"/>
      <c r="CT62" s="6"/>
      <c r="CU62" s="6"/>
      <c r="CV62" s="6"/>
      <c r="CW62" s="6"/>
      <c r="CX62" s="6"/>
    </row>
    <row r="63" spans="1:102" x14ac:dyDescent="0.2">
      <c r="A63">
        <f t="shared" si="4"/>
        <v>1</v>
      </c>
      <c r="B63" s="42" t="s">
        <v>512</v>
      </c>
      <c r="C63" s="29">
        <v>573327</v>
      </c>
      <c r="D63" s="20"/>
      <c r="E63" s="21">
        <v>234725</v>
      </c>
      <c r="F63" s="21"/>
      <c r="G63" s="21">
        <v>236</v>
      </c>
      <c r="H63" s="21"/>
      <c r="I63" s="21"/>
      <c r="J63" s="21"/>
      <c r="K63" s="21"/>
      <c r="L63" s="21"/>
      <c r="M63" s="21">
        <v>1889</v>
      </c>
      <c r="N63" s="19">
        <f>(SUM(E63:M63))</f>
        <v>236850</v>
      </c>
      <c r="O63" s="20"/>
      <c r="P63" s="21">
        <v>1120123</v>
      </c>
      <c r="Q63" s="21">
        <v>95460</v>
      </c>
      <c r="R63" s="21"/>
      <c r="S63" s="21"/>
      <c r="T63" s="21"/>
      <c r="U63" s="55">
        <f t="shared" si="6"/>
        <v>1215583</v>
      </c>
      <c r="V63" s="20"/>
      <c r="W63" s="29"/>
      <c r="X63" s="29"/>
      <c r="Y63" s="21"/>
      <c r="Z63" s="21"/>
      <c r="AA63" s="21"/>
      <c r="AB63" s="21"/>
      <c r="AC63" s="19">
        <f t="shared" si="7"/>
        <v>0</v>
      </c>
      <c r="AD63" s="20"/>
      <c r="AE63" s="19">
        <f t="shared" si="15"/>
        <v>1452433</v>
      </c>
      <c r="AF63" s="20"/>
      <c r="AG63" s="21"/>
      <c r="AH63" s="21"/>
      <c r="AI63" s="21"/>
      <c r="AJ63" s="21"/>
      <c r="AK63" s="19">
        <f t="shared" si="14"/>
        <v>0</v>
      </c>
      <c r="AL63" s="20"/>
      <c r="AM63" s="21">
        <v>420012</v>
      </c>
      <c r="AN63" s="21">
        <v>25318</v>
      </c>
      <c r="AO63" s="21"/>
      <c r="AP63" s="21">
        <v>2672</v>
      </c>
      <c r="AQ63" s="19">
        <f t="shared" si="8"/>
        <v>448002</v>
      </c>
      <c r="AR63" s="20"/>
      <c r="AS63" s="21">
        <v>389186</v>
      </c>
      <c r="AT63" s="21">
        <v>61655</v>
      </c>
      <c r="AU63" s="21">
        <v>61655</v>
      </c>
      <c r="AV63" s="21">
        <v>30827</v>
      </c>
      <c r="AW63" s="21"/>
      <c r="AX63" s="21">
        <v>73303</v>
      </c>
      <c r="AY63" s="19">
        <f t="shared" si="9"/>
        <v>616626</v>
      </c>
      <c r="AZ63" s="20"/>
      <c r="BA63" s="21"/>
      <c r="BB63" s="21">
        <v>151471</v>
      </c>
      <c r="BC63" s="21">
        <v>61745</v>
      </c>
      <c r="BD63" s="21">
        <v>1535</v>
      </c>
      <c r="BE63" s="19">
        <f t="shared" si="10"/>
        <v>214751</v>
      </c>
      <c r="BF63" s="20"/>
      <c r="BG63" s="22">
        <v>80827</v>
      </c>
      <c r="BH63" s="20"/>
      <c r="BI63" s="21"/>
      <c r="BJ63" s="21"/>
      <c r="BK63" s="21"/>
      <c r="BL63" s="21">
        <v>5580</v>
      </c>
      <c r="BM63" s="21">
        <v>5000</v>
      </c>
      <c r="BN63" s="21"/>
      <c r="BO63" s="21">
        <v>18261</v>
      </c>
      <c r="BP63" s="21"/>
      <c r="BQ63" s="21"/>
      <c r="BR63" s="21">
        <v>36956</v>
      </c>
      <c r="BS63" s="21"/>
      <c r="BT63" s="21"/>
      <c r="BU63" s="19">
        <f t="shared" si="11"/>
        <v>65797</v>
      </c>
      <c r="BV63" s="20" t="s">
        <v>12</v>
      </c>
      <c r="BW63" s="19">
        <f t="shared" si="16"/>
        <v>1426003</v>
      </c>
      <c r="BX63" s="20" t="s">
        <v>12</v>
      </c>
      <c r="BY63" s="19">
        <f t="shared" si="17"/>
        <v>26430</v>
      </c>
      <c r="BZ63" s="20" t="s">
        <v>12</v>
      </c>
      <c r="CA63" s="29"/>
      <c r="CB63" s="20" t="s">
        <v>12</v>
      </c>
      <c r="CC63" s="19">
        <f t="shared" si="12"/>
        <v>599757</v>
      </c>
      <c r="CD63" s="5"/>
      <c r="CE63" s="51">
        <v>473932</v>
      </c>
      <c r="CF63" s="51">
        <v>125825</v>
      </c>
      <c r="CG63" s="19">
        <f t="shared" si="13"/>
        <v>0</v>
      </c>
      <c r="CH63" s="349" t="s">
        <v>740</v>
      </c>
      <c r="CI63" s="41"/>
      <c r="CJ63" s="36" t="s">
        <v>280</v>
      </c>
      <c r="CK63" s="6"/>
      <c r="CL63" s="6"/>
      <c r="CM63" s="13"/>
      <c r="CN63" s="5" t="s">
        <v>12</v>
      </c>
      <c r="CO63" s="6"/>
      <c r="CP63" s="6"/>
      <c r="CQ63" s="6"/>
      <c r="CR63" s="6"/>
      <c r="CS63" s="6"/>
      <c r="CT63" s="6"/>
      <c r="CU63" s="6"/>
      <c r="CV63" s="6"/>
      <c r="CW63" s="6"/>
      <c r="CX63" s="6"/>
    </row>
    <row r="64" spans="1:102" x14ac:dyDescent="0.2">
      <c r="A64">
        <f t="shared" si="4"/>
        <v>1</v>
      </c>
      <c r="B64" s="42" t="s">
        <v>513</v>
      </c>
      <c r="C64" s="29">
        <v>1072118</v>
      </c>
      <c r="D64" s="20"/>
      <c r="E64" s="21">
        <v>353155</v>
      </c>
      <c r="F64" s="21"/>
      <c r="G64" s="21">
        <v>8991</v>
      </c>
      <c r="H64" s="21"/>
      <c r="I64" s="21"/>
      <c r="J64" s="21"/>
      <c r="K64" s="21"/>
      <c r="L64" s="21"/>
      <c r="M64" s="21">
        <v>19530</v>
      </c>
      <c r="N64" s="19">
        <f t="shared" si="5"/>
        <v>381676</v>
      </c>
      <c r="O64" s="20"/>
      <c r="P64" s="21">
        <v>989489</v>
      </c>
      <c r="Q64" s="21">
        <v>33484</v>
      </c>
      <c r="R64" s="21"/>
      <c r="S64" s="21"/>
      <c r="T64" s="21">
        <v>525842</v>
      </c>
      <c r="U64" s="55">
        <f t="shared" si="6"/>
        <v>1548815</v>
      </c>
      <c r="V64" s="20"/>
      <c r="W64" s="29">
        <v>38422</v>
      </c>
      <c r="X64" s="29"/>
      <c r="Y64" s="21"/>
      <c r="Z64" s="21"/>
      <c r="AA64" s="21"/>
      <c r="AB64" s="21"/>
      <c r="AC64" s="19">
        <f t="shared" si="7"/>
        <v>38422</v>
      </c>
      <c r="AD64" s="20"/>
      <c r="AE64" s="19">
        <f t="shared" si="15"/>
        <v>1968913</v>
      </c>
      <c r="AF64" s="20"/>
      <c r="AG64" s="21"/>
      <c r="AH64" s="21"/>
      <c r="AI64" s="21"/>
      <c r="AJ64" s="21"/>
      <c r="AK64" s="19">
        <f t="shared" si="14"/>
        <v>0</v>
      </c>
      <c r="AL64" s="20"/>
      <c r="AM64" s="21"/>
      <c r="AN64" s="21">
        <v>46374</v>
      </c>
      <c r="AO64" s="21"/>
      <c r="AP64" s="21">
        <v>1208</v>
      </c>
      <c r="AQ64" s="19">
        <f t="shared" si="8"/>
        <v>47582</v>
      </c>
      <c r="AR64" s="20"/>
      <c r="AS64" s="21">
        <v>302752</v>
      </c>
      <c r="AT64" s="21">
        <v>164393</v>
      </c>
      <c r="AU64" s="21">
        <v>117700</v>
      </c>
      <c r="AV64" s="21">
        <v>414677</v>
      </c>
      <c r="AW64" s="21"/>
      <c r="AX64" s="21">
        <v>108393</v>
      </c>
      <c r="AY64" s="19">
        <f t="shared" si="9"/>
        <v>1107915</v>
      </c>
      <c r="AZ64" s="20"/>
      <c r="BA64" s="21">
        <v>266779</v>
      </c>
      <c r="BB64" s="21">
        <v>4734</v>
      </c>
      <c r="BC64" s="21">
        <v>285306</v>
      </c>
      <c r="BD64" s="21"/>
      <c r="BE64" s="19">
        <f t="shared" si="10"/>
        <v>556819</v>
      </c>
      <c r="BF64" s="20"/>
      <c r="BG64" s="22">
        <v>102492</v>
      </c>
      <c r="BH64" s="20"/>
      <c r="BI64" s="21"/>
      <c r="BJ64" s="21">
        <v>600</v>
      </c>
      <c r="BK64" s="21"/>
      <c r="BL64" s="21">
        <v>12085</v>
      </c>
      <c r="BM64" s="21">
        <v>15125</v>
      </c>
      <c r="BN64" s="21"/>
      <c r="BO64" s="21"/>
      <c r="BP64" s="21"/>
      <c r="BQ64" s="21"/>
      <c r="BR64" s="21"/>
      <c r="BS64" s="21"/>
      <c r="BT64" s="21">
        <v>14146</v>
      </c>
      <c r="BU64" s="19">
        <f t="shared" si="11"/>
        <v>41956</v>
      </c>
      <c r="BV64" s="20" t="s">
        <v>12</v>
      </c>
      <c r="BW64" s="19">
        <f t="shared" si="16"/>
        <v>1856764</v>
      </c>
      <c r="BX64" s="20" t="s">
        <v>12</v>
      </c>
      <c r="BY64" s="19">
        <f t="shared" si="17"/>
        <v>112149</v>
      </c>
      <c r="BZ64" s="20" t="s">
        <v>12</v>
      </c>
      <c r="CA64" s="29"/>
      <c r="CB64" s="20" t="s">
        <v>12</v>
      </c>
      <c r="CC64" s="19">
        <f t="shared" si="12"/>
        <v>1184267</v>
      </c>
      <c r="CD64" s="5"/>
      <c r="CE64" s="51">
        <v>1184267</v>
      </c>
      <c r="CF64" s="51"/>
      <c r="CG64" s="19">
        <f t="shared" si="13"/>
        <v>0</v>
      </c>
      <c r="CH64" s="349" t="s">
        <v>740</v>
      </c>
      <c r="CI64" s="26"/>
      <c r="CJ64" s="6" t="s">
        <v>282</v>
      </c>
      <c r="CK64" s="6"/>
      <c r="CL64" s="6"/>
      <c r="CM64" s="13">
        <f>(+BI75)</f>
        <v>11869379.15</v>
      </c>
      <c r="CN64" s="5" t="s">
        <v>12</v>
      </c>
      <c r="CO64" s="6"/>
      <c r="CP64" s="6"/>
      <c r="CQ64" s="6"/>
      <c r="CR64" s="6"/>
      <c r="CS64" s="6"/>
      <c r="CT64" s="6"/>
      <c r="CU64" s="6"/>
      <c r="CV64" s="6"/>
      <c r="CW64" s="6"/>
      <c r="CX64" s="6"/>
    </row>
    <row r="65" spans="1:102" x14ac:dyDescent="0.2">
      <c r="A65">
        <f t="shared" si="4"/>
        <v>1</v>
      </c>
      <c r="B65" s="42" t="s">
        <v>732</v>
      </c>
      <c r="C65" s="29">
        <v>516548</v>
      </c>
      <c r="D65" s="20"/>
      <c r="E65" s="21">
        <v>17170</v>
      </c>
      <c r="F65" s="21"/>
      <c r="G65" s="21">
        <v>1262</v>
      </c>
      <c r="H65" s="21"/>
      <c r="I65" s="21"/>
      <c r="J65" s="21"/>
      <c r="K65" s="21"/>
      <c r="L65" s="21"/>
      <c r="M65" s="21"/>
      <c r="N65" s="19">
        <f t="shared" si="5"/>
        <v>18432</v>
      </c>
      <c r="O65" s="20"/>
      <c r="P65" s="21">
        <v>568005</v>
      </c>
      <c r="Q65" s="21">
        <v>8346</v>
      </c>
      <c r="R65" s="21"/>
      <c r="S65" s="21"/>
      <c r="T65" s="21">
        <v>841</v>
      </c>
      <c r="U65" s="60">
        <f>(SUM(P65:T65))</f>
        <v>577192</v>
      </c>
      <c r="V65" s="20"/>
      <c r="W65" s="29"/>
      <c r="X65" s="29"/>
      <c r="Y65" s="21"/>
      <c r="Z65" s="21"/>
      <c r="AA65" s="21"/>
      <c r="AB65" s="21">
        <v>36917</v>
      </c>
      <c r="AC65" s="19">
        <f t="shared" si="7"/>
        <v>36917</v>
      </c>
      <c r="AD65" s="20"/>
      <c r="AE65" s="19">
        <f t="shared" si="15"/>
        <v>632541</v>
      </c>
      <c r="AF65" s="20"/>
      <c r="AG65" s="21"/>
      <c r="AH65" s="21"/>
      <c r="AI65" s="21"/>
      <c r="AJ65" s="21"/>
      <c r="AK65" s="19">
        <f t="shared" si="14"/>
        <v>0</v>
      </c>
      <c r="AL65" s="20"/>
      <c r="AM65" s="21"/>
      <c r="AN65" s="21"/>
      <c r="AO65" s="21"/>
      <c r="AP65" s="21"/>
      <c r="AQ65" s="19">
        <f t="shared" si="8"/>
        <v>0</v>
      </c>
      <c r="AR65" s="20"/>
      <c r="AS65" s="21"/>
      <c r="AT65" s="21">
        <v>232339</v>
      </c>
      <c r="AU65" s="21"/>
      <c r="AV65" s="21">
        <v>5515</v>
      </c>
      <c r="AW65" s="21"/>
      <c r="AX65" s="21"/>
      <c r="AY65" s="19">
        <f t="shared" si="9"/>
        <v>237854</v>
      </c>
      <c r="AZ65" s="20"/>
      <c r="BA65" s="21">
        <v>20208</v>
      </c>
      <c r="BB65" s="21"/>
      <c r="BC65" s="21">
        <v>33645</v>
      </c>
      <c r="BD65" s="21">
        <v>36833</v>
      </c>
      <c r="BE65" s="19">
        <f t="shared" si="10"/>
        <v>90686</v>
      </c>
      <c r="BF65" s="20"/>
      <c r="BG65" s="22">
        <v>23096</v>
      </c>
      <c r="BH65" s="20"/>
      <c r="BI65" s="21"/>
      <c r="BJ65" s="21"/>
      <c r="BK65" s="21"/>
      <c r="BL65" s="21">
        <v>8058</v>
      </c>
      <c r="BM65" s="21">
        <v>953</v>
      </c>
      <c r="BN65" s="21"/>
      <c r="BO65" s="21"/>
      <c r="BP65" s="21"/>
      <c r="BQ65" s="21"/>
      <c r="BR65" s="21"/>
      <c r="BS65" s="21"/>
      <c r="BT65" s="21"/>
      <c r="BU65" s="19">
        <f t="shared" si="11"/>
        <v>9011</v>
      </c>
      <c r="BV65" s="20" t="s">
        <v>12</v>
      </c>
      <c r="BW65" s="19">
        <f t="shared" si="16"/>
        <v>360647</v>
      </c>
      <c r="BX65" s="20" t="s">
        <v>12</v>
      </c>
      <c r="BY65" s="19">
        <f t="shared" si="17"/>
        <v>271894</v>
      </c>
      <c r="BZ65" s="20" t="s">
        <v>12</v>
      </c>
      <c r="CA65" s="29"/>
      <c r="CB65" s="20" t="s">
        <v>12</v>
      </c>
      <c r="CC65" s="19">
        <f t="shared" si="12"/>
        <v>788442</v>
      </c>
      <c r="CD65" s="5"/>
      <c r="CE65" s="51"/>
      <c r="CF65" s="51"/>
      <c r="CG65" s="19">
        <f t="shared" si="13"/>
        <v>788442</v>
      </c>
      <c r="CH65" s="349" t="s">
        <v>740</v>
      </c>
      <c r="CI65" s="26"/>
      <c r="CJ65" s="6" t="s">
        <v>284</v>
      </c>
      <c r="CK65" s="6"/>
      <c r="CL65" s="6"/>
      <c r="CM65" s="13">
        <f>(+BJ75)</f>
        <v>241490</v>
      </c>
      <c r="CN65" s="5" t="s">
        <v>12</v>
      </c>
      <c r="CO65" s="6"/>
      <c r="CP65" s="6"/>
      <c r="CQ65" s="6"/>
      <c r="CR65" s="6"/>
      <c r="CS65" s="6"/>
      <c r="CT65" s="6"/>
      <c r="CU65" s="6"/>
      <c r="CV65" s="6"/>
      <c r="CW65" s="6"/>
      <c r="CX65" s="6"/>
    </row>
    <row r="66" spans="1:102" x14ac:dyDescent="0.2">
      <c r="A66">
        <f>((IF(OR(BW66&gt;0,BY66&gt;0),1,)))</f>
        <v>1</v>
      </c>
      <c r="B66" s="42" t="s">
        <v>514</v>
      </c>
      <c r="C66" s="29">
        <v>14539464</v>
      </c>
      <c r="D66" s="20"/>
      <c r="E66" s="21">
        <v>6455890</v>
      </c>
      <c r="F66" s="21">
        <v>38000</v>
      </c>
      <c r="G66" s="21">
        <v>106520</v>
      </c>
      <c r="H66" s="21"/>
      <c r="I66" s="21"/>
      <c r="J66" s="21"/>
      <c r="K66" s="21"/>
      <c r="L66" s="21"/>
      <c r="M66" s="21">
        <v>188336</v>
      </c>
      <c r="N66" s="19">
        <f t="shared" si="5"/>
        <v>6788746</v>
      </c>
      <c r="O66" s="20"/>
      <c r="P66" s="21">
        <v>4234904</v>
      </c>
      <c r="Q66" s="21">
        <v>549179</v>
      </c>
      <c r="S66" s="21"/>
      <c r="T66" s="21">
        <v>2216762</v>
      </c>
      <c r="U66" s="55">
        <f>(SUM(P66:T66))</f>
        <v>7000845</v>
      </c>
      <c r="V66" s="20"/>
      <c r="W66" s="29">
        <v>44537</v>
      </c>
      <c r="X66" s="29"/>
      <c r="Y66" s="21"/>
      <c r="Z66" s="21"/>
      <c r="AA66" s="21"/>
      <c r="AB66" s="21"/>
      <c r="AC66" s="19">
        <f t="shared" si="7"/>
        <v>44537</v>
      </c>
      <c r="AD66" s="20"/>
      <c r="AE66" s="19">
        <f t="shared" si="15"/>
        <v>13834128</v>
      </c>
      <c r="AF66" s="20"/>
      <c r="AG66" s="21">
        <v>23045</v>
      </c>
      <c r="AH66" s="21"/>
      <c r="AI66" s="21"/>
      <c r="AJ66" s="21"/>
      <c r="AK66" s="19">
        <f t="shared" si="14"/>
        <v>23045</v>
      </c>
      <c r="AL66" s="20"/>
      <c r="AM66" s="21">
        <v>1750421</v>
      </c>
      <c r="AN66" s="21">
        <v>21938</v>
      </c>
      <c r="AO66" s="21"/>
      <c r="AP66" s="21"/>
      <c r="AQ66" s="19">
        <f t="shared" si="8"/>
        <v>1772359</v>
      </c>
      <c r="AR66" s="20"/>
      <c r="AS66" s="21">
        <v>2328541</v>
      </c>
      <c r="AT66" s="21">
        <v>606215</v>
      </c>
      <c r="AU66" s="21">
        <v>374208</v>
      </c>
      <c r="AV66" s="21">
        <v>89994</v>
      </c>
      <c r="AW66" s="21">
        <v>117742</v>
      </c>
      <c r="AX66" s="21">
        <v>196230</v>
      </c>
      <c r="AY66" s="19">
        <f t="shared" si="9"/>
        <v>3712930</v>
      </c>
      <c r="AZ66" s="20"/>
      <c r="BA66" s="21">
        <v>601949</v>
      </c>
      <c r="BB66" s="21"/>
      <c r="BC66" s="21">
        <v>616513</v>
      </c>
      <c r="BD66" s="21">
        <v>526673</v>
      </c>
      <c r="BE66" s="19">
        <f t="shared" si="10"/>
        <v>1745135</v>
      </c>
      <c r="BF66" s="20"/>
      <c r="BG66" s="22">
        <v>893954</v>
      </c>
      <c r="BH66" s="20"/>
      <c r="BI66" s="21"/>
      <c r="BJ66" s="21"/>
      <c r="BK66" s="21"/>
      <c r="BL66" s="21">
        <v>4632</v>
      </c>
      <c r="BM66" s="21">
        <v>5300</v>
      </c>
      <c r="BN66" s="21"/>
      <c r="BO66" s="21"/>
      <c r="BP66" s="21"/>
      <c r="BQ66" s="21"/>
      <c r="BR66" s="21">
        <v>2026401</v>
      </c>
      <c r="BS66" s="21"/>
      <c r="BT66" s="21">
        <v>281675</v>
      </c>
      <c r="BU66" s="19">
        <f t="shared" si="11"/>
        <v>2318008</v>
      </c>
      <c r="BV66" s="20" t="s">
        <v>12</v>
      </c>
      <c r="BW66" s="19">
        <f t="shared" si="16"/>
        <v>10465431</v>
      </c>
      <c r="BX66" s="20" t="s">
        <v>12</v>
      </c>
      <c r="BY66" s="19">
        <f t="shared" si="17"/>
        <v>3368697</v>
      </c>
      <c r="BZ66" s="20" t="s">
        <v>12</v>
      </c>
      <c r="CA66" s="29"/>
      <c r="CB66" s="20" t="s">
        <v>12</v>
      </c>
      <c r="CC66" s="19">
        <f t="shared" si="12"/>
        <v>17908161</v>
      </c>
      <c r="CD66" s="5"/>
      <c r="CE66" s="51">
        <v>13050000</v>
      </c>
      <c r="CF66" s="51">
        <v>4858161</v>
      </c>
      <c r="CG66" s="19">
        <f t="shared" si="13"/>
        <v>0</v>
      </c>
      <c r="CH66" s="349" t="s">
        <v>740</v>
      </c>
      <c r="CI66" s="26"/>
      <c r="CJ66" s="6" t="s">
        <v>286</v>
      </c>
      <c r="CK66" s="6"/>
      <c r="CL66" s="6"/>
      <c r="CM66" s="13">
        <f>(+BK75)</f>
        <v>37584</v>
      </c>
      <c r="CN66" s="5" t="s">
        <v>12</v>
      </c>
      <c r="CO66" s="6"/>
      <c r="CP66" s="6"/>
      <c r="CQ66" s="6"/>
      <c r="CR66" s="6"/>
      <c r="CS66" s="6"/>
      <c r="CT66" s="6"/>
      <c r="CU66" s="6"/>
      <c r="CV66" s="6"/>
      <c r="CW66" s="6"/>
      <c r="CX66" s="6"/>
    </row>
    <row r="67" spans="1:102" x14ac:dyDescent="0.2">
      <c r="A67">
        <f t="shared" si="4"/>
        <v>1</v>
      </c>
      <c r="B67" s="42" t="s">
        <v>515</v>
      </c>
      <c r="C67" s="29">
        <v>975949</v>
      </c>
      <c r="D67" s="20"/>
      <c r="E67" s="21"/>
      <c r="F67" s="21"/>
      <c r="G67" s="21">
        <v>7272</v>
      </c>
      <c r="H67" s="21"/>
      <c r="I67" s="21"/>
      <c r="J67" s="21"/>
      <c r="K67" s="21"/>
      <c r="L67" s="21"/>
      <c r="M67" s="21">
        <v>14411</v>
      </c>
      <c r="N67" s="19">
        <f t="shared" si="5"/>
        <v>21683</v>
      </c>
      <c r="O67" s="20"/>
      <c r="P67" s="21">
        <v>153536</v>
      </c>
      <c r="Q67" s="21"/>
      <c r="R67" s="21"/>
      <c r="S67" s="21"/>
      <c r="T67" s="21">
        <v>81416</v>
      </c>
      <c r="U67" s="60">
        <f>(SUM(P67:T67))</f>
        <v>234952</v>
      </c>
      <c r="V67" s="20"/>
      <c r="W67" s="29">
        <v>230143</v>
      </c>
      <c r="X67" s="29"/>
      <c r="Y67" s="21"/>
      <c r="Z67" s="21"/>
      <c r="AA67" s="21"/>
      <c r="AB67" s="21"/>
      <c r="AC67" s="19">
        <f t="shared" si="7"/>
        <v>230143</v>
      </c>
      <c r="AD67" s="20"/>
      <c r="AE67" s="19">
        <f t="shared" si="15"/>
        <v>486778</v>
      </c>
      <c r="AF67" s="20"/>
      <c r="AG67" s="21"/>
      <c r="AH67" s="21"/>
      <c r="AI67" s="21"/>
      <c r="AJ67" s="21"/>
      <c r="AK67" s="19">
        <f t="shared" si="14"/>
        <v>0</v>
      </c>
      <c r="AL67" s="20"/>
      <c r="AM67" s="21">
        <v>6989</v>
      </c>
      <c r="AN67" s="21">
        <v>2720</v>
      </c>
      <c r="AO67" s="21"/>
      <c r="AP67" s="21"/>
      <c r="AQ67" s="19">
        <f t="shared" si="8"/>
        <v>9709</v>
      </c>
      <c r="AR67" s="20"/>
      <c r="AS67" s="21">
        <v>80209</v>
      </c>
      <c r="AT67" s="21">
        <v>3049</v>
      </c>
      <c r="AU67" s="21">
        <v>59030</v>
      </c>
      <c r="AV67" s="21">
        <v>152031</v>
      </c>
      <c r="AW67" s="21"/>
      <c r="AX67" s="21"/>
      <c r="AY67" s="19">
        <f t="shared" si="9"/>
        <v>294319</v>
      </c>
      <c r="AZ67" s="20"/>
      <c r="BA67" s="21">
        <v>14490</v>
      </c>
      <c r="BB67" s="21"/>
      <c r="BC67" s="21">
        <v>34326</v>
      </c>
      <c r="BD67" s="21"/>
      <c r="BE67" s="19">
        <f t="shared" si="10"/>
        <v>48816</v>
      </c>
      <c r="BF67" s="20"/>
      <c r="BG67" s="22">
        <v>5015</v>
      </c>
      <c r="BH67" s="20"/>
      <c r="BI67" s="21"/>
      <c r="BJ67" s="21"/>
      <c r="BK67" s="21"/>
      <c r="BL67" s="21">
        <v>80</v>
      </c>
      <c r="BM67" s="21"/>
      <c r="BN67" s="21"/>
      <c r="BO67" s="21"/>
      <c r="BP67" s="21"/>
      <c r="BQ67" s="21"/>
      <c r="BR67" s="21"/>
      <c r="BS67" s="21"/>
      <c r="BT67" s="21">
        <v>18775</v>
      </c>
      <c r="BU67" s="19">
        <f t="shared" si="11"/>
        <v>18855</v>
      </c>
      <c r="BV67" s="20" t="s">
        <v>12</v>
      </c>
      <c r="BW67" s="19">
        <f t="shared" si="16"/>
        <v>376714</v>
      </c>
      <c r="BX67" s="20" t="s">
        <v>12</v>
      </c>
      <c r="BY67" s="19">
        <f t="shared" si="17"/>
        <v>110064</v>
      </c>
      <c r="BZ67" s="20" t="s">
        <v>12</v>
      </c>
      <c r="CA67" s="29"/>
      <c r="CB67" s="20" t="s">
        <v>12</v>
      </c>
      <c r="CC67" s="19">
        <f t="shared" si="12"/>
        <v>1086013</v>
      </c>
      <c r="CD67" s="5"/>
      <c r="CE67" s="51">
        <v>929000</v>
      </c>
      <c r="CF67" s="51">
        <v>157013</v>
      </c>
      <c r="CG67" s="19">
        <f t="shared" si="13"/>
        <v>0</v>
      </c>
      <c r="CH67" s="349" t="s">
        <v>740</v>
      </c>
      <c r="CI67" s="26"/>
      <c r="CJ67" s="6" t="s">
        <v>288</v>
      </c>
      <c r="CK67" s="6"/>
      <c r="CL67" s="6"/>
      <c r="CM67" s="13">
        <f>(+BL75)</f>
        <v>2610275.2200000002</v>
      </c>
      <c r="CN67" s="5" t="s">
        <v>12</v>
      </c>
      <c r="CO67" s="6"/>
      <c r="CP67" s="6"/>
      <c r="CQ67" s="6"/>
      <c r="CR67" s="6"/>
      <c r="CS67" s="6"/>
      <c r="CT67" s="6"/>
      <c r="CU67" s="6"/>
      <c r="CV67" s="6"/>
      <c r="CW67" s="6"/>
      <c r="CX67" s="6"/>
    </row>
    <row r="68" spans="1:102" x14ac:dyDescent="0.2">
      <c r="A68">
        <f t="shared" si="4"/>
        <v>1</v>
      </c>
      <c r="B68" s="42" t="s">
        <v>516</v>
      </c>
      <c r="C68" s="29">
        <v>277850</v>
      </c>
      <c r="D68" s="20"/>
      <c r="E68" s="21">
        <v>71129</v>
      </c>
      <c r="F68" s="21">
        <v>37527</v>
      </c>
      <c r="G68" s="21">
        <v>1910</v>
      </c>
      <c r="H68" s="21"/>
      <c r="I68" s="21"/>
      <c r="J68" s="21">
        <v>130196</v>
      </c>
      <c r="K68" s="21"/>
      <c r="L68" s="21"/>
      <c r="M68" s="21"/>
      <c r="N68" s="19">
        <f t="shared" si="5"/>
        <v>240762</v>
      </c>
      <c r="O68" s="20"/>
      <c r="P68" s="21">
        <v>533076</v>
      </c>
      <c r="Q68" s="21"/>
      <c r="R68" s="21"/>
      <c r="S68" s="21"/>
      <c r="T68" s="21"/>
      <c r="U68" s="55">
        <f t="shared" si="6"/>
        <v>533076</v>
      </c>
      <c r="V68" s="20"/>
      <c r="W68" s="335"/>
      <c r="X68" s="335"/>
      <c r="Y68" s="21"/>
      <c r="Z68" s="21"/>
      <c r="AA68" s="21"/>
      <c r="AB68" s="21">
        <v>14789</v>
      </c>
      <c r="AC68" s="19">
        <f t="shared" si="7"/>
        <v>14789</v>
      </c>
      <c r="AD68" s="20"/>
      <c r="AE68" s="19">
        <f t="shared" si="15"/>
        <v>788627</v>
      </c>
      <c r="AF68" s="20"/>
      <c r="AG68" s="21"/>
      <c r="AH68" s="21"/>
      <c r="AI68" s="21"/>
      <c r="AJ68" s="21"/>
      <c r="AK68" s="19">
        <f t="shared" si="14"/>
        <v>0</v>
      </c>
      <c r="AL68" s="20"/>
      <c r="AM68" s="21"/>
      <c r="AN68" s="21"/>
      <c r="AO68" s="21"/>
      <c r="AP68" s="21"/>
      <c r="AQ68" s="19">
        <f t="shared" si="8"/>
        <v>0</v>
      </c>
      <c r="AR68" s="20"/>
      <c r="AS68" s="21"/>
      <c r="AT68" s="21">
        <v>201200</v>
      </c>
      <c r="AU68" s="21">
        <v>15084</v>
      </c>
      <c r="AV68" s="21">
        <v>22626</v>
      </c>
      <c r="AW68" s="21"/>
      <c r="AX68" s="21">
        <v>13901</v>
      </c>
      <c r="AY68" s="19">
        <f t="shared" si="9"/>
        <v>252811</v>
      </c>
      <c r="AZ68" s="20"/>
      <c r="BA68" s="21">
        <v>67198</v>
      </c>
      <c r="BB68" s="21">
        <v>130736</v>
      </c>
      <c r="BC68" s="21">
        <v>37710</v>
      </c>
      <c r="BD68" s="21"/>
      <c r="BE68" s="19">
        <f t="shared" si="10"/>
        <v>235644</v>
      </c>
      <c r="BF68" s="20"/>
      <c r="BG68" s="22">
        <v>91349</v>
      </c>
      <c r="BH68" s="20"/>
      <c r="BI68" s="21">
        <v>3000</v>
      </c>
      <c r="BJ68" s="21">
        <v>1200</v>
      </c>
      <c r="BK68" s="21"/>
      <c r="BL68" s="21">
        <v>8185</v>
      </c>
      <c r="BM68" s="21">
        <v>30124</v>
      </c>
      <c r="BN68" s="21"/>
      <c r="BO68" s="21"/>
      <c r="BP68" s="21"/>
      <c r="BQ68" s="21"/>
      <c r="BR68" s="21"/>
      <c r="BS68" s="21"/>
      <c r="BT68" s="21"/>
      <c r="BU68" s="19">
        <f t="shared" si="11"/>
        <v>42509</v>
      </c>
      <c r="BV68" s="20" t="s">
        <v>12</v>
      </c>
      <c r="BW68" s="19">
        <f t="shared" si="16"/>
        <v>622313</v>
      </c>
      <c r="BX68" s="20" t="s">
        <v>12</v>
      </c>
      <c r="BY68" s="19">
        <f t="shared" si="17"/>
        <v>166314</v>
      </c>
      <c r="BZ68" s="20" t="s">
        <v>12</v>
      </c>
      <c r="CA68" s="29"/>
      <c r="CB68" s="20" t="s">
        <v>12</v>
      </c>
      <c r="CC68" s="19">
        <f t="shared" si="12"/>
        <v>444164</v>
      </c>
      <c r="CD68" s="5"/>
      <c r="CE68" s="51">
        <v>375000</v>
      </c>
      <c r="CF68" s="51">
        <v>69164</v>
      </c>
      <c r="CG68" s="19">
        <f t="shared" si="13"/>
        <v>0</v>
      </c>
      <c r="CH68" s="349" t="s">
        <v>740</v>
      </c>
      <c r="CI68" s="26"/>
      <c r="CJ68" s="6" t="s">
        <v>290</v>
      </c>
      <c r="CK68" s="6"/>
      <c r="CL68" s="6"/>
      <c r="CM68" s="13">
        <f>(+BM75)</f>
        <v>5097283.34</v>
      </c>
      <c r="CN68" s="5" t="s">
        <v>12</v>
      </c>
      <c r="CO68" s="6"/>
      <c r="CP68" s="6"/>
      <c r="CQ68" s="6"/>
      <c r="CR68" s="6"/>
      <c r="CS68" s="6"/>
      <c r="CT68" s="6"/>
      <c r="CU68" s="6"/>
      <c r="CV68" s="6"/>
      <c r="CW68" s="6"/>
      <c r="CX68" s="6"/>
    </row>
    <row r="69" spans="1:102" x14ac:dyDescent="0.2">
      <c r="A69">
        <f t="shared" si="4"/>
        <v>1</v>
      </c>
      <c r="B69" s="42" t="s">
        <v>517</v>
      </c>
      <c r="C69" s="29">
        <v>1371470</v>
      </c>
      <c r="D69" s="20"/>
      <c r="E69" s="21">
        <v>336411</v>
      </c>
      <c r="F69" s="21"/>
      <c r="G69" s="21">
        <v>6445</v>
      </c>
      <c r="H69" s="21"/>
      <c r="I69" s="21"/>
      <c r="J69" s="21"/>
      <c r="K69" s="21"/>
      <c r="L69" s="21"/>
      <c r="M69" s="21">
        <v>4878</v>
      </c>
      <c r="N69" s="19">
        <f t="shared" si="5"/>
        <v>347734</v>
      </c>
      <c r="O69" s="20"/>
      <c r="P69" s="21">
        <v>565067</v>
      </c>
      <c r="Q69" s="21">
        <v>70330</v>
      </c>
      <c r="R69" s="21"/>
      <c r="S69" s="21"/>
      <c r="T69" s="21">
        <v>295453</v>
      </c>
      <c r="U69" s="55">
        <f t="shared" si="6"/>
        <v>930850</v>
      </c>
      <c r="V69" s="20"/>
      <c r="W69" s="29"/>
      <c r="X69" s="29"/>
      <c r="Y69" s="21"/>
      <c r="Z69" s="21"/>
      <c r="AA69" s="21"/>
      <c r="AB69" s="21"/>
      <c r="AC69" s="19">
        <f t="shared" si="7"/>
        <v>0</v>
      </c>
      <c r="AD69" s="20"/>
      <c r="AE69" s="19">
        <f t="shared" si="15"/>
        <v>1278584</v>
      </c>
      <c r="AF69" s="20"/>
      <c r="AG69" s="21"/>
      <c r="AH69" s="21"/>
      <c r="AI69" s="21"/>
      <c r="AJ69" s="21"/>
      <c r="AK69" s="19">
        <f t="shared" si="14"/>
        <v>0</v>
      </c>
      <c r="AL69" s="20"/>
      <c r="AM69" s="21"/>
      <c r="AN69" s="21"/>
      <c r="AO69" s="21"/>
      <c r="AP69" s="21"/>
      <c r="AQ69" s="19">
        <f t="shared" si="8"/>
        <v>0</v>
      </c>
      <c r="AR69" s="20"/>
      <c r="AS69" s="21">
        <v>344904</v>
      </c>
      <c r="AT69" s="21">
        <v>106513</v>
      </c>
      <c r="AU69" s="21">
        <v>16652</v>
      </c>
      <c r="AV69" s="21">
        <v>6009</v>
      </c>
      <c r="AW69" s="21">
        <v>9329</v>
      </c>
      <c r="AX69" s="21">
        <v>150049</v>
      </c>
      <c r="AY69" s="19">
        <f>(SUM(AS69:AX69))</f>
        <v>633456</v>
      </c>
      <c r="AZ69" s="20"/>
      <c r="BA69" s="21">
        <v>76485</v>
      </c>
      <c r="BB69" s="21"/>
      <c r="BC69" s="21">
        <v>155278</v>
      </c>
      <c r="BD69" s="21"/>
      <c r="BE69" s="19">
        <f t="shared" si="10"/>
        <v>231763</v>
      </c>
      <c r="BF69" s="20"/>
      <c r="BG69" s="22">
        <v>124712</v>
      </c>
      <c r="BH69" s="20"/>
      <c r="BI69" s="21">
        <v>50000</v>
      </c>
      <c r="BJ69" s="21"/>
      <c r="BK69" s="21"/>
      <c r="BL69" s="21">
        <v>5350</v>
      </c>
      <c r="BM69" s="21">
        <v>4282</v>
      </c>
      <c r="BN69" s="21"/>
      <c r="BO69" s="21"/>
      <c r="BP69" s="21"/>
      <c r="BQ69" s="21"/>
      <c r="BR69" s="21">
        <v>10000</v>
      </c>
      <c r="BS69" s="21"/>
      <c r="BT69" s="21"/>
      <c r="BU69" s="19">
        <f t="shared" si="11"/>
        <v>69632</v>
      </c>
      <c r="BV69" s="20" t="s">
        <v>12</v>
      </c>
      <c r="BW69" s="19">
        <f t="shared" si="16"/>
        <v>1059563</v>
      </c>
      <c r="BX69" s="20" t="s">
        <v>12</v>
      </c>
      <c r="BY69" s="19">
        <f t="shared" si="17"/>
        <v>219021</v>
      </c>
      <c r="BZ69" s="20" t="s">
        <v>12</v>
      </c>
      <c r="CA69" s="29">
        <v>20379</v>
      </c>
      <c r="CB69" s="20" t="s">
        <v>12</v>
      </c>
      <c r="CC69" s="19">
        <f t="shared" si="12"/>
        <v>1610870</v>
      </c>
      <c r="CD69" s="5"/>
      <c r="CE69" s="51">
        <v>1210870</v>
      </c>
      <c r="CF69" s="51">
        <v>400000</v>
      </c>
      <c r="CG69" s="19">
        <f t="shared" si="13"/>
        <v>0</v>
      </c>
      <c r="CH69" s="349" t="s">
        <v>740</v>
      </c>
      <c r="CI69" s="26"/>
      <c r="CJ69" s="6" t="s">
        <v>292</v>
      </c>
      <c r="CK69" s="6"/>
      <c r="CL69" s="6"/>
      <c r="CM69" s="13">
        <f>(+BN75)</f>
        <v>17893</v>
      </c>
      <c r="CN69" s="5" t="s">
        <v>12</v>
      </c>
      <c r="CO69" s="6"/>
      <c r="CP69" s="6"/>
      <c r="CQ69" s="6"/>
      <c r="CR69" s="6"/>
      <c r="CS69" s="6"/>
      <c r="CT69" s="6"/>
      <c r="CU69" s="6"/>
      <c r="CV69" s="6"/>
      <c r="CW69" s="6"/>
      <c r="CX69" s="6"/>
    </row>
    <row r="70" spans="1:102" x14ac:dyDescent="0.2">
      <c r="A70">
        <f t="shared" si="4"/>
        <v>1</v>
      </c>
      <c r="B70" s="42" t="s">
        <v>518</v>
      </c>
      <c r="C70" s="29">
        <v>253888</v>
      </c>
      <c r="D70" s="20"/>
      <c r="E70" s="21">
        <v>167087</v>
      </c>
      <c r="F70" s="21"/>
      <c r="G70" s="21">
        <v>1050</v>
      </c>
      <c r="H70" s="21"/>
      <c r="I70" s="21"/>
      <c r="J70" s="21"/>
      <c r="K70" s="21"/>
      <c r="L70" s="21"/>
      <c r="M70" s="21">
        <v>2188</v>
      </c>
      <c r="N70" s="19">
        <f t="shared" si="5"/>
        <v>170325</v>
      </c>
      <c r="O70" s="20"/>
      <c r="P70" s="21">
        <v>234647</v>
      </c>
      <c r="Q70" s="21">
        <v>16456</v>
      </c>
      <c r="R70" s="21"/>
      <c r="S70" s="21"/>
      <c r="T70" s="21"/>
      <c r="U70" s="55">
        <f t="shared" si="6"/>
        <v>251103</v>
      </c>
      <c r="V70" s="20"/>
      <c r="W70" s="29"/>
      <c r="X70" s="29"/>
      <c r="Y70" s="21"/>
      <c r="Z70" s="21"/>
      <c r="AA70" s="21"/>
      <c r="AB70" s="21"/>
      <c r="AC70" s="19">
        <f t="shared" si="7"/>
        <v>0</v>
      </c>
      <c r="AD70" s="20"/>
      <c r="AE70" s="19">
        <f t="shared" si="15"/>
        <v>421428</v>
      </c>
      <c r="AF70" s="20"/>
      <c r="AG70" s="21"/>
      <c r="AH70" s="21"/>
      <c r="AI70" s="21"/>
      <c r="AJ70" s="21"/>
      <c r="AK70" s="19">
        <f t="shared" si="14"/>
        <v>0</v>
      </c>
      <c r="AL70" s="20"/>
      <c r="AM70" s="21">
        <v>73168</v>
      </c>
      <c r="AN70" s="21">
        <v>3346</v>
      </c>
      <c r="AO70" s="21"/>
      <c r="AP70" s="21"/>
      <c r="AQ70" s="19">
        <f t="shared" si="8"/>
        <v>76514</v>
      </c>
      <c r="AR70" s="20"/>
      <c r="AS70" s="21">
        <v>115880</v>
      </c>
      <c r="AT70" s="21">
        <v>8340</v>
      </c>
      <c r="AU70" s="21">
        <v>2520</v>
      </c>
      <c r="AV70" s="21">
        <v>1000</v>
      </c>
      <c r="AW70" s="21"/>
      <c r="AX70" s="21">
        <v>52585</v>
      </c>
      <c r="AY70" s="19">
        <f t="shared" si="9"/>
        <v>180325</v>
      </c>
      <c r="AZ70" s="20"/>
      <c r="BA70" s="21"/>
      <c r="BB70" s="21">
        <v>20110</v>
      </c>
      <c r="BC70" s="21">
        <v>14728</v>
      </c>
      <c r="BD70" s="21"/>
      <c r="BE70" s="19">
        <f t="shared" si="10"/>
        <v>34838</v>
      </c>
      <c r="BF70" s="20"/>
      <c r="BG70" s="22">
        <v>24802</v>
      </c>
      <c r="BH70" s="20"/>
      <c r="BI70" s="21"/>
      <c r="BJ70" s="21"/>
      <c r="BK70" s="21"/>
      <c r="BL70" s="21">
        <v>2620</v>
      </c>
      <c r="BM70" s="21">
        <v>32287</v>
      </c>
      <c r="BN70" s="21"/>
      <c r="BO70" s="21">
        <v>2551</v>
      </c>
      <c r="BP70" s="21"/>
      <c r="BQ70" s="21"/>
      <c r="BR70" s="21"/>
      <c r="BS70" s="21"/>
      <c r="BT70" s="21"/>
      <c r="BU70" s="19">
        <f t="shared" si="11"/>
        <v>37458</v>
      </c>
      <c r="BV70" s="20" t="s">
        <v>12</v>
      </c>
      <c r="BW70" s="19">
        <f t="shared" si="16"/>
        <v>353937</v>
      </c>
      <c r="BX70" s="20" t="s">
        <v>12</v>
      </c>
      <c r="BY70" s="19">
        <f t="shared" si="17"/>
        <v>67491</v>
      </c>
      <c r="BZ70" s="20" t="s">
        <v>12</v>
      </c>
      <c r="CA70" s="29"/>
      <c r="CB70" s="20" t="s">
        <v>12</v>
      </c>
      <c r="CC70" s="19">
        <f t="shared" si="12"/>
        <v>321379</v>
      </c>
      <c r="CD70" s="5"/>
      <c r="CE70" s="51">
        <v>293379</v>
      </c>
      <c r="CF70" s="51">
        <v>28000</v>
      </c>
      <c r="CG70" s="19">
        <f t="shared" si="13"/>
        <v>0</v>
      </c>
      <c r="CH70" s="349" t="s">
        <v>740</v>
      </c>
      <c r="CI70" s="26"/>
      <c r="CJ70" s="6" t="s">
        <v>294</v>
      </c>
      <c r="CK70" s="6"/>
      <c r="CL70" s="6"/>
      <c r="CM70" s="13">
        <f>(+BO75)</f>
        <v>81350</v>
      </c>
      <c r="CN70" s="5" t="s">
        <v>12</v>
      </c>
      <c r="CO70" s="6"/>
      <c r="CP70" s="6"/>
      <c r="CQ70" s="6"/>
      <c r="CR70" s="6"/>
      <c r="CS70" s="6"/>
      <c r="CT70" s="6"/>
      <c r="CU70" s="6"/>
      <c r="CV70" s="6"/>
      <c r="CW70" s="6"/>
      <c r="CX70" s="6"/>
    </row>
    <row r="71" spans="1:102" x14ac:dyDescent="0.2">
      <c r="A71">
        <f t="shared" si="4"/>
        <v>0</v>
      </c>
      <c r="B71" s="338" t="s">
        <v>519</v>
      </c>
      <c r="C71" s="29"/>
      <c r="D71" s="20"/>
      <c r="E71" s="21"/>
      <c r="F71" s="21"/>
      <c r="G71" s="21"/>
      <c r="H71" s="21"/>
      <c r="I71" s="21"/>
      <c r="J71" s="21"/>
      <c r="K71" s="21"/>
      <c r="L71" s="21"/>
      <c r="M71" s="21"/>
      <c r="N71" s="19">
        <f t="shared" si="5"/>
        <v>0</v>
      </c>
      <c r="O71" s="20"/>
      <c r="P71" s="21"/>
      <c r="Q71" s="21"/>
      <c r="R71" s="21"/>
      <c r="S71" s="21"/>
      <c r="T71" s="21"/>
      <c r="U71" s="55">
        <f t="shared" si="6"/>
        <v>0</v>
      </c>
      <c r="V71" s="20"/>
      <c r="W71" s="29"/>
      <c r="X71" s="29"/>
      <c r="Y71" s="21"/>
      <c r="Z71" s="21"/>
      <c r="AA71" s="21"/>
      <c r="AB71" s="21"/>
      <c r="AC71" s="19">
        <f t="shared" si="7"/>
        <v>0</v>
      </c>
      <c r="AD71" s="20"/>
      <c r="AE71" s="19">
        <f t="shared" si="15"/>
        <v>0</v>
      </c>
      <c r="AF71" s="20"/>
      <c r="AG71" s="21"/>
      <c r="AH71" s="21"/>
      <c r="AI71" s="21"/>
      <c r="AJ71" s="21"/>
      <c r="AK71" s="19">
        <f t="shared" si="14"/>
        <v>0</v>
      </c>
      <c r="AL71" s="20"/>
      <c r="AM71" s="21"/>
      <c r="AN71" s="21"/>
      <c r="AO71" s="21"/>
      <c r="AP71" s="21"/>
      <c r="AQ71" s="19">
        <f t="shared" si="8"/>
        <v>0</v>
      </c>
      <c r="AR71" s="20"/>
      <c r="AS71" s="21"/>
      <c r="AT71" s="21"/>
      <c r="AU71" s="21"/>
      <c r="AV71" s="21"/>
      <c r="AW71" s="21"/>
      <c r="AX71" s="21"/>
      <c r="AY71" s="19">
        <f t="shared" si="9"/>
        <v>0</v>
      </c>
      <c r="AZ71" s="20"/>
      <c r="BA71" s="21"/>
      <c r="BB71" s="21"/>
      <c r="BC71" s="21"/>
      <c r="BD71" s="21"/>
      <c r="BE71" s="19">
        <f t="shared" si="10"/>
        <v>0</v>
      </c>
      <c r="BF71" s="20"/>
      <c r="BG71" s="22"/>
      <c r="BH71" s="20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19">
        <f t="shared" si="11"/>
        <v>0</v>
      </c>
      <c r="BV71" s="20" t="s">
        <v>12</v>
      </c>
      <c r="BW71" s="19">
        <f t="shared" si="16"/>
        <v>0</v>
      </c>
      <c r="BX71" s="20" t="s">
        <v>12</v>
      </c>
      <c r="BY71" s="19">
        <f t="shared" si="17"/>
        <v>0</v>
      </c>
      <c r="BZ71" s="20" t="s">
        <v>12</v>
      </c>
      <c r="CA71" s="29"/>
      <c r="CB71" s="20" t="s">
        <v>12</v>
      </c>
      <c r="CC71" s="19">
        <f t="shared" si="12"/>
        <v>0</v>
      </c>
      <c r="CD71" s="5"/>
      <c r="CE71" s="51"/>
      <c r="CF71" s="51"/>
      <c r="CG71" s="19">
        <f t="shared" si="13"/>
        <v>0</v>
      </c>
      <c r="CH71" s="349"/>
      <c r="CI71" s="26"/>
      <c r="CJ71" s="6" t="s">
        <v>296</v>
      </c>
      <c r="CK71" s="6"/>
      <c r="CL71" s="6"/>
      <c r="CM71" s="13">
        <f>(+BP75)</f>
        <v>0</v>
      </c>
      <c r="CN71" s="5" t="s">
        <v>12</v>
      </c>
      <c r="CO71" s="6"/>
      <c r="CP71" s="6"/>
      <c r="CQ71" s="6"/>
      <c r="CR71" s="6"/>
      <c r="CS71" s="6"/>
      <c r="CT71" s="6"/>
      <c r="CU71" s="6"/>
      <c r="CV71" s="6"/>
      <c r="CW71" s="6"/>
      <c r="CX71" s="6"/>
    </row>
    <row r="72" spans="1:102" x14ac:dyDescent="0.2">
      <c r="A72">
        <f t="shared" si="4"/>
        <v>1</v>
      </c>
      <c r="B72" s="42" t="s">
        <v>520</v>
      </c>
      <c r="C72" s="29">
        <v>1593446</v>
      </c>
      <c r="D72" s="20"/>
      <c r="E72" s="21"/>
      <c r="F72" s="21"/>
      <c r="G72" s="21">
        <v>17530</v>
      </c>
      <c r="H72" s="21"/>
      <c r="I72" s="21"/>
      <c r="J72" s="21"/>
      <c r="K72" s="21"/>
      <c r="L72" s="21"/>
      <c r="M72" s="21">
        <v>2546</v>
      </c>
      <c r="N72" s="19">
        <f t="shared" si="5"/>
        <v>20076</v>
      </c>
      <c r="O72" s="20"/>
      <c r="P72" s="21">
        <v>89254</v>
      </c>
      <c r="Q72" s="21"/>
      <c r="R72" s="21"/>
      <c r="S72" s="21"/>
      <c r="T72" s="21">
        <v>46769</v>
      </c>
      <c r="U72" s="60">
        <f>(SUM(P72:T72))</f>
        <v>136023</v>
      </c>
      <c r="V72" s="20"/>
      <c r="W72" s="29">
        <v>96957</v>
      </c>
      <c r="X72" s="29"/>
      <c r="Y72" s="21"/>
      <c r="Z72" s="21"/>
      <c r="AA72" s="21"/>
      <c r="AB72" s="21"/>
      <c r="AC72" s="19">
        <f t="shared" si="7"/>
        <v>96957</v>
      </c>
      <c r="AD72" s="20"/>
      <c r="AE72" s="19">
        <f t="shared" si="15"/>
        <v>253056</v>
      </c>
      <c r="AF72" s="20"/>
      <c r="AG72" s="21"/>
      <c r="AH72" s="21"/>
      <c r="AI72" s="21"/>
      <c r="AJ72" s="21"/>
      <c r="AK72" s="19">
        <f t="shared" si="14"/>
        <v>0</v>
      </c>
      <c r="AL72" s="20"/>
      <c r="AM72" s="21"/>
      <c r="AN72" s="21">
        <v>3621</v>
      </c>
      <c r="AO72" s="21"/>
      <c r="AP72" s="21"/>
      <c r="AQ72" s="19">
        <f t="shared" si="8"/>
        <v>3621</v>
      </c>
      <c r="AR72" s="20"/>
      <c r="AS72" s="21"/>
      <c r="AT72" s="21"/>
      <c r="AU72" s="21">
        <v>13274</v>
      </c>
      <c r="AV72" s="21">
        <v>244505</v>
      </c>
      <c r="AW72" s="21"/>
      <c r="AX72" s="21"/>
      <c r="AY72" s="19">
        <f t="shared" si="9"/>
        <v>257779</v>
      </c>
      <c r="AZ72" s="20"/>
      <c r="BA72" s="21"/>
      <c r="BB72" s="21"/>
      <c r="BC72" s="21">
        <v>26724</v>
      </c>
      <c r="BD72" s="21"/>
      <c r="BE72" s="19">
        <f t="shared" si="10"/>
        <v>26724</v>
      </c>
      <c r="BF72" s="20"/>
      <c r="BG72" s="22">
        <v>3669</v>
      </c>
      <c r="BH72" s="20"/>
      <c r="BI72" s="21"/>
      <c r="BJ72" s="21"/>
      <c r="BK72" s="21"/>
      <c r="BL72" s="21">
        <v>1920</v>
      </c>
      <c r="BM72" s="21">
        <v>45968</v>
      </c>
      <c r="BN72" s="21"/>
      <c r="BO72" s="21"/>
      <c r="BP72" s="21"/>
      <c r="BQ72" s="21"/>
      <c r="BR72" s="21"/>
      <c r="BS72" s="21"/>
      <c r="BT72" s="21"/>
      <c r="BU72" s="19">
        <f t="shared" si="11"/>
        <v>47888</v>
      </c>
      <c r="BV72" s="20" t="s">
        <v>12</v>
      </c>
      <c r="BW72" s="19">
        <f t="shared" si="16"/>
        <v>339681</v>
      </c>
      <c r="BX72" s="20" t="s">
        <v>12</v>
      </c>
      <c r="BY72" s="19">
        <f t="shared" si="17"/>
        <v>-86625</v>
      </c>
      <c r="BZ72" s="20" t="s">
        <v>12</v>
      </c>
      <c r="CA72" s="29"/>
      <c r="CB72" s="20" t="s">
        <v>12</v>
      </c>
      <c r="CC72" s="19">
        <f t="shared" si="12"/>
        <v>1506821</v>
      </c>
      <c r="CD72" s="5">
        <v>800000</v>
      </c>
      <c r="CE72" s="51">
        <v>1015000</v>
      </c>
      <c r="CF72" s="51">
        <v>490667</v>
      </c>
      <c r="CG72" s="19">
        <f t="shared" si="13"/>
        <v>1154</v>
      </c>
      <c r="CH72" s="349" t="s">
        <v>740</v>
      </c>
      <c r="CI72" s="26"/>
      <c r="CJ72" s="6" t="s">
        <v>298</v>
      </c>
      <c r="CK72" s="6"/>
      <c r="CL72" s="6"/>
      <c r="CM72" s="13">
        <f>(+BQ75)</f>
        <v>1328655</v>
      </c>
      <c r="CN72" s="5" t="s">
        <v>12</v>
      </c>
      <c r="CO72" s="6"/>
      <c r="CP72" s="6"/>
      <c r="CQ72" s="6"/>
      <c r="CR72" s="6"/>
      <c r="CS72" s="6"/>
      <c r="CT72" s="6"/>
      <c r="CU72" s="6"/>
      <c r="CV72" s="6"/>
      <c r="CW72" s="6"/>
      <c r="CX72" s="6"/>
    </row>
    <row r="73" spans="1:102" x14ac:dyDescent="0.2">
      <c r="A73">
        <f t="shared" si="4"/>
        <v>1</v>
      </c>
      <c r="B73" s="42" t="s">
        <v>521</v>
      </c>
      <c r="C73" s="29">
        <v>3604031</v>
      </c>
      <c r="D73" s="20"/>
      <c r="E73" s="21">
        <v>2770569</v>
      </c>
      <c r="F73" s="21">
        <v>39825</v>
      </c>
      <c r="G73" s="21">
        <v>15539</v>
      </c>
      <c r="H73" s="21"/>
      <c r="I73" s="21"/>
      <c r="J73" s="21"/>
      <c r="K73" s="21"/>
      <c r="L73" s="21"/>
      <c r="M73" s="21">
        <v>35334</v>
      </c>
      <c r="N73" s="19">
        <f t="shared" si="5"/>
        <v>2861267</v>
      </c>
      <c r="O73" s="20"/>
      <c r="P73" s="21">
        <v>1295806</v>
      </c>
      <c r="Q73" s="21">
        <v>174959</v>
      </c>
      <c r="R73" s="21">
        <v>177122</v>
      </c>
      <c r="S73" s="21">
        <v>100000</v>
      </c>
      <c r="T73" s="21">
        <v>520137</v>
      </c>
      <c r="U73" s="55">
        <f t="shared" si="6"/>
        <v>2268024</v>
      </c>
      <c r="V73" s="20"/>
      <c r="W73" s="29">
        <v>56546</v>
      </c>
      <c r="X73" s="29"/>
      <c r="Y73" s="21"/>
      <c r="Z73" s="21">
        <v>11470</v>
      </c>
      <c r="AA73" s="21"/>
      <c r="AB73" s="21">
        <v>60894</v>
      </c>
      <c r="AC73" s="19">
        <f t="shared" si="7"/>
        <v>128910</v>
      </c>
      <c r="AD73" s="20"/>
      <c r="AE73" s="19">
        <f t="shared" si="15"/>
        <v>5258201</v>
      </c>
      <c r="AF73" s="20"/>
      <c r="AG73" s="21"/>
      <c r="AH73" s="21"/>
      <c r="AI73" s="21"/>
      <c r="AJ73" s="21"/>
      <c r="AK73" s="19">
        <f t="shared" si="14"/>
        <v>0</v>
      </c>
      <c r="AL73" s="20"/>
      <c r="AM73" s="21">
        <v>531724</v>
      </c>
      <c r="AN73" s="21">
        <v>63103</v>
      </c>
      <c r="AO73" s="21"/>
      <c r="AP73" s="21"/>
      <c r="AQ73" s="19">
        <f t="shared" si="8"/>
        <v>594827</v>
      </c>
      <c r="AR73" s="20"/>
      <c r="AS73" s="21">
        <v>591673</v>
      </c>
      <c r="AT73" s="21">
        <v>101452</v>
      </c>
      <c r="AU73" s="21">
        <v>281626</v>
      </c>
      <c r="AV73" s="21">
        <v>362809</v>
      </c>
      <c r="AW73" s="21">
        <v>86484</v>
      </c>
      <c r="AX73" s="21">
        <v>329288</v>
      </c>
      <c r="AY73" s="19">
        <f t="shared" si="9"/>
        <v>1753332</v>
      </c>
      <c r="AZ73" s="20"/>
      <c r="BA73" s="21">
        <v>469851</v>
      </c>
      <c r="BB73" s="21">
        <v>5688</v>
      </c>
      <c r="BC73" s="21">
        <v>522373</v>
      </c>
      <c r="BD73" s="21"/>
      <c r="BE73" s="19">
        <f t="shared" si="10"/>
        <v>997912</v>
      </c>
      <c r="BF73" s="20"/>
      <c r="BG73" s="22">
        <v>469291</v>
      </c>
      <c r="BH73" s="20"/>
      <c r="BI73" s="21">
        <v>304</v>
      </c>
      <c r="BJ73" s="21"/>
      <c r="BK73" s="21">
        <v>8822</v>
      </c>
      <c r="BL73" s="21">
        <v>66739</v>
      </c>
      <c r="BM73" s="21">
        <v>151936</v>
      </c>
      <c r="BN73" s="21"/>
      <c r="BO73" s="21"/>
      <c r="BP73" s="21"/>
      <c r="BQ73" s="21"/>
      <c r="BR73" s="21"/>
      <c r="BS73" s="21"/>
      <c r="BT73" s="21">
        <v>18581</v>
      </c>
      <c r="BU73" s="19">
        <f t="shared" si="11"/>
        <v>246382</v>
      </c>
      <c r="BV73" s="20" t="s">
        <v>12</v>
      </c>
      <c r="BW73" s="19">
        <f t="shared" si="16"/>
        <v>4061744</v>
      </c>
      <c r="BX73" s="20" t="s">
        <v>12</v>
      </c>
      <c r="BY73" s="19">
        <f t="shared" si="17"/>
        <v>1196457</v>
      </c>
      <c r="BZ73" s="20" t="s">
        <v>12</v>
      </c>
      <c r="CA73" s="29"/>
      <c r="CB73" s="20" t="s">
        <v>12</v>
      </c>
      <c r="CC73" s="19">
        <f t="shared" si="12"/>
        <v>4800488</v>
      </c>
      <c r="CD73" s="5"/>
      <c r="CE73" s="51">
        <v>4324833</v>
      </c>
      <c r="CF73" s="51">
        <v>475655</v>
      </c>
      <c r="CG73" s="19">
        <f t="shared" si="13"/>
        <v>0</v>
      </c>
      <c r="CH73" s="349" t="s">
        <v>740</v>
      </c>
      <c r="CI73" s="26"/>
      <c r="CJ73" s="6" t="s">
        <v>300</v>
      </c>
      <c r="CK73" s="6"/>
      <c r="CL73" s="6"/>
      <c r="CM73" s="13">
        <f>(+BR75)</f>
        <v>6620169.0700000003</v>
      </c>
      <c r="CN73" s="5" t="s">
        <v>12</v>
      </c>
      <c r="CO73" s="6"/>
      <c r="CP73" s="6"/>
      <c r="CQ73" s="6"/>
      <c r="CR73" s="6"/>
      <c r="CS73" s="6"/>
      <c r="CT73" s="6"/>
      <c r="CU73" s="6"/>
      <c r="CV73" s="6"/>
      <c r="CW73" s="6"/>
      <c r="CX73" s="6"/>
    </row>
    <row r="74" spans="1:102" ht="13.5" thickBot="1" x14ac:dyDescent="0.25">
      <c r="C74" s="25"/>
      <c r="D74" s="20"/>
      <c r="E74" s="25"/>
      <c r="F74" s="25"/>
      <c r="G74" s="25"/>
      <c r="H74" s="25"/>
      <c r="I74" s="25"/>
      <c r="J74" s="25"/>
      <c r="K74" s="25"/>
      <c r="L74" s="25"/>
      <c r="M74" s="25"/>
      <c r="N74" s="19"/>
      <c r="O74" s="20"/>
      <c r="P74" s="25"/>
      <c r="Q74" s="25"/>
      <c r="R74" s="25"/>
      <c r="S74" s="25"/>
      <c r="T74" s="25"/>
      <c r="U74" s="25"/>
      <c r="V74" s="20"/>
      <c r="W74" s="25"/>
      <c r="X74" s="25"/>
      <c r="Y74" s="25"/>
      <c r="Z74" s="25"/>
      <c r="AA74" s="25"/>
      <c r="AB74" s="25"/>
      <c r="AC74" s="25"/>
      <c r="AD74" s="20"/>
      <c r="AE74" s="25"/>
      <c r="AF74" s="20"/>
      <c r="AG74" s="25"/>
      <c r="AH74" s="25"/>
      <c r="AI74" s="25"/>
      <c r="AJ74" s="25"/>
      <c r="AK74" s="19"/>
      <c r="AL74" s="20"/>
      <c r="AM74" s="25"/>
      <c r="AN74" s="25"/>
      <c r="AO74" s="25"/>
      <c r="AP74" s="25"/>
      <c r="AQ74" s="25"/>
      <c r="AR74" s="20"/>
      <c r="AS74" s="25"/>
      <c r="AT74" s="25"/>
      <c r="AU74" s="25"/>
      <c r="AV74" s="25"/>
      <c r="AW74" s="25"/>
      <c r="AX74" s="25"/>
      <c r="AY74" s="25"/>
      <c r="AZ74" s="20"/>
      <c r="BA74" s="25"/>
      <c r="BB74" s="25"/>
      <c r="BC74" s="25"/>
      <c r="BD74" s="25"/>
      <c r="BE74" s="25"/>
      <c r="BF74" s="20"/>
      <c r="BG74" s="25"/>
      <c r="BH74" s="20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0"/>
      <c r="BW74" s="25"/>
      <c r="BX74" s="20" t="s">
        <v>12</v>
      </c>
      <c r="BY74" s="25"/>
      <c r="BZ74" s="20" t="s">
        <v>12</v>
      </c>
      <c r="CA74" s="19"/>
      <c r="CB74" s="20" t="s">
        <v>12</v>
      </c>
      <c r="CC74" s="25"/>
      <c r="CD74" s="5"/>
      <c r="CE74" s="19"/>
      <c r="CF74" s="19"/>
      <c r="CG74" s="19"/>
      <c r="CH74" s="359"/>
      <c r="CI74" s="26"/>
      <c r="CJ74" s="6" t="s">
        <v>302</v>
      </c>
      <c r="CK74" s="6"/>
      <c r="CL74" s="6"/>
      <c r="CM74" s="13">
        <f>(+BS75)</f>
        <v>0</v>
      </c>
      <c r="CN74" s="5" t="s">
        <v>12</v>
      </c>
      <c r="CO74" s="6"/>
      <c r="CP74" s="6"/>
      <c r="CQ74" s="6"/>
      <c r="CR74" s="6"/>
      <c r="CS74" s="6"/>
      <c r="CT74" s="6"/>
      <c r="CU74" s="6"/>
      <c r="CV74" s="6"/>
      <c r="CW74" s="6"/>
      <c r="CX74" s="6"/>
    </row>
    <row r="75" spans="1:102" ht="13.5" thickTop="1" x14ac:dyDescent="0.2">
      <c r="B75" t="s">
        <v>522</v>
      </c>
      <c r="C75" s="29">
        <f>(SUM(C10:C73))</f>
        <v>191164253.58000001</v>
      </c>
      <c r="D75" s="20"/>
      <c r="E75" s="29">
        <f t="shared" ref="E75:N75" si="18">(SUM(E10:E73))</f>
        <v>105189137.20999999</v>
      </c>
      <c r="F75" s="29">
        <f t="shared" si="18"/>
        <v>1121286.5699999998</v>
      </c>
      <c r="G75" s="29">
        <f t="shared" si="18"/>
        <v>1822142.45</v>
      </c>
      <c r="H75" s="29">
        <f t="shared" si="18"/>
        <v>60000</v>
      </c>
      <c r="I75" s="29">
        <f t="shared" si="18"/>
        <v>776</v>
      </c>
      <c r="J75" s="29">
        <f t="shared" si="18"/>
        <v>613845</v>
      </c>
      <c r="K75" s="29">
        <f t="shared" si="18"/>
        <v>25838192</v>
      </c>
      <c r="L75" s="29">
        <f t="shared" si="18"/>
        <v>11923822</v>
      </c>
      <c r="M75" s="29">
        <f t="shared" si="18"/>
        <v>10870309.57</v>
      </c>
      <c r="N75" s="35">
        <f t="shared" si="18"/>
        <v>157439510.80000001</v>
      </c>
      <c r="O75" s="20"/>
      <c r="P75" s="35">
        <f t="shared" ref="P75:U75" si="19">(SUM(P10:P73))</f>
        <v>125094909.63</v>
      </c>
      <c r="Q75" s="35">
        <f t="shared" si="19"/>
        <v>2606360.59</v>
      </c>
      <c r="R75" s="35">
        <f t="shared" si="19"/>
        <v>11577962.380000001</v>
      </c>
      <c r="S75" s="35">
        <f t="shared" si="19"/>
        <v>1296527</v>
      </c>
      <c r="T75" s="35">
        <f t="shared" si="19"/>
        <v>17770351</v>
      </c>
      <c r="U75" s="35">
        <f t="shared" si="19"/>
        <v>158346110.59999999</v>
      </c>
      <c r="V75" s="20" t="s">
        <v>83</v>
      </c>
      <c r="W75" s="35">
        <f t="shared" ref="W75" si="20">(SUM(W10:W73))</f>
        <v>3950121.17</v>
      </c>
      <c r="X75" s="35">
        <f t="shared" ref="X75:AC75" si="21">(SUM(X10:X73))</f>
        <v>172696</v>
      </c>
      <c r="Y75" s="35">
        <f t="shared" si="21"/>
        <v>126451</v>
      </c>
      <c r="Z75" s="35">
        <f t="shared" si="21"/>
        <v>1635088.87</v>
      </c>
      <c r="AA75" s="35">
        <f t="shared" si="21"/>
        <v>767658</v>
      </c>
      <c r="AB75" s="35">
        <f t="shared" si="21"/>
        <v>1195944</v>
      </c>
      <c r="AC75" s="35">
        <f t="shared" si="21"/>
        <v>7847959.04</v>
      </c>
      <c r="AD75" s="20" t="s">
        <v>83</v>
      </c>
      <c r="AE75" s="35">
        <f>(SUM(AE10:AE73))</f>
        <v>323633580.44</v>
      </c>
      <c r="AF75" s="20"/>
      <c r="AG75" s="35">
        <f>(SUM(AG10:AG73))</f>
        <v>1038611.7</v>
      </c>
      <c r="AH75" s="35">
        <f>(SUM(AH10:AH73))</f>
        <v>1148879</v>
      </c>
      <c r="AI75" s="35">
        <f>(SUM(AI10:AI73))</f>
        <v>0</v>
      </c>
      <c r="AJ75" s="35">
        <f>(SUM(AJ10:AJ73))</f>
        <v>12746613.32</v>
      </c>
      <c r="AK75" s="35">
        <f>(SUM(AK10:AK73))</f>
        <v>14934104.02</v>
      </c>
      <c r="AL75" s="20"/>
      <c r="AM75" s="35">
        <f>(SUM(AM10:AM73))</f>
        <v>46689498.579999998</v>
      </c>
      <c r="AN75" s="35">
        <f>(SUM(AN10:AN73))</f>
        <v>11161674.939999999</v>
      </c>
      <c r="AO75" s="35">
        <f>(SUM(AO10:AO73))</f>
        <v>5822</v>
      </c>
      <c r="AP75" s="35">
        <f>(SUM(AP10:AP73))</f>
        <v>163834.96</v>
      </c>
      <c r="AQ75" s="35">
        <f>(SUM(AQ10:AQ73))</f>
        <v>58020830.479999997</v>
      </c>
      <c r="AR75" s="20" t="s">
        <v>83</v>
      </c>
      <c r="AS75" s="35">
        <f t="shared" ref="AS75:AY75" si="22">(SUM(AS10:AS73))</f>
        <v>24795290.52</v>
      </c>
      <c r="AT75" s="35">
        <f t="shared" si="22"/>
        <v>5970277.1099999994</v>
      </c>
      <c r="AU75" s="35">
        <f t="shared" si="22"/>
        <v>7806424.6900000004</v>
      </c>
      <c r="AV75" s="35">
        <f t="shared" si="22"/>
        <v>8515861.2599999979</v>
      </c>
      <c r="AW75" s="35">
        <f t="shared" si="22"/>
        <v>548699.66</v>
      </c>
      <c r="AX75" s="35">
        <f t="shared" si="22"/>
        <v>50812981.530000001</v>
      </c>
      <c r="AY75" s="35">
        <f t="shared" si="22"/>
        <v>98449534.769999981</v>
      </c>
      <c r="AZ75" s="20"/>
      <c r="BA75" s="35">
        <f>(SUM(BA10:BA73))</f>
        <v>19623230.740000002</v>
      </c>
      <c r="BB75" s="35">
        <f>(SUM(BB10:BB73))</f>
        <v>3091909.23</v>
      </c>
      <c r="BC75" s="35">
        <f>(SUM(BC10:BC73))</f>
        <v>16363287.720000001</v>
      </c>
      <c r="BD75" s="35">
        <f>(SUM(BD10:BD73))</f>
        <v>1895845</v>
      </c>
      <c r="BE75" s="35">
        <f>(SUM(BE10:BE73))</f>
        <v>40974272.689999998</v>
      </c>
      <c r="BF75" s="20"/>
      <c r="BG75" s="21">
        <f>(SUM(BG10:BG73))</f>
        <v>18850477.350000001</v>
      </c>
      <c r="BH75" s="20"/>
      <c r="BI75" s="35">
        <f t="shared" ref="BI75:BU75" si="23">(SUM(BI10:BI73))</f>
        <v>11869379.15</v>
      </c>
      <c r="BJ75" s="35">
        <f t="shared" si="23"/>
        <v>241490</v>
      </c>
      <c r="BK75" s="35">
        <f t="shared" si="23"/>
        <v>37584</v>
      </c>
      <c r="BL75" s="35">
        <f t="shared" si="23"/>
        <v>2610275.2200000002</v>
      </c>
      <c r="BM75" s="35">
        <f t="shared" si="23"/>
        <v>5097283.34</v>
      </c>
      <c r="BN75" s="35">
        <f t="shared" si="23"/>
        <v>17893</v>
      </c>
      <c r="BO75" s="35">
        <f t="shared" si="23"/>
        <v>81350</v>
      </c>
      <c r="BP75" s="35">
        <f t="shared" si="23"/>
        <v>0</v>
      </c>
      <c r="BQ75" s="35">
        <f t="shared" si="23"/>
        <v>1328655</v>
      </c>
      <c r="BR75" s="35">
        <f t="shared" si="23"/>
        <v>6620169.0700000003</v>
      </c>
      <c r="BS75" s="35">
        <f t="shared" si="23"/>
        <v>0</v>
      </c>
      <c r="BT75" s="35">
        <f t="shared" si="23"/>
        <v>16875509</v>
      </c>
      <c r="BU75" s="35">
        <f t="shared" si="23"/>
        <v>44779587.780000001</v>
      </c>
      <c r="BV75" s="20" t="s">
        <v>83</v>
      </c>
      <c r="BW75" s="35">
        <f>(SUM(BW10:BW73))</f>
        <v>276008807.09000003</v>
      </c>
      <c r="BX75" s="20" t="s">
        <v>12</v>
      </c>
      <c r="BY75" s="35">
        <f>(SUM(BY10:BY73))</f>
        <v>47624773.350000009</v>
      </c>
      <c r="BZ75" s="20" t="s">
        <v>12</v>
      </c>
      <c r="CA75" s="6">
        <f>SUM(CA10:CA74)</f>
        <v>323005</v>
      </c>
      <c r="CB75" s="20" t="s">
        <v>12</v>
      </c>
      <c r="CC75" s="35">
        <f>(SUM(CC10:CC73))</f>
        <v>239112031.93000004</v>
      </c>
      <c r="CD75" s="5"/>
      <c r="CE75" s="35">
        <f>(SUM(CE10:CE73))</f>
        <v>201918921.15000001</v>
      </c>
      <c r="CF75" s="35">
        <f>(SUM(CF10:CF73))</f>
        <v>35993151.780000001</v>
      </c>
      <c r="CG75" s="35">
        <f>(SUM(CG10:CG73))</f>
        <v>1199959.0000000002</v>
      </c>
      <c r="CH75" s="354"/>
      <c r="CI75" s="26"/>
      <c r="CJ75" s="6" t="s">
        <v>537</v>
      </c>
      <c r="CK75" s="6"/>
      <c r="CL75" s="6"/>
      <c r="CM75" s="13">
        <f>+BT75</f>
        <v>16875509</v>
      </c>
      <c r="CN75" s="5" t="s">
        <v>12</v>
      </c>
      <c r="CO75" s="6"/>
      <c r="CP75" s="6"/>
      <c r="CQ75" s="6"/>
      <c r="CR75" s="6"/>
      <c r="CS75" s="6"/>
      <c r="CT75" s="6"/>
      <c r="CU75" s="6"/>
      <c r="CV75" s="6"/>
      <c r="CW75" s="6"/>
      <c r="CX75" s="6"/>
    </row>
    <row r="76" spans="1:102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30"/>
      <c r="X76" s="30"/>
      <c r="Y76" s="6"/>
      <c r="Z76" s="6"/>
      <c r="AA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CB76" s="6"/>
      <c r="CC76" s="6"/>
      <c r="CD76" s="6"/>
      <c r="CE76" s="30"/>
      <c r="CF76" s="30"/>
      <c r="CG76" s="30"/>
      <c r="CH76" s="347"/>
      <c r="CI76" s="26"/>
      <c r="CJ76" s="6"/>
      <c r="CK76" s="6"/>
      <c r="CL76" s="6"/>
      <c r="CM76" s="13"/>
      <c r="CN76" s="5" t="s">
        <v>12</v>
      </c>
      <c r="CO76" s="6"/>
      <c r="CP76" s="6"/>
      <c r="CQ76" s="6"/>
      <c r="CR76" s="6"/>
      <c r="CS76" s="6"/>
      <c r="CT76" s="6"/>
      <c r="CU76" s="6"/>
      <c r="CV76" s="6"/>
      <c r="CW76" s="6"/>
      <c r="CX76" s="6"/>
    </row>
    <row r="77" spans="1:102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30"/>
      <c r="X77" s="30"/>
      <c r="Y77" s="6"/>
      <c r="Z77" s="6"/>
      <c r="AA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CB77" s="6"/>
      <c r="CC77" s="6"/>
      <c r="CD77" s="6"/>
      <c r="CE77" s="30"/>
      <c r="CF77" s="30"/>
      <c r="CG77" s="30"/>
      <c r="CH77" s="347"/>
      <c r="CI77" s="26">
        <v>61</v>
      </c>
      <c r="CJ77" s="36" t="s">
        <v>305</v>
      </c>
      <c r="CK77" s="6"/>
      <c r="CL77" s="6"/>
      <c r="CM77" s="13">
        <f>+BW75</f>
        <v>276008807.09000003</v>
      </c>
      <c r="CN77" s="5" t="s">
        <v>12</v>
      </c>
      <c r="CO77" s="6"/>
      <c r="CP77" s="6"/>
      <c r="CQ77" s="6"/>
      <c r="CR77" s="6"/>
      <c r="CS77" s="6"/>
      <c r="CT77" s="6"/>
      <c r="CU77" s="6"/>
      <c r="CV77" s="6"/>
      <c r="CW77" s="6"/>
      <c r="CX77" s="6"/>
    </row>
    <row r="78" spans="1:102" x14ac:dyDescent="0.2">
      <c r="CI78" s="26"/>
      <c r="CN78" s="5" t="s">
        <v>12</v>
      </c>
      <c r="CO78" s="6"/>
      <c r="CP78" s="6"/>
      <c r="CQ78" s="6"/>
      <c r="CR78" s="6"/>
      <c r="CS78" s="6"/>
      <c r="CT78" s="6"/>
      <c r="CU78" s="6"/>
      <c r="CV78" s="6"/>
      <c r="CW78" s="6"/>
      <c r="CX78" s="6"/>
    </row>
    <row r="79" spans="1:102" x14ac:dyDescent="0.2">
      <c r="CI79" s="26">
        <v>62</v>
      </c>
      <c r="CJ79" s="36" t="s">
        <v>308</v>
      </c>
      <c r="CK79" s="6"/>
      <c r="CL79" s="6"/>
      <c r="CM79" s="13">
        <f>+BY75</f>
        <v>47624773.350000009</v>
      </c>
      <c r="CN79" s="5" t="s">
        <v>12</v>
      </c>
      <c r="CO79" s="6"/>
      <c r="CP79" s="6"/>
      <c r="CQ79" s="6"/>
      <c r="CR79" s="6"/>
      <c r="CS79" s="6"/>
      <c r="CT79" s="6"/>
      <c r="CU79" s="6"/>
      <c r="CV79" s="6"/>
      <c r="CW79" s="6"/>
      <c r="CX79" s="6"/>
    </row>
    <row r="80" spans="1:102" ht="15.75" x14ac:dyDescent="0.25">
      <c r="CC80" s="339"/>
      <c r="CI80" s="26"/>
      <c r="CJ80" s="6"/>
      <c r="CK80" s="6"/>
      <c r="CL80" s="6"/>
      <c r="CM80" s="13"/>
      <c r="CN80" s="5" t="s">
        <v>12</v>
      </c>
      <c r="CO80" s="6"/>
      <c r="CP80" s="6"/>
      <c r="CQ80" s="6"/>
      <c r="CR80" s="6"/>
      <c r="CS80" s="6"/>
      <c r="CT80" s="6"/>
      <c r="CU80" s="6"/>
      <c r="CV80" s="6"/>
      <c r="CW80" s="6"/>
      <c r="CX80" s="6"/>
    </row>
    <row r="81" spans="87:102" x14ac:dyDescent="0.2">
      <c r="CI81" s="27">
        <v>64</v>
      </c>
      <c r="CJ81" s="36" t="s">
        <v>311</v>
      </c>
      <c r="CK81" s="6"/>
      <c r="CL81" s="6"/>
      <c r="CM81" s="13">
        <f>+CC75</f>
        <v>239112031.93000004</v>
      </c>
      <c r="CN81" s="5" t="s">
        <v>12</v>
      </c>
      <c r="CO81" s="6"/>
      <c r="CP81" s="6"/>
      <c r="CQ81" s="6"/>
      <c r="CR81" s="6"/>
      <c r="CS81" s="6"/>
      <c r="CT81" s="6"/>
      <c r="CU81" s="6"/>
      <c r="CV81" s="6"/>
      <c r="CW81" s="6"/>
      <c r="CX81" s="6"/>
    </row>
    <row r="82" spans="87:102" x14ac:dyDescent="0.2">
      <c r="CI82" s="26"/>
      <c r="CJ82" s="6"/>
      <c r="CK82" s="6"/>
      <c r="CL82" s="6"/>
      <c r="CM82" s="6"/>
      <c r="CN82" s="5"/>
      <c r="CO82" s="6"/>
      <c r="CP82" s="6"/>
      <c r="CQ82" s="6"/>
      <c r="CR82" s="6"/>
      <c r="CS82" s="6"/>
      <c r="CT82" s="6"/>
      <c r="CU82" s="6"/>
      <c r="CV82" s="6"/>
      <c r="CW82" s="6"/>
      <c r="CX82" s="6"/>
    </row>
    <row r="83" spans="87:102" x14ac:dyDescent="0.2">
      <c r="CI83" s="26"/>
      <c r="CJ83" s="6"/>
      <c r="CK83" s="6"/>
      <c r="CL83" s="6"/>
      <c r="CM83" s="6"/>
      <c r="CN83" s="5"/>
      <c r="CO83" s="6"/>
      <c r="CP83" s="6"/>
      <c r="CQ83" s="6"/>
      <c r="CR83" s="6"/>
      <c r="CS83" s="6"/>
      <c r="CT83" s="6"/>
      <c r="CU83" s="6"/>
      <c r="CV83" s="6"/>
      <c r="CW83" s="6"/>
      <c r="CX83" s="6"/>
    </row>
    <row r="84" spans="87:102" x14ac:dyDescent="0.2">
      <c r="CI84" s="26"/>
      <c r="CJ84" s="6"/>
      <c r="CK84" s="6"/>
      <c r="CL84" s="6"/>
      <c r="CM84" s="24"/>
      <c r="CN84" s="5" t="s">
        <v>12</v>
      </c>
      <c r="CO84" s="6"/>
      <c r="CP84" s="6"/>
      <c r="CQ84" s="6"/>
      <c r="CR84" s="6"/>
      <c r="CS84" s="6"/>
      <c r="CT84" s="6"/>
      <c r="CU84" s="6"/>
      <c r="CV84" s="6"/>
      <c r="CW84" s="6"/>
      <c r="CX84" s="6"/>
    </row>
    <row r="85" spans="87:102" x14ac:dyDescent="0.2">
      <c r="CI85" s="2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</row>
    <row r="86" spans="87:102" x14ac:dyDescent="0.2">
      <c r="CI86" s="2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</row>
    <row r="87" spans="87:102" x14ac:dyDescent="0.2">
      <c r="CI87" s="2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</row>
    <row r="88" spans="87:102" x14ac:dyDescent="0.2">
      <c r="CI88" s="2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</row>
    <row r="89" spans="87:102" x14ac:dyDescent="0.2">
      <c r="CI89" s="2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</row>
    <row r="90" spans="87:102" x14ac:dyDescent="0.2">
      <c r="CI90" s="2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</row>
    <row r="91" spans="87:102" x14ac:dyDescent="0.2">
      <c r="CI91" s="2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</row>
    <row r="92" spans="87:102" x14ac:dyDescent="0.2">
      <c r="CI92" s="2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</row>
    <row r="93" spans="87:102" x14ac:dyDescent="0.2">
      <c r="CI93" s="2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</row>
    <row r="94" spans="87:102" x14ac:dyDescent="0.2">
      <c r="CI94" s="2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</row>
    <row r="95" spans="87:102" x14ac:dyDescent="0.2">
      <c r="CI95" s="2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</row>
    <row r="96" spans="87:102" x14ac:dyDescent="0.2">
      <c r="CI96" s="2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</row>
    <row r="97" spans="87:102" x14ac:dyDescent="0.2">
      <c r="CI97" s="2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</row>
    <row r="98" spans="87:102" x14ac:dyDescent="0.2">
      <c r="CI98" s="2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</row>
    <row r="99" spans="87:102" x14ac:dyDescent="0.2">
      <c r="CI99" s="2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</row>
    <row r="100" spans="87:102" x14ac:dyDescent="0.2">
      <c r="CI100" s="2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</row>
    <row r="101" spans="87:102" x14ac:dyDescent="0.2">
      <c r="CI101" s="2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</row>
    <row r="102" spans="87:102" x14ac:dyDescent="0.2">
      <c r="CI102" s="2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</row>
    <row r="103" spans="87:102" x14ac:dyDescent="0.2">
      <c r="CI103" s="2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</row>
    <row r="104" spans="87:102" x14ac:dyDescent="0.2">
      <c r="CI104" s="2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</row>
    <row r="105" spans="87:102" x14ac:dyDescent="0.2">
      <c r="CI105" s="2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</row>
    <row r="106" spans="87:102" x14ac:dyDescent="0.2">
      <c r="CI106" s="2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</row>
    <row r="107" spans="87:102" x14ac:dyDescent="0.2">
      <c r="CI107" s="2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</row>
    <row r="108" spans="87:102" x14ac:dyDescent="0.2">
      <c r="CI108" s="2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</row>
    <row r="109" spans="87:102" x14ac:dyDescent="0.2">
      <c r="CI109" s="2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</row>
    <row r="110" spans="87:102" x14ac:dyDescent="0.2">
      <c r="CI110" s="2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</row>
    <row r="111" spans="87:102" x14ac:dyDescent="0.2">
      <c r="CI111" s="2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</row>
    <row r="112" spans="87:102" x14ac:dyDescent="0.2">
      <c r="CI112" s="2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</row>
    <row r="113" spans="87:102" x14ac:dyDescent="0.2">
      <c r="CI113" s="2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</row>
    <row r="114" spans="87:102" x14ac:dyDescent="0.2">
      <c r="CI114" s="2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</row>
    <row r="115" spans="87:102" x14ac:dyDescent="0.2">
      <c r="CI115" s="2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</row>
    <row r="116" spans="87:102" x14ac:dyDescent="0.2">
      <c r="CI116" s="2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</row>
    <row r="117" spans="87:102" x14ac:dyDescent="0.2">
      <c r="CI117" s="2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</row>
    <row r="118" spans="87:102" x14ac:dyDescent="0.2">
      <c r="CI118" s="2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</row>
    <row r="119" spans="87:102" x14ac:dyDescent="0.2">
      <c r="CI119" s="2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</row>
    <row r="120" spans="87:102" x14ac:dyDescent="0.2">
      <c r="CI120" s="2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</row>
    <row r="121" spans="87:102" x14ac:dyDescent="0.2">
      <c r="CI121" s="2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</row>
    <row r="122" spans="87:102" x14ac:dyDescent="0.2">
      <c r="CI122" s="2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</row>
    <row r="123" spans="87:102" x14ac:dyDescent="0.2">
      <c r="CI123" s="2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</row>
    <row r="124" spans="87:102" x14ac:dyDescent="0.2">
      <c r="CI124" s="2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</row>
    <row r="125" spans="87:102" x14ac:dyDescent="0.2">
      <c r="CI125" s="2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</row>
    <row r="126" spans="87:102" x14ac:dyDescent="0.2">
      <c r="CI126" s="2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</row>
    <row r="127" spans="87:102" x14ac:dyDescent="0.2">
      <c r="CI127" s="2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</row>
    <row r="128" spans="87:102" x14ac:dyDescent="0.2">
      <c r="CI128" s="2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</row>
    <row r="129" spans="87:102" x14ac:dyDescent="0.2">
      <c r="CI129" s="2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</row>
    <row r="130" spans="87:102" x14ac:dyDescent="0.2">
      <c r="CI130" s="2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</row>
    <row r="131" spans="87:102" x14ac:dyDescent="0.2">
      <c r="CI131" s="2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</row>
    <row r="132" spans="87:102" x14ac:dyDescent="0.2">
      <c r="CI132" s="2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</row>
    <row r="133" spans="87:102" x14ac:dyDescent="0.2">
      <c r="CI133" s="2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</row>
    <row r="134" spans="87:102" x14ac:dyDescent="0.2">
      <c r="CI134" s="2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</row>
    <row r="135" spans="87:102" x14ac:dyDescent="0.2">
      <c r="CI135" s="2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</row>
    <row r="136" spans="87:102" x14ac:dyDescent="0.2">
      <c r="CI136" s="2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</row>
    <row r="137" spans="87:102" x14ac:dyDescent="0.2">
      <c r="CI137" s="2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</row>
    <row r="138" spans="87:102" x14ac:dyDescent="0.2">
      <c r="CI138" s="2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</row>
    <row r="139" spans="87:102" x14ac:dyDescent="0.2">
      <c r="CI139" s="2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</row>
    <row r="140" spans="87:102" x14ac:dyDescent="0.2">
      <c r="CI140" s="2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</row>
    <row r="141" spans="87:102" x14ac:dyDescent="0.2">
      <c r="CI141" s="2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</row>
    <row r="142" spans="87:102" x14ac:dyDescent="0.2">
      <c r="CI142" s="2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</row>
    <row r="143" spans="87:102" x14ac:dyDescent="0.2">
      <c r="CI143" s="2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</row>
    <row r="144" spans="87:102" x14ac:dyDescent="0.2">
      <c r="CI144" s="2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</row>
    <row r="145" spans="87:102" x14ac:dyDescent="0.2">
      <c r="CI145" s="2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</row>
    <row r="146" spans="87:102" x14ac:dyDescent="0.2">
      <c r="CI146" s="2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</row>
    <row r="147" spans="87:102" x14ac:dyDescent="0.2">
      <c r="CI147" s="2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</row>
    <row r="148" spans="87:102" x14ac:dyDescent="0.2">
      <c r="CI148" s="2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</row>
    <row r="149" spans="87:102" x14ac:dyDescent="0.2">
      <c r="CI149" s="2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</row>
    <row r="150" spans="87:102" x14ac:dyDescent="0.2">
      <c r="CI150" s="2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</row>
    <row r="151" spans="87:102" x14ac:dyDescent="0.2">
      <c r="CI151" s="2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</row>
    <row r="152" spans="87:102" x14ac:dyDescent="0.2">
      <c r="CI152" s="2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</row>
    <row r="153" spans="87:102" x14ac:dyDescent="0.2">
      <c r="CI153" s="2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</row>
    <row r="154" spans="87:102" x14ac:dyDescent="0.2">
      <c r="CI154" s="2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</row>
    <row r="155" spans="87:102" x14ac:dyDescent="0.2">
      <c r="CI155" s="2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</row>
    <row r="156" spans="87:102" x14ac:dyDescent="0.2">
      <c r="CI156" s="2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</row>
    <row r="157" spans="87:102" x14ac:dyDescent="0.2">
      <c r="CI157" s="2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</row>
    <row r="158" spans="87:102" x14ac:dyDescent="0.2">
      <c r="CI158" s="2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</row>
    <row r="159" spans="87:102" x14ac:dyDescent="0.2">
      <c r="CI159" s="2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</row>
    <row r="160" spans="87:102" x14ac:dyDescent="0.2">
      <c r="CI160" s="2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</row>
    <row r="161" spans="87:102" x14ac:dyDescent="0.2">
      <c r="CI161" s="2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</row>
    <row r="162" spans="87:102" x14ac:dyDescent="0.2">
      <c r="CI162" s="2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</row>
    <row r="163" spans="87:102" x14ac:dyDescent="0.2">
      <c r="CI163" s="2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</row>
    <row r="164" spans="87:102" x14ac:dyDescent="0.2">
      <c r="CI164" s="2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</row>
    <row r="165" spans="87:102" x14ac:dyDescent="0.2">
      <c r="CI165" s="2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</row>
    <row r="166" spans="87:102" x14ac:dyDescent="0.2">
      <c r="CI166" s="2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</row>
    <row r="167" spans="87:102" x14ac:dyDescent="0.2">
      <c r="CI167" s="2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</row>
    <row r="168" spans="87:102" x14ac:dyDescent="0.2">
      <c r="CI168" s="2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</row>
    <row r="169" spans="87:102" x14ac:dyDescent="0.2">
      <c r="CI169" s="2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</row>
    <row r="170" spans="87:102" x14ac:dyDescent="0.2">
      <c r="CI170" s="2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</row>
    <row r="171" spans="87:102" x14ac:dyDescent="0.2">
      <c r="CI171" s="2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</row>
    <row r="172" spans="87:102" x14ac:dyDescent="0.2">
      <c r="CI172" s="2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</row>
    <row r="173" spans="87:102" x14ac:dyDescent="0.2">
      <c r="CI173" s="2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</row>
    <row r="174" spans="87:102" x14ac:dyDescent="0.2">
      <c r="CI174" s="2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</row>
    <row r="175" spans="87:102" x14ac:dyDescent="0.2">
      <c r="CI175" s="2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</row>
    <row r="176" spans="87:102" x14ac:dyDescent="0.2">
      <c r="CI176" s="2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</row>
    <row r="177" spans="87:102" x14ac:dyDescent="0.2">
      <c r="CI177" s="2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</row>
    <row r="178" spans="87:102" x14ac:dyDescent="0.2">
      <c r="CI178" s="2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</row>
    <row r="179" spans="87:102" x14ac:dyDescent="0.2">
      <c r="CI179" s="2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</row>
    <row r="180" spans="87:102" x14ac:dyDescent="0.2">
      <c r="CI180" s="2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</row>
    <row r="181" spans="87:102" x14ac:dyDescent="0.2">
      <c r="CI181" s="2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</row>
    <row r="182" spans="87:102" x14ac:dyDescent="0.2">
      <c r="CI182" s="2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</row>
    <row r="183" spans="87:102" x14ac:dyDescent="0.2">
      <c r="CI183" s="2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</row>
    <row r="184" spans="87:102" x14ac:dyDescent="0.2">
      <c r="CI184" s="2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</row>
    <row r="185" spans="87:102" x14ac:dyDescent="0.2">
      <c r="CI185" s="2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</row>
    <row r="186" spans="87:102" x14ac:dyDescent="0.2">
      <c r="CI186" s="2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</row>
    <row r="187" spans="87:102" x14ac:dyDescent="0.2">
      <c r="CI187" s="2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</row>
    <row r="188" spans="87:102" x14ac:dyDescent="0.2">
      <c r="CI188" s="2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</row>
    <row r="189" spans="87:102" x14ac:dyDescent="0.2">
      <c r="CI189" s="2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</row>
    <row r="190" spans="87:102" x14ac:dyDescent="0.2">
      <c r="CI190" s="2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</row>
    <row r="191" spans="87:102" x14ac:dyDescent="0.2">
      <c r="CI191" s="2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</row>
    <row r="192" spans="87:102" x14ac:dyDescent="0.2">
      <c r="CI192" s="2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</row>
    <row r="193" spans="87:102" x14ac:dyDescent="0.2">
      <c r="CI193" s="2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</row>
    <row r="194" spans="87:102" x14ac:dyDescent="0.2">
      <c r="CI194" s="2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</row>
    <row r="195" spans="87:102" x14ac:dyDescent="0.2">
      <c r="CI195" s="2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</row>
    <row r="196" spans="87:102" x14ac:dyDescent="0.2">
      <c r="CI196" s="2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</row>
    <row r="197" spans="87:102" x14ac:dyDescent="0.2">
      <c r="CI197" s="2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</row>
    <row r="198" spans="87:102" x14ac:dyDescent="0.2">
      <c r="CI198" s="2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</row>
    <row r="199" spans="87:102" x14ac:dyDescent="0.2">
      <c r="CI199" s="2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</row>
    <row r="200" spans="87:102" x14ac:dyDescent="0.2">
      <c r="CI200" s="26"/>
      <c r="CJ200" s="6"/>
      <c r="CK200" s="6"/>
      <c r="CL200" s="6"/>
      <c r="CM200" s="6"/>
    </row>
  </sheetData>
  <phoneticPr fontId="0" type="noConversion"/>
  <printOptions horizontalCentered="1" verticalCentered="1"/>
  <pageMargins left="0.75" right="0.75" top="0.53" bottom="0.51" header="0.5" footer="0.5"/>
  <pageSetup scale="64" orientation="portrait" horizontalDpi="4294967292" r:id="rId1"/>
  <headerFooter alignWithMargins="0"/>
  <ignoredErrors>
    <ignoredError sqref="N3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8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RowHeight="12.75" x14ac:dyDescent="0.2"/>
  <cols>
    <col min="1" max="1" width="18.42578125" customWidth="1"/>
    <col min="2" max="2" width="15.7109375" customWidth="1"/>
    <col min="3" max="3" width="3.7109375" customWidth="1"/>
    <col min="4" max="13" width="15.7109375" customWidth="1"/>
    <col min="14" max="14" width="3.7109375" customWidth="1"/>
    <col min="15" max="20" width="15.7109375" customWidth="1"/>
    <col min="21" max="21" width="3.7109375" customWidth="1"/>
    <col min="22" max="28" width="15.7109375" customWidth="1"/>
    <col min="29" max="29" width="3.7109375" customWidth="1"/>
    <col min="30" max="30" width="15.7109375" customWidth="1"/>
    <col min="31" max="31" width="3.7109375" customWidth="1"/>
    <col min="32" max="36" width="15.7109375" customWidth="1"/>
    <col min="37" max="37" width="3.7109375" customWidth="1"/>
    <col min="38" max="42" width="15.7109375" customWidth="1"/>
    <col min="43" max="43" width="3.7109375" customWidth="1"/>
    <col min="44" max="50" width="15.7109375" customWidth="1"/>
    <col min="51" max="51" width="3.7109375" customWidth="1"/>
    <col min="52" max="56" width="15.7109375" customWidth="1"/>
    <col min="57" max="57" width="3.7109375" customWidth="1"/>
    <col min="58" max="58" width="15.7109375" customWidth="1"/>
    <col min="59" max="59" width="3.7109375" customWidth="1"/>
    <col min="60" max="63" width="15.7109375" customWidth="1"/>
    <col min="64" max="72" width="15.7109375" style="31" customWidth="1"/>
    <col min="73" max="73" width="3.7109375" style="31" customWidth="1"/>
    <col min="74" max="74" width="15.7109375" style="31" customWidth="1"/>
    <col min="75" max="75" width="3.7109375" style="31" customWidth="1"/>
    <col min="76" max="76" width="15.7109375" style="31" customWidth="1"/>
    <col min="77" max="77" width="3.7109375" style="31" customWidth="1"/>
    <col min="78" max="78" width="15.7109375" style="31" customWidth="1"/>
    <col min="79" max="79" width="3.7109375" style="31" customWidth="1"/>
    <col min="80" max="80" width="14.140625" style="31" customWidth="1"/>
    <col min="81" max="81" width="8.85546875" style="31" customWidth="1"/>
    <col min="82" max="82" width="16.7109375" style="31" bestFit="1" customWidth="1"/>
    <col min="83" max="83" width="14.85546875" style="31" bestFit="1" customWidth="1"/>
    <col min="84" max="84" width="13.5703125" style="31" customWidth="1"/>
    <col min="85" max="98" width="8.85546875" style="31" customWidth="1"/>
  </cols>
  <sheetData>
    <row r="1" spans="1:100" x14ac:dyDescent="0.2">
      <c r="A1" t="s">
        <v>83</v>
      </c>
      <c r="BY1" s="45"/>
      <c r="BZ1" s="46"/>
    </row>
    <row r="3" spans="1:100" x14ac:dyDescent="0.2">
      <c r="D3" t="s">
        <v>2</v>
      </c>
      <c r="V3" t="s">
        <v>3</v>
      </c>
      <c r="W3" t="s">
        <v>3</v>
      </c>
      <c r="AF3" t="s">
        <v>4</v>
      </c>
      <c r="AL3" t="s">
        <v>5</v>
      </c>
      <c r="AR3" t="s">
        <v>6</v>
      </c>
      <c r="AZ3" t="s">
        <v>7</v>
      </c>
      <c r="BF3" t="s">
        <v>8</v>
      </c>
      <c r="BH3" t="s">
        <v>9</v>
      </c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100" x14ac:dyDescent="0.2">
      <c r="B4" s="8">
        <v>1</v>
      </c>
      <c r="C4" s="9"/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9"/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9"/>
      <c r="V4" s="333" t="s">
        <v>735</v>
      </c>
      <c r="W4" s="333" t="s">
        <v>736</v>
      </c>
      <c r="X4" s="8">
        <v>19</v>
      </c>
      <c r="Y4" s="8">
        <v>20</v>
      </c>
      <c r="Z4" s="8">
        <v>21</v>
      </c>
      <c r="AA4" s="8">
        <v>22</v>
      </c>
      <c r="AB4" s="8">
        <v>23</v>
      </c>
      <c r="AC4" s="9"/>
      <c r="AD4" s="8">
        <v>24</v>
      </c>
      <c r="AE4" s="9"/>
      <c r="AF4" s="8">
        <v>25</v>
      </c>
      <c r="AG4" s="8">
        <v>26</v>
      </c>
      <c r="AH4" s="8">
        <v>27</v>
      </c>
      <c r="AI4" s="8">
        <v>28</v>
      </c>
      <c r="AJ4" s="8">
        <v>29</v>
      </c>
      <c r="AK4" s="9"/>
      <c r="AL4" s="8">
        <v>30</v>
      </c>
      <c r="AM4" s="8">
        <v>31</v>
      </c>
      <c r="AN4" s="8">
        <v>32</v>
      </c>
      <c r="AO4" s="8">
        <v>33</v>
      </c>
      <c r="AP4" s="8">
        <v>34</v>
      </c>
      <c r="AQ4" s="9"/>
      <c r="AR4" s="8">
        <v>35</v>
      </c>
      <c r="AS4" s="8">
        <v>36</v>
      </c>
      <c r="AT4" s="8">
        <v>37</v>
      </c>
      <c r="AU4" s="8">
        <v>38</v>
      </c>
      <c r="AV4" s="8">
        <v>39</v>
      </c>
      <c r="AW4" s="8">
        <v>40</v>
      </c>
      <c r="AX4" s="8">
        <v>41</v>
      </c>
      <c r="AY4" s="9"/>
      <c r="AZ4" s="8">
        <v>42</v>
      </c>
      <c r="BA4" s="8">
        <v>43</v>
      </c>
      <c r="BB4" s="8">
        <v>44</v>
      </c>
      <c r="BC4" s="10">
        <v>45</v>
      </c>
      <c r="BD4" s="10">
        <v>46</v>
      </c>
      <c r="BE4" s="9"/>
      <c r="BF4" s="8">
        <v>47</v>
      </c>
      <c r="BG4" s="9"/>
      <c r="BH4" s="8">
        <v>48</v>
      </c>
      <c r="BI4" s="8">
        <v>49</v>
      </c>
      <c r="BJ4" s="8">
        <v>50</v>
      </c>
      <c r="BK4" s="8">
        <v>51</v>
      </c>
      <c r="BL4" s="8">
        <v>52</v>
      </c>
      <c r="BM4" s="8">
        <v>53</v>
      </c>
      <c r="BN4" s="8">
        <v>54</v>
      </c>
      <c r="BO4" s="8">
        <v>55</v>
      </c>
      <c r="BP4" s="8">
        <v>56</v>
      </c>
      <c r="BQ4" s="8">
        <v>57</v>
      </c>
      <c r="BR4" s="8">
        <v>58</v>
      </c>
      <c r="BS4" s="8">
        <v>59</v>
      </c>
      <c r="BT4" s="8">
        <v>60</v>
      </c>
      <c r="BU4" s="9" t="s">
        <v>12</v>
      </c>
      <c r="BV4" s="8">
        <v>61</v>
      </c>
      <c r="BW4" s="9" t="s">
        <v>12</v>
      </c>
      <c r="BX4" s="8">
        <v>62</v>
      </c>
      <c r="BY4" s="9" t="s">
        <v>12</v>
      </c>
      <c r="BZ4" s="322">
        <v>63</v>
      </c>
      <c r="CA4" s="9" t="s">
        <v>12</v>
      </c>
      <c r="CB4" s="8">
        <v>64</v>
      </c>
      <c r="CC4" s="5"/>
      <c r="CD4" s="8">
        <v>65</v>
      </c>
      <c r="CE4" s="8">
        <v>66</v>
      </c>
      <c r="CF4" s="8">
        <v>67</v>
      </c>
      <c r="CU4" s="31"/>
      <c r="CV4" s="31"/>
    </row>
    <row r="5" spans="1:100" x14ac:dyDescent="0.2">
      <c r="A5" s="26">
        <f>SUM(CITIES:HIDISTS!B5)</f>
        <v>278</v>
      </c>
      <c r="B5" s="11" t="s">
        <v>13</v>
      </c>
      <c r="C5" s="5"/>
      <c r="D5" s="11" t="s">
        <v>14</v>
      </c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14</v>
      </c>
      <c r="J5" s="11" t="s">
        <v>14</v>
      </c>
      <c r="K5" s="11" t="s">
        <v>14</v>
      </c>
      <c r="L5" s="11" t="s">
        <v>14</v>
      </c>
      <c r="M5" s="11" t="s">
        <v>15</v>
      </c>
      <c r="N5" s="5"/>
      <c r="O5" s="50" t="s">
        <v>16</v>
      </c>
      <c r="P5" s="11" t="s">
        <v>16</v>
      </c>
      <c r="Q5" s="11" t="s">
        <v>16</v>
      </c>
      <c r="R5" s="11" t="s">
        <v>16</v>
      </c>
      <c r="S5" s="11" t="s">
        <v>16</v>
      </c>
      <c r="T5" s="11" t="s">
        <v>15</v>
      </c>
      <c r="U5" s="5"/>
      <c r="V5" s="50" t="s">
        <v>709</v>
      </c>
      <c r="W5" s="50" t="s">
        <v>709</v>
      </c>
      <c r="X5" s="11" t="s">
        <v>17</v>
      </c>
      <c r="Y5" s="11" t="s">
        <v>17</v>
      </c>
      <c r="Z5" s="11" t="s">
        <v>17</v>
      </c>
      <c r="AA5" s="11" t="s">
        <v>17</v>
      </c>
      <c r="AB5" s="11" t="s">
        <v>15</v>
      </c>
      <c r="AC5" s="5"/>
      <c r="AD5" s="11" t="s">
        <v>15</v>
      </c>
      <c r="AE5" s="5"/>
      <c r="AF5" s="11" t="s">
        <v>18</v>
      </c>
      <c r="AG5" s="11" t="s">
        <v>18</v>
      </c>
      <c r="AH5" s="11" t="s">
        <v>18</v>
      </c>
      <c r="AI5" s="11" t="s">
        <v>18</v>
      </c>
      <c r="AJ5" s="11" t="s">
        <v>15</v>
      </c>
      <c r="AK5" s="5"/>
      <c r="AL5" s="11" t="s">
        <v>19</v>
      </c>
      <c r="AM5" s="11" t="s">
        <v>19</v>
      </c>
      <c r="AN5" s="11" t="s">
        <v>19</v>
      </c>
      <c r="AO5" s="11" t="s">
        <v>19</v>
      </c>
      <c r="AP5" s="11" t="s">
        <v>15</v>
      </c>
      <c r="AQ5" s="5"/>
      <c r="AR5" s="11" t="s">
        <v>20</v>
      </c>
      <c r="AS5" s="11" t="s">
        <v>20</v>
      </c>
      <c r="AT5" s="11" t="s">
        <v>20</v>
      </c>
      <c r="AU5" s="11" t="s">
        <v>20</v>
      </c>
      <c r="AV5" s="11" t="s">
        <v>20</v>
      </c>
      <c r="AW5" s="11" t="s">
        <v>20</v>
      </c>
      <c r="AX5" s="11" t="s">
        <v>15</v>
      </c>
      <c r="AY5" s="5"/>
      <c r="AZ5" s="11" t="s">
        <v>21</v>
      </c>
      <c r="BA5" s="11" t="s">
        <v>21</v>
      </c>
      <c r="BB5" s="11" t="s">
        <v>21</v>
      </c>
      <c r="BC5" s="11" t="s">
        <v>21</v>
      </c>
      <c r="BD5" s="11" t="s">
        <v>15</v>
      </c>
      <c r="BE5" s="5"/>
      <c r="BF5" s="11"/>
      <c r="BG5" s="5"/>
      <c r="BH5" s="11" t="s">
        <v>22</v>
      </c>
      <c r="BI5" s="11" t="s">
        <v>22</v>
      </c>
      <c r="BJ5" s="11" t="s">
        <v>22</v>
      </c>
      <c r="BK5" s="11" t="s">
        <v>22</v>
      </c>
      <c r="BL5" s="11" t="s">
        <v>22</v>
      </c>
      <c r="BM5" s="11" t="s">
        <v>22</v>
      </c>
      <c r="BN5" s="11" t="s">
        <v>22</v>
      </c>
      <c r="BO5" s="11" t="s">
        <v>22</v>
      </c>
      <c r="BP5" s="11" t="s">
        <v>22</v>
      </c>
      <c r="BQ5" s="11" t="s">
        <v>22</v>
      </c>
      <c r="BR5" s="11" t="s">
        <v>22</v>
      </c>
      <c r="BS5" s="11" t="s">
        <v>22</v>
      </c>
      <c r="BT5" s="11" t="s">
        <v>15</v>
      </c>
      <c r="BU5" s="5" t="s">
        <v>12</v>
      </c>
      <c r="BV5" s="11" t="s">
        <v>15</v>
      </c>
      <c r="BW5" s="5" t="s">
        <v>12</v>
      </c>
      <c r="BX5" s="11" t="s">
        <v>23</v>
      </c>
      <c r="BY5" s="5" t="s">
        <v>12</v>
      </c>
      <c r="BZ5" s="68" t="s">
        <v>22</v>
      </c>
      <c r="CA5" s="5" t="s">
        <v>12</v>
      </c>
      <c r="CB5" s="11" t="s">
        <v>24</v>
      </c>
      <c r="CC5" s="5"/>
      <c r="CD5" s="50" t="s">
        <v>25</v>
      </c>
      <c r="CE5" s="50" t="s">
        <v>26</v>
      </c>
      <c r="CF5" s="50" t="s">
        <v>739</v>
      </c>
      <c r="CU5" s="31"/>
      <c r="CV5" s="31"/>
    </row>
    <row r="6" spans="1:100" x14ac:dyDescent="0.2">
      <c r="A6" s="28">
        <f>+A5/(192+33+63)</f>
        <v>0.96527777777777779</v>
      </c>
      <c r="B6" s="7" t="s">
        <v>27</v>
      </c>
      <c r="C6" s="5"/>
      <c r="D6" s="7" t="s">
        <v>28</v>
      </c>
      <c r="E6" s="7"/>
      <c r="F6" s="7" t="s">
        <v>539</v>
      </c>
      <c r="G6" s="7" t="s">
        <v>29</v>
      </c>
      <c r="H6" s="7" t="s">
        <v>30</v>
      </c>
      <c r="I6" s="7" t="s">
        <v>30</v>
      </c>
      <c r="J6" s="7"/>
      <c r="K6" s="7" t="s">
        <v>31</v>
      </c>
      <c r="L6" s="7" t="s">
        <v>32</v>
      </c>
      <c r="M6" s="7"/>
      <c r="N6" s="5"/>
      <c r="O6" s="51" t="s">
        <v>33</v>
      </c>
      <c r="P6" s="7" t="s">
        <v>34</v>
      </c>
      <c r="Q6" s="7"/>
      <c r="R6" s="7"/>
      <c r="S6" s="7" t="s">
        <v>32</v>
      </c>
      <c r="T6" s="7" t="s">
        <v>16</v>
      </c>
      <c r="U6" s="5"/>
      <c r="V6" s="51" t="s">
        <v>710</v>
      </c>
      <c r="W6" s="51" t="s">
        <v>710</v>
      </c>
      <c r="X6" s="7"/>
      <c r="Y6" s="7"/>
      <c r="Z6" s="7"/>
      <c r="AA6" s="7" t="s">
        <v>32</v>
      </c>
      <c r="AB6" s="7"/>
      <c r="AC6" s="5"/>
      <c r="AD6" s="7"/>
      <c r="AE6" s="5"/>
      <c r="AF6" s="7"/>
      <c r="AG6" s="7"/>
      <c r="AH6" s="7"/>
      <c r="AI6" s="7"/>
      <c r="AJ6" s="7"/>
      <c r="AK6" s="5"/>
      <c r="AL6" s="7"/>
      <c r="AM6" s="7"/>
      <c r="AN6" s="7"/>
      <c r="AO6" s="7"/>
      <c r="AP6" s="7"/>
      <c r="AQ6" s="5"/>
      <c r="AR6" s="7" t="s">
        <v>35</v>
      </c>
      <c r="AS6" s="7"/>
      <c r="AT6" s="7"/>
      <c r="AU6" s="7"/>
      <c r="AV6" s="7"/>
      <c r="AW6" s="7"/>
      <c r="AX6" s="7"/>
      <c r="AY6" s="5"/>
      <c r="AZ6" s="7"/>
      <c r="BA6" s="7"/>
      <c r="BB6" s="7"/>
      <c r="BC6" s="7"/>
      <c r="BD6" s="7"/>
      <c r="BE6" s="5"/>
      <c r="BF6" s="7"/>
      <c r="BG6" s="5"/>
      <c r="BH6" s="7" t="s">
        <v>36</v>
      </c>
      <c r="BI6" s="7" t="s">
        <v>36</v>
      </c>
      <c r="BJ6" s="7"/>
      <c r="BK6" s="7" t="s">
        <v>37</v>
      </c>
      <c r="BL6" s="7" t="s">
        <v>37</v>
      </c>
      <c r="BM6" s="7" t="s">
        <v>38</v>
      </c>
      <c r="BN6" s="7" t="s">
        <v>39</v>
      </c>
      <c r="BO6" s="7" t="s">
        <v>40</v>
      </c>
      <c r="BP6" s="7" t="s">
        <v>40</v>
      </c>
      <c r="BQ6" s="7" t="s">
        <v>41</v>
      </c>
      <c r="BR6" s="7" t="s">
        <v>42</v>
      </c>
      <c r="BS6" s="7" t="s">
        <v>32</v>
      </c>
      <c r="BT6" s="7"/>
      <c r="BU6" s="5" t="s">
        <v>12</v>
      </c>
      <c r="BV6" s="7" t="s">
        <v>43</v>
      </c>
      <c r="BW6" s="5" t="s">
        <v>12</v>
      </c>
      <c r="BX6" s="7" t="s">
        <v>44</v>
      </c>
      <c r="BY6" s="5" t="s">
        <v>12</v>
      </c>
      <c r="BZ6" s="68" t="s">
        <v>708</v>
      </c>
      <c r="CA6" s="5" t="s">
        <v>12</v>
      </c>
      <c r="CB6" s="7" t="s">
        <v>45</v>
      </c>
      <c r="CC6" s="5"/>
      <c r="CD6" s="51" t="s">
        <v>46</v>
      </c>
      <c r="CE6" s="51" t="s">
        <v>47</v>
      </c>
      <c r="CF6" s="51" t="s">
        <v>27</v>
      </c>
      <c r="CU6" s="31"/>
      <c r="CV6" s="31"/>
    </row>
    <row r="7" spans="1:100" x14ac:dyDescent="0.2">
      <c r="B7" s="7"/>
      <c r="C7" s="5"/>
      <c r="D7" s="7" t="s">
        <v>51</v>
      </c>
      <c r="E7" s="7" t="s">
        <v>52</v>
      </c>
      <c r="F7" s="7" t="s">
        <v>39</v>
      </c>
      <c r="G7" s="7" t="s">
        <v>53</v>
      </c>
      <c r="H7" s="7" t="s">
        <v>54</v>
      </c>
      <c r="I7" s="7" t="s">
        <v>55</v>
      </c>
      <c r="J7" s="7" t="s">
        <v>56</v>
      </c>
      <c r="K7" s="7" t="s">
        <v>57</v>
      </c>
      <c r="L7" s="7" t="s">
        <v>14</v>
      </c>
      <c r="M7" s="7" t="s">
        <v>14</v>
      </c>
      <c r="N7" s="5"/>
      <c r="O7" s="51" t="s">
        <v>58</v>
      </c>
      <c r="P7" s="7" t="s">
        <v>59</v>
      </c>
      <c r="Q7" s="7" t="s">
        <v>51</v>
      </c>
      <c r="R7" s="7" t="s">
        <v>60</v>
      </c>
      <c r="S7" s="7" t="s">
        <v>16</v>
      </c>
      <c r="T7" s="7" t="s">
        <v>61</v>
      </c>
      <c r="U7" s="5"/>
      <c r="V7" s="51" t="s">
        <v>711</v>
      </c>
      <c r="W7" s="51" t="s">
        <v>711</v>
      </c>
      <c r="X7" s="7" t="s">
        <v>62</v>
      </c>
      <c r="Y7" s="7" t="s">
        <v>63</v>
      </c>
      <c r="Z7" s="7" t="s">
        <v>63</v>
      </c>
      <c r="AA7" s="7" t="s">
        <v>17</v>
      </c>
      <c r="AB7" s="7" t="s">
        <v>17</v>
      </c>
      <c r="AC7" s="5"/>
      <c r="AD7" s="7"/>
      <c r="AE7" s="5"/>
      <c r="AF7" s="7"/>
      <c r="AG7" s="7" t="s">
        <v>64</v>
      </c>
      <c r="AH7" s="7" t="s">
        <v>65</v>
      </c>
      <c r="AI7" s="7"/>
      <c r="AJ7" s="7"/>
      <c r="AK7" s="5"/>
      <c r="AL7" s="7"/>
      <c r="AM7" s="7" t="s">
        <v>64</v>
      </c>
      <c r="AN7" s="7" t="s">
        <v>65</v>
      </c>
      <c r="AO7" s="7"/>
      <c r="AP7" s="7"/>
      <c r="AQ7" s="5"/>
      <c r="AR7" s="7" t="s">
        <v>66</v>
      </c>
      <c r="AS7" s="7"/>
      <c r="AT7" s="7" t="s">
        <v>67</v>
      </c>
      <c r="AU7" s="7" t="s">
        <v>68</v>
      </c>
      <c r="AV7" s="7" t="s">
        <v>65</v>
      </c>
      <c r="AW7" s="7"/>
      <c r="AX7" s="7" t="s">
        <v>69</v>
      </c>
      <c r="AY7" s="5"/>
      <c r="AZ7" s="7" t="s">
        <v>70</v>
      </c>
      <c r="BA7" s="7"/>
      <c r="BB7" s="7"/>
      <c r="BC7" s="7"/>
      <c r="BD7" s="7"/>
      <c r="BE7" s="5"/>
      <c r="BF7" s="7"/>
      <c r="BG7" s="5"/>
      <c r="BH7" s="7" t="s">
        <v>71</v>
      </c>
      <c r="BI7" s="7" t="s">
        <v>71</v>
      </c>
      <c r="BJ7" s="7" t="s">
        <v>72</v>
      </c>
      <c r="BK7" s="7" t="s">
        <v>73</v>
      </c>
      <c r="BL7" s="7"/>
      <c r="BM7" s="7" t="s">
        <v>74</v>
      </c>
      <c r="BN7" s="7" t="s">
        <v>75</v>
      </c>
      <c r="BO7" s="7" t="s">
        <v>74</v>
      </c>
      <c r="BP7" s="7" t="s">
        <v>75</v>
      </c>
      <c r="BQ7" s="7" t="s">
        <v>76</v>
      </c>
      <c r="BR7" s="7" t="s">
        <v>77</v>
      </c>
      <c r="BS7" s="7" t="s">
        <v>538</v>
      </c>
      <c r="BT7" s="7"/>
      <c r="BU7" s="5" t="s">
        <v>12</v>
      </c>
      <c r="BV7" s="7" t="s">
        <v>78</v>
      </c>
      <c r="BW7" s="5" t="s">
        <v>12</v>
      </c>
      <c r="BX7" s="7" t="s">
        <v>79</v>
      </c>
      <c r="BY7" s="5" t="s">
        <v>12</v>
      </c>
      <c r="BZ7" s="68" t="s">
        <v>78</v>
      </c>
      <c r="CA7" s="5" t="s">
        <v>12</v>
      </c>
      <c r="CB7" s="7" t="s">
        <v>27</v>
      </c>
      <c r="CC7" s="5"/>
      <c r="CD7" s="7"/>
      <c r="CE7" s="7"/>
      <c r="CF7" s="7"/>
      <c r="CU7" s="31"/>
      <c r="CV7" s="31"/>
    </row>
    <row r="8" spans="1:100" x14ac:dyDescent="0.2">
      <c r="A8" t="s">
        <v>523</v>
      </c>
      <c r="B8" s="12" t="s">
        <v>83</v>
      </c>
      <c r="C8" s="5"/>
      <c r="D8" s="12" t="s">
        <v>84</v>
      </c>
      <c r="E8" s="12" t="s">
        <v>61</v>
      </c>
      <c r="F8" s="12" t="s">
        <v>61</v>
      </c>
      <c r="G8" s="12" t="s">
        <v>85</v>
      </c>
      <c r="H8" s="12" t="s">
        <v>86</v>
      </c>
      <c r="I8" s="12" t="s">
        <v>87</v>
      </c>
      <c r="J8" s="12" t="s">
        <v>88</v>
      </c>
      <c r="K8" s="12" t="s">
        <v>88</v>
      </c>
      <c r="L8" s="12" t="s">
        <v>23</v>
      </c>
      <c r="M8" s="12" t="s">
        <v>61</v>
      </c>
      <c r="N8" s="5"/>
      <c r="O8" s="52" t="s">
        <v>89</v>
      </c>
      <c r="P8" s="12" t="s">
        <v>51</v>
      </c>
      <c r="Q8" s="12" t="s">
        <v>90</v>
      </c>
      <c r="R8" s="12" t="s">
        <v>91</v>
      </c>
      <c r="S8" s="12" t="s">
        <v>23</v>
      </c>
      <c r="T8" s="53"/>
      <c r="U8" s="5"/>
      <c r="V8" s="52" t="s">
        <v>737</v>
      </c>
      <c r="W8" s="52" t="s">
        <v>738</v>
      </c>
      <c r="X8" s="12" t="s">
        <v>92</v>
      </c>
      <c r="Y8" s="12" t="s">
        <v>93</v>
      </c>
      <c r="Z8" s="12" t="s">
        <v>94</v>
      </c>
      <c r="AA8" s="12" t="s">
        <v>23</v>
      </c>
      <c r="AB8" s="12" t="s">
        <v>61</v>
      </c>
      <c r="AC8" s="5"/>
      <c r="AD8" s="12" t="s">
        <v>61</v>
      </c>
      <c r="AE8" s="5"/>
      <c r="AF8" s="12" t="s">
        <v>95</v>
      </c>
      <c r="AG8" s="12" t="s">
        <v>96</v>
      </c>
      <c r="AH8" s="12" t="s">
        <v>97</v>
      </c>
      <c r="AI8" s="12" t="s">
        <v>22</v>
      </c>
      <c r="AJ8" s="12" t="s">
        <v>18</v>
      </c>
      <c r="AK8" s="5"/>
      <c r="AL8" s="12" t="s">
        <v>95</v>
      </c>
      <c r="AM8" s="12" t="s">
        <v>96</v>
      </c>
      <c r="AN8" s="12" t="s">
        <v>97</v>
      </c>
      <c r="AO8" s="12" t="s">
        <v>22</v>
      </c>
      <c r="AP8" s="12" t="s">
        <v>98</v>
      </c>
      <c r="AQ8" s="5"/>
      <c r="AR8" s="12" t="s">
        <v>99</v>
      </c>
      <c r="AS8" s="12" t="s">
        <v>100</v>
      </c>
      <c r="AT8" s="12" t="s">
        <v>101</v>
      </c>
      <c r="AU8" s="12" t="s">
        <v>102</v>
      </c>
      <c r="AV8" s="12" t="s">
        <v>97</v>
      </c>
      <c r="AW8" s="12" t="s">
        <v>22</v>
      </c>
      <c r="AX8" s="12" t="s">
        <v>103</v>
      </c>
      <c r="AY8" s="5"/>
      <c r="AZ8" s="12" t="s">
        <v>104</v>
      </c>
      <c r="BA8" s="12" t="s">
        <v>105</v>
      </c>
      <c r="BB8" s="12" t="s">
        <v>103</v>
      </c>
      <c r="BC8" s="12" t="s">
        <v>22</v>
      </c>
      <c r="BD8" s="12" t="s">
        <v>21</v>
      </c>
      <c r="BE8" s="5"/>
      <c r="BF8" s="12" t="s">
        <v>106</v>
      </c>
      <c r="BG8" s="5"/>
      <c r="BH8" s="12" t="s">
        <v>104</v>
      </c>
      <c r="BI8" s="12" t="s">
        <v>107</v>
      </c>
      <c r="BJ8" s="12" t="s">
        <v>108</v>
      </c>
      <c r="BK8" s="12" t="s">
        <v>109</v>
      </c>
      <c r="BL8" s="12" t="s">
        <v>110</v>
      </c>
      <c r="BM8" s="12" t="s">
        <v>111</v>
      </c>
      <c r="BN8" s="12" t="s">
        <v>112</v>
      </c>
      <c r="BO8" s="12" t="s">
        <v>111</v>
      </c>
      <c r="BP8" s="12" t="s">
        <v>112</v>
      </c>
      <c r="BQ8" s="12" t="s">
        <v>113</v>
      </c>
      <c r="BR8" s="12" t="s">
        <v>85</v>
      </c>
      <c r="BS8" s="12"/>
      <c r="BT8" s="12" t="s">
        <v>22</v>
      </c>
      <c r="BU8" s="5" t="s">
        <v>12</v>
      </c>
      <c r="BV8"/>
      <c r="BW8" s="5" t="s">
        <v>12</v>
      </c>
      <c r="BX8" s="12"/>
      <c r="BY8" s="5" t="s">
        <v>12</v>
      </c>
      <c r="BZ8" s="33"/>
      <c r="CA8" s="5" t="s">
        <v>12</v>
      </c>
      <c r="CB8" s="12"/>
      <c r="CC8" s="5"/>
      <c r="CD8" s="12"/>
      <c r="CE8" s="12"/>
      <c r="CF8" s="12"/>
      <c r="CU8" s="31"/>
      <c r="CV8" s="31"/>
    </row>
    <row r="9" spans="1:100" x14ac:dyDescent="0.2">
      <c r="A9" s="110"/>
      <c r="B9" s="16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  <c r="O9" s="16"/>
      <c r="P9" s="16"/>
      <c r="Q9" s="16"/>
      <c r="R9" s="16"/>
      <c r="S9" s="16"/>
      <c r="T9" s="16"/>
      <c r="U9" s="15"/>
      <c r="V9" s="16"/>
      <c r="W9" s="16"/>
      <c r="X9" s="16"/>
      <c r="Y9" s="16"/>
      <c r="Z9" s="16"/>
      <c r="AA9" s="16"/>
      <c r="AB9" s="16"/>
      <c r="AC9" s="15"/>
      <c r="AD9" s="16"/>
      <c r="AE9" s="15"/>
      <c r="AF9" s="16"/>
      <c r="AG9" s="16"/>
      <c r="AH9" s="16"/>
      <c r="AI9" s="16"/>
      <c r="AJ9" s="16"/>
      <c r="AK9" s="15"/>
      <c r="AL9" s="16"/>
      <c r="AM9" s="16"/>
      <c r="AN9" s="16"/>
      <c r="AO9" s="16"/>
      <c r="AP9" s="16"/>
      <c r="AQ9" s="15"/>
      <c r="AR9" s="16"/>
      <c r="AS9" s="16"/>
      <c r="AT9" s="16"/>
      <c r="AU9" s="16"/>
      <c r="AV9" s="16"/>
      <c r="AW9" s="16"/>
      <c r="AX9" s="16"/>
      <c r="AY9" s="15"/>
      <c r="AZ9" s="16"/>
      <c r="BA9" s="16"/>
      <c r="BB9" s="16"/>
      <c r="BC9" s="16"/>
      <c r="BD9" s="16"/>
      <c r="BE9" s="15"/>
      <c r="BF9" s="17"/>
      <c r="BG9" s="15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5" t="s">
        <v>12</v>
      </c>
      <c r="BV9" s="16"/>
      <c r="BW9" s="15" t="s">
        <v>12</v>
      </c>
      <c r="BX9" s="18"/>
      <c r="BY9" s="5" t="s">
        <v>12</v>
      </c>
      <c r="BZ9" s="68"/>
      <c r="CA9" s="5" t="s">
        <v>12</v>
      </c>
      <c r="CB9" s="17"/>
      <c r="CC9" s="5"/>
      <c r="CD9" s="17"/>
      <c r="CE9" s="17"/>
      <c r="CF9" s="17"/>
      <c r="CU9" s="31"/>
      <c r="CV9" s="31"/>
    </row>
    <row r="10" spans="1:100" x14ac:dyDescent="0.2">
      <c r="A10" t="s">
        <v>524</v>
      </c>
      <c r="B10" s="119">
        <f>+CITIES!C204</f>
        <v>109887750.40000001</v>
      </c>
      <c r="C10" s="5">
        <f>+CITIES!D204</f>
        <v>0</v>
      </c>
      <c r="D10" s="4">
        <f>+CITIES!E204</f>
        <v>39553799.779999994</v>
      </c>
      <c r="E10" s="4">
        <f>+CITIES!F204</f>
        <v>252017.75</v>
      </c>
      <c r="F10" s="4">
        <f>+CITIES!G204</f>
        <v>-350207.44</v>
      </c>
      <c r="G10" s="4">
        <f>+CITIES!H204</f>
        <v>18227749.109999999</v>
      </c>
      <c r="H10" s="4">
        <f>+CITIES!I204</f>
        <v>0</v>
      </c>
      <c r="I10" s="4">
        <f>+CITIES!J204</f>
        <v>0</v>
      </c>
      <c r="J10" s="4">
        <f>+CITIES!K204</f>
        <v>15970786.439999999</v>
      </c>
      <c r="K10" s="4">
        <f>+CITIES!L204</f>
        <v>643108</v>
      </c>
      <c r="L10" s="4">
        <f>+CITIES!M204</f>
        <v>32310587.690000001</v>
      </c>
      <c r="M10" s="4">
        <f>+CITIES!N204</f>
        <v>106607841.33</v>
      </c>
      <c r="N10" s="5">
        <f>+CITIES!O204</f>
        <v>0</v>
      </c>
      <c r="O10" s="4">
        <f>+CITIES!P204</f>
        <v>51638615.189999998</v>
      </c>
      <c r="P10" s="4">
        <f>+CITIES!Q204</f>
        <v>481380.23</v>
      </c>
      <c r="Q10" s="4">
        <f>+CITIES!R204</f>
        <v>5381990.0600000005</v>
      </c>
      <c r="R10" s="4">
        <f>+CITIES!S204</f>
        <v>1682441</v>
      </c>
      <c r="S10" s="4">
        <f>+CITIES!T204</f>
        <v>12037492.35</v>
      </c>
      <c r="T10" s="4">
        <f>+CITIES!U204</f>
        <v>71221918.829999998</v>
      </c>
      <c r="U10" s="5">
        <f>+CITIES!V204</f>
        <v>0</v>
      </c>
      <c r="V10" s="4">
        <f>+CITIES!W204</f>
        <v>0</v>
      </c>
      <c r="W10" s="4">
        <f>+CITIES!X204</f>
        <v>0</v>
      </c>
      <c r="X10" s="4">
        <f>+CITIES!Y204</f>
        <v>0</v>
      </c>
      <c r="Y10" s="4">
        <f>+CITIES!Z204</f>
        <v>119475</v>
      </c>
      <c r="Z10" s="4">
        <f>+CITIES!AA204</f>
        <v>811448.42</v>
      </c>
      <c r="AA10" s="4">
        <f>+CITIES!AB204</f>
        <v>4489561</v>
      </c>
      <c r="AB10" s="4">
        <f>+CITIES!AC204</f>
        <v>5420484.4199999999</v>
      </c>
      <c r="AC10" s="5">
        <f>+CITIES!AD204</f>
        <v>0</v>
      </c>
      <c r="AD10" s="4">
        <f>+CITIES!AE204</f>
        <v>183250244.57999998</v>
      </c>
      <c r="AE10" s="5">
        <f>+CITIES!AF204</f>
        <v>0</v>
      </c>
      <c r="AF10" s="4">
        <f>+CITIES!AG204</f>
        <v>14433367.75</v>
      </c>
      <c r="AG10" s="4">
        <f>+CITIES!AH204</f>
        <v>352924.56999999995</v>
      </c>
      <c r="AH10" s="4">
        <f>+CITIES!AI204</f>
        <v>1626</v>
      </c>
      <c r="AI10" s="4">
        <f>+CITIES!AJ204</f>
        <v>6012706.6099999994</v>
      </c>
      <c r="AJ10" s="4">
        <f>+CITIES!AK204</f>
        <v>20800624.93</v>
      </c>
      <c r="AK10" s="5">
        <f>+CITIES!AL204</f>
        <v>0</v>
      </c>
      <c r="AL10" s="4">
        <f>+CITIES!AM204</f>
        <v>22993972.770000003</v>
      </c>
      <c r="AM10" s="4">
        <f>+CITIES!AN204</f>
        <v>1165491.0899999999</v>
      </c>
      <c r="AN10" s="4">
        <f>+CITIES!AO204</f>
        <v>204713</v>
      </c>
      <c r="AO10" s="4">
        <f>+CITIES!AP204</f>
        <v>4515331.74</v>
      </c>
      <c r="AP10" s="4">
        <f>+CITIES!AQ204</f>
        <v>28879508.600000001</v>
      </c>
      <c r="AQ10" s="5">
        <f>+CITIES!AR204</f>
        <v>0</v>
      </c>
      <c r="AR10" s="4">
        <f>+CITIES!AS204</f>
        <v>16640955.459999999</v>
      </c>
      <c r="AS10" s="4">
        <f>+CITIES!AT204</f>
        <v>4486018.8099999996</v>
      </c>
      <c r="AT10" s="4">
        <f>+CITIES!AU204</f>
        <v>6434515.79</v>
      </c>
      <c r="AU10" s="4">
        <f>+CITIES!AV204</f>
        <v>1289224.4600000002</v>
      </c>
      <c r="AV10" s="4">
        <f>+CITIES!AW204</f>
        <v>54731.229999999996</v>
      </c>
      <c r="AW10" s="4">
        <f>+CITIES!AX204</f>
        <v>13181707.139999997</v>
      </c>
      <c r="AX10" s="4">
        <f>+CITIES!AY204</f>
        <v>42087152.890000008</v>
      </c>
      <c r="AY10" s="5">
        <f>+CITIES!AZ204</f>
        <v>0</v>
      </c>
      <c r="AZ10" s="4">
        <f>+CITIES!BA204</f>
        <v>5403821.3899999997</v>
      </c>
      <c r="BA10" s="4">
        <f>+CITIES!BB204</f>
        <v>1430375.8299999998</v>
      </c>
      <c r="BB10" s="4">
        <f>+CITIES!BC204</f>
        <v>9016237.290000001</v>
      </c>
      <c r="BC10" s="4">
        <f>+CITIES!BD204</f>
        <v>770714.3600000001</v>
      </c>
      <c r="BD10" s="4">
        <f>+CITIES!BE204</f>
        <v>16621148.870000003</v>
      </c>
      <c r="BE10" s="5">
        <f>+CITIES!BF204</f>
        <v>0</v>
      </c>
      <c r="BF10" s="4">
        <f>+CITIES!BG204</f>
        <v>14721789.16</v>
      </c>
      <c r="BG10" s="5">
        <f>+CITIES!BH204</f>
        <v>0</v>
      </c>
      <c r="BH10" s="4">
        <f>+CITIES!BI204</f>
        <v>4755489.37</v>
      </c>
      <c r="BI10" s="4">
        <f>+CITIES!BJ204</f>
        <v>34336.300000000003</v>
      </c>
      <c r="BJ10" s="4">
        <f>+CITIES!BK204</f>
        <v>5852429.96</v>
      </c>
      <c r="BK10" s="4">
        <f>+CITIES!BL204</f>
        <v>1443805.2399999998</v>
      </c>
      <c r="BL10" s="4">
        <f>+CITIES!BM204</f>
        <v>7224398.9300000006</v>
      </c>
      <c r="BM10" s="4">
        <f>+CITIES!BN204</f>
        <v>623679.48</v>
      </c>
      <c r="BN10" s="4">
        <f>+CITIES!BO204</f>
        <v>5303.67</v>
      </c>
      <c r="BO10" s="4">
        <f>+CITIES!BP204</f>
        <v>18726</v>
      </c>
      <c r="BP10" s="4">
        <f>+CITIES!BQ204</f>
        <v>18997.349999999999</v>
      </c>
      <c r="BQ10" s="4">
        <f>+CITIES!BR204</f>
        <v>337731.08</v>
      </c>
      <c r="BR10" s="4">
        <f>+CITIES!BS204</f>
        <v>1325013.6499999999</v>
      </c>
      <c r="BS10" s="4">
        <f>+CITIES!BT204</f>
        <v>2883806.7599999993</v>
      </c>
      <c r="BT10" s="4">
        <f>+CITIES!BU204</f>
        <v>24523717.789999999</v>
      </c>
      <c r="BU10" s="5">
        <f>+CITIES!BV204</f>
        <v>0</v>
      </c>
      <c r="BV10" s="4">
        <f>+CITIES!BW204</f>
        <v>147633942.24000001</v>
      </c>
      <c r="BW10" s="5">
        <f>+CITIES!BX204</f>
        <v>0</v>
      </c>
      <c r="BX10" s="4">
        <f>+CITIES!BY204</f>
        <v>35616302.339999996</v>
      </c>
      <c r="BY10" s="323"/>
      <c r="BZ10" s="4">
        <f>+CITIES!CA204</f>
        <v>-1450138.17</v>
      </c>
      <c r="CA10" s="5">
        <f>+CITIES!CB204</f>
        <v>0</v>
      </c>
      <c r="CB10" s="4">
        <f>+CITIES!CC204</f>
        <v>144053914.57000005</v>
      </c>
      <c r="CC10" s="5">
        <f>+CITIES!CD204</f>
        <v>0</v>
      </c>
      <c r="CD10" s="4">
        <f>+CITIES!CE204</f>
        <v>67091205.109999992</v>
      </c>
      <c r="CE10" s="4">
        <f>+CITIES!CF204</f>
        <v>16085660.939999999</v>
      </c>
      <c r="CF10" s="4">
        <f>+CITIES!CG204</f>
        <v>60877048.519999996</v>
      </c>
      <c r="CU10" s="31"/>
      <c r="CV10" s="31"/>
    </row>
    <row r="11" spans="1:100" x14ac:dyDescent="0.2">
      <c r="A11" t="s">
        <v>525</v>
      </c>
      <c r="B11" s="120">
        <f>+COUNTIES!C44</f>
        <v>79195966.670000002</v>
      </c>
      <c r="C11" s="5">
        <f>+COUNTIES!D44</f>
        <v>0</v>
      </c>
      <c r="D11" s="4">
        <f>+COUNTIES!E44</f>
        <v>21802704.050000001</v>
      </c>
      <c r="E11" s="4">
        <f>+COUNTIES!F44</f>
        <v>381940.99</v>
      </c>
      <c r="F11" s="4">
        <f>+COUNTIES!G44</f>
        <v>289761.42</v>
      </c>
      <c r="G11" s="4">
        <f>+COUNTIES!H44</f>
        <v>7687583.46</v>
      </c>
      <c r="H11" s="4">
        <f>+COUNTIES!I44</f>
        <v>0</v>
      </c>
      <c r="I11" s="4">
        <f>+COUNTIES!J44</f>
        <v>0</v>
      </c>
      <c r="J11" s="4">
        <f>+COUNTIES!K44</f>
        <v>565289.61</v>
      </c>
      <c r="K11" s="4">
        <f>+COUNTIES!L44</f>
        <v>1830.5</v>
      </c>
      <c r="L11" s="4">
        <f>+COUNTIES!M44</f>
        <v>3765004.48</v>
      </c>
      <c r="M11" s="4">
        <f>+COUNTIES!N44</f>
        <v>34494114.510000005</v>
      </c>
      <c r="N11" s="5">
        <f>+COUNTIES!O44</f>
        <v>0</v>
      </c>
      <c r="O11" s="4">
        <f>+COUNTIES!P44</f>
        <v>85705800.280000001</v>
      </c>
      <c r="P11" s="4">
        <f>+COUNTIES!Q44</f>
        <v>676062.46</v>
      </c>
      <c r="Q11" s="4">
        <f>+COUNTIES!R44</f>
        <v>2428862.92</v>
      </c>
      <c r="R11" s="4">
        <f>+COUNTIES!S44</f>
        <v>1889908.26</v>
      </c>
      <c r="S11" s="4">
        <f>+COUNTIES!T44</f>
        <v>12432255.09</v>
      </c>
      <c r="T11" s="4">
        <f>+COUNTIES!U44</f>
        <v>103132889.01000002</v>
      </c>
      <c r="U11" s="5" t="str">
        <f>+COUNTIES!V44</f>
        <v xml:space="preserve"> </v>
      </c>
      <c r="V11" s="4">
        <f>+COUNTIES!W44</f>
        <v>10052855.15</v>
      </c>
      <c r="W11" s="4">
        <f>+COUNTIES!X44</f>
        <v>444651</v>
      </c>
      <c r="X11" s="4">
        <f>+COUNTIES!Y44</f>
        <v>134244</v>
      </c>
      <c r="Y11" s="4">
        <f>+COUNTIES!Z44</f>
        <v>426817</v>
      </c>
      <c r="Z11" s="4">
        <f>+COUNTIES!AA44</f>
        <v>0</v>
      </c>
      <c r="AA11" s="4">
        <f>+COUNTIES!AB44</f>
        <v>5725440.7999999998</v>
      </c>
      <c r="AB11" s="4">
        <f>+COUNTIES!AC44</f>
        <v>16784007.949999999</v>
      </c>
      <c r="AC11" s="5">
        <f>+COUNTIES!AD44</f>
        <v>0</v>
      </c>
      <c r="AD11" s="4">
        <f>+COUNTIES!AE44</f>
        <v>154411011.47</v>
      </c>
      <c r="AE11" s="5">
        <f>+COUNTIES!AF44</f>
        <v>0</v>
      </c>
      <c r="AF11" s="4">
        <f>+COUNTIES!AG44</f>
        <v>1191360</v>
      </c>
      <c r="AG11" s="4">
        <f>+COUNTIES!AH44</f>
        <v>1074725.44</v>
      </c>
      <c r="AH11" s="4">
        <f>+COUNTIES!AI44</f>
        <v>0</v>
      </c>
      <c r="AI11" s="4">
        <f>+COUNTIES!AJ44</f>
        <v>239405.45</v>
      </c>
      <c r="AJ11" s="4">
        <f>+COUNTIES!AK44</f>
        <v>2505490.89</v>
      </c>
      <c r="AK11" s="5" t="e">
        <f>+COUNTIES!#REF!</f>
        <v>#REF!</v>
      </c>
      <c r="AL11" s="4">
        <f>+COUNTIES!AM44</f>
        <v>21221964.91</v>
      </c>
      <c r="AM11" s="4">
        <f>+COUNTIES!AN44</f>
        <v>2808066.76</v>
      </c>
      <c r="AN11" s="4">
        <f>+COUNTIES!AO44</f>
        <v>245.2</v>
      </c>
      <c r="AO11" s="4">
        <f>+COUNTIES!AP44</f>
        <v>1411400.42</v>
      </c>
      <c r="AP11" s="4">
        <f>+COUNTIES!AQ44</f>
        <v>25441677.289999999</v>
      </c>
      <c r="AQ11" s="5" t="e">
        <f>+COUNTIES!#REF!</f>
        <v>#REF!</v>
      </c>
      <c r="AR11" s="4">
        <f>+COUNTIES!AS44</f>
        <v>16032135.930000002</v>
      </c>
      <c r="AS11" s="4">
        <f>+COUNTIES!AT44</f>
        <v>5173477.83</v>
      </c>
      <c r="AT11" s="4">
        <f>+COUNTIES!AU44</f>
        <v>10222814.630000001</v>
      </c>
      <c r="AU11" s="4">
        <f>+COUNTIES!AV44</f>
        <v>8187598.5600000005</v>
      </c>
      <c r="AV11" s="4">
        <f>+COUNTIES!AW44</f>
        <v>440562.18</v>
      </c>
      <c r="AW11" s="4">
        <f>+COUNTIES!AX44</f>
        <v>8297436.6399999997</v>
      </c>
      <c r="AX11" s="4">
        <f>+COUNTIES!AY44</f>
        <v>48354025.769999996</v>
      </c>
      <c r="AY11" s="5">
        <f>+COUNTIES!AZ44</f>
        <v>0</v>
      </c>
      <c r="AZ11" s="4">
        <f>+COUNTIES!BA44</f>
        <v>10297081.15</v>
      </c>
      <c r="BA11" s="4">
        <f>+COUNTIES!BB44</f>
        <v>3440742.63</v>
      </c>
      <c r="BB11" s="4">
        <f>+COUNTIES!BC44</f>
        <v>12497991.380000001</v>
      </c>
      <c r="BC11" s="4">
        <f>+COUNTIES!BD44</f>
        <v>1730041.03</v>
      </c>
      <c r="BD11" s="4">
        <f>+COUNTIES!BE44</f>
        <v>27965856.190000001</v>
      </c>
      <c r="BE11" s="5">
        <f>+COUNTIES!BF44</f>
        <v>0</v>
      </c>
      <c r="BF11" s="4">
        <f>+COUNTIES!BG44</f>
        <v>10240354.98</v>
      </c>
      <c r="BG11" s="5">
        <f>+COUNTIES!BH44</f>
        <v>0</v>
      </c>
      <c r="BH11" s="4">
        <f>+COUNTIES!BI44</f>
        <v>801343.99</v>
      </c>
      <c r="BI11" s="4">
        <f>+COUNTIES!BJ44</f>
        <v>48025</v>
      </c>
      <c r="BJ11" s="4">
        <f>+COUNTIES!BK44</f>
        <v>46437.3</v>
      </c>
      <c r="BK11" s="4">
        <f>+COUNTIES!BL44</f>
        <v>349232.76</v>
      </c>
      <c r="BL11" s="4">
        <f>+COUNTIES!BM44</f>
        <v>4185842.55</v>
      </c>
      <c r="BM11" s="4">
        <f>+COUNTIES!BN44</f>
        <v>0</v>
      </c>
      <c r="BN11" s="4">
        <f>+COUNTIES!BO44</f>
        <v>0</v>
      </c>
      <c r="BO11" s="4">
        <f>+COUNTIES!BP44</f>
        <v>0</v>
      </c>
      <c r="BP11" s="4">
        <f>+COUNTIES!BQ44</f>
        <v>0</v>
      </c>
      <c r="BQ11" s="4">
        <f>+COUNTIES!BR44</f>
        <v>1679041.76</v>
      </c>
      <c r="BR11" s="4">
        <f>+COUNTIES!BS44</f>
        <v>280155.83999999997</v>
      </c>
      <c r="BS11" s="4">
        <f>+COUNTIES!BT44</f>
        <v>1349166.83</v>
      </c>
      <c r="BT11" s="4">
        <f>+COUNTIES!BU44</f>
        <v>8739246.0299999993</v>
      </c>
      <c r="BU11" s="5" t="str">
        <f>+COUNTIES!BV44</f>
        <v xml:space="preserve"> </v>
      </c>
      <c r="BV11" s="4">
        <f>+COUNTIES!BW44</f>
        <v>123246651.15000001</v>
      </c>
      <c r="BW11" s="5" t="str">
        <f>+COUNTIES!BX44</f>
        <v>^|</v>
      </c>
      <c r="BX11" s="4">
        <f>+COUNTIES!BY44</f>
        <v>31164360.319999997</v>
      </c>
      <c r="BY11" s="323"/>
      <c r="BZ11" s="4">
        <f>+COUNTIES!CA44</f>
        <v>1</v>
      </c>
      <c r="CA11" s="5" t="str">
        <f>+COUNTIES!CB44</f>
        <v>^|</v>
      </c>
      <c r="CB11" s="4">
        <f>+COUNTIES!CC44</f>
        <v>110360327.98999999</v>
      </c>
      <c r="CC11" s="5">
        <f>+COUNTIES!CD44</f>
        <v>0</v>
      </c>
      <c r="CD11" s="4">
        <f>+COUNTIES!CE44</f>
        <v>78346647.479999989</v>
      </c>
      <c r="CE11" s="4">
        <f>+COUNTIES!CF44</f>
        <v>29251047.649999999</v>
      </c>
      <c r="CF11" s="4">
        <f>+COUNTIES!CG44</f>
        <v>2762632.8599999989</v>
      </c>
      <c r="CU11" s="31"/>
      <c r="CV11" s="31"/>
    </row>
    <row r="12" spans="1:100" x14ac:dyDescent="0.2">
      <c r="A12" t="s">
        <v>526</v>
      </c>
      <c r="B12" s="121">
        <f>+HIDISTS!C75</f>
        <v>191164253.58000001</v>
      </c>
      <c r="C12" s="49">
        <f>+HIDISTS!D75</f>
        <v>0</v>
      </c>
      <c r="D12" s="32">
        <f>+HIDISTS!E75</f>
        <v>105189137.20999999</v>
      </c>
      <c r="E12" s="32">
        <f>+HIDISTS!F75</f>
        <v>1121286.5699999998</v>
      </c>
      <c r="F12" s="32">
        <f>+HIDISTS!G75</f>
        <v>1822142.45</v>
      </c>
      <c r="G12" s="32">
        <f>+HIDISTS!H75</f>
        <v>60000</v>
      </c>
      <c r="H12" s="32">
        <f>+HIDISTS!I75</f>
        <v>776</v>
      </c>
      <c r="I12" s="32">
        <f>+HIDISTS!J75</f>
        <v>613845</v>
      </c>
      <c r="J12" s="32">
        <f>+HIDISTS!K75</f>
        <v>25838192</v>
      </c>
      <c r="K12" s="32">
        <f>+HIDISTS!L75</f>
        <v>11923822</v>
      </c>
      <c r="L12" s="32">
        <f>+HIDISTS!M75</f>
        <v>10870309.57</v>
      </c>
      <c r="M12" s="32">
        <f>+HIDISTS!N75</f>
        <v>157439510.80000001</v>
      </c>
      <c r="N12" s="49">
        <f>+HIDISTS!O75</f>
        <v>0</v>
      </c>
      <c r="O12" s="32">
        <f>+HIDISTS!P75</f>
        <v>125094909.63</v>
      </c>
      <c r="P12" s="32">
        <f>+HIDISTS!Q75</f>
        <v>2606360.59</v>
      </c>
      <c r="Q12" s="32">
        <f>+HIDISTS!R75</f>
        <v>11577962.380000001</v>
      </c>
      <c r="R12" s="32">
        <f>+HIDISTS!S75</f>
        <v>1296527</v>
      </c>
      <c r="S12" s="32">
        <f>+HIDISTS!T75</f>
        <v>17770351</v>
      </c>
      <c r="T12" s="32">
        <f>+HIDISTS!U75</f>
        <v>158346110.59999999</v>
      </c>
      <c r="U12" s="49" t="str">
        <f>+HIDISTS!V75</f>
        <v xml:space="preserve"> </v>
      </c>
      <c r="V12" s="32">
        <f>+HIDISTS!W75</f>
        <v>3950121.17</v>
      </c>
      <c r="W12" s="32">
        <f>+HIDISTS!X75</f>
        <v>172696</v>
      </c>
      <c r="X12" s="32">
        <f>+HIDISTS!Y75</f>
        <v>126451</v>
      </c>
      <c r="Y12" s="32">
        <f>+HIDISTS!Z75</f>
        <v>1635088.87</v>
      </c>
      <c r="Z12" s="32">
        <f>+HIDISTS!AA75</f>
        <v>767658</v>
      </c>
      <c r="AA12" s="32">
        <f>+HIDISTS!AB75</f>
        <v>1195944</v>
      </c>
      <c r="AB12" s="32">
        <f>+HIDISTS!AC75</f>
        <v>7847959.04</v>
      </c>
      <c r="AC12" s="49" t="str">
        <f>+HIDISTS!AD75</f>
        <v xml:space="preserve"> </v>
      </c>
      <c r="AD12" s="32">
        <f>+HIDISTS!AE75</f>
        <v>323633580.44</v>
      </c>
      <c r="AE12" s="49">
        <f>+HIDISTS!AF75</f>
        <v>0</v>
      </c>
      <c r="AF12" s="32">
        <f>+HIDISTS!AG75</f>
        <v>1038611.7</v>
      </c>
      <c r="AG12" s="32">
        <f>+HIDISTS!AH75</f>
        <v>1148879</v>
      </c>
      <c r="AH12" s="32">
        <f>+HIDISTS!AI75</f>
        <v>0</v>
      </c>
      <c r="AI12" s="32">
        <f>+HIDISTS!AJ75</f>
        <v>12746613.32</v>
      </c>
      <c r="AJ12" s="32">
        <f>+HIDISTS!AK75</f>
        <v>14934104.02</v>
      </c>
      <c r="AK12" s="49">
        <f>+HIDISTS!AL75</f>
        <v>0</v>
      </c>
      <c r="AL12" s="32">
        <f>+HIDISTS!AM75</f>
        <v>46689498.579999998</v>
      </c>
      <c r="AM12" s="32">
        <f>+HIDISTS!AN75</f>
        <v>11161674.939999999</v>
      </c>
      <c r="AN12" s="32">
        <f>+HIDISTS!AO75</f>
        <v>5822</v>
      </c>
      <c r="AO12" s="32">
        <f>+HIDISTS!AP75</f>
        <v>163834.96</v>
      </c>
      <c r="AP12" s="32">
        <f>+HIDISTS!AQ75</f>
        <v>58020830.479999997</v>
      </c>
      <c r="AQ12" s="49" t="str">
        <f>+HIDISTS!AR75</f>
        <v xml:space="preserve"> </v>
      </c>
      <c r="AR12" s="32">
        <f>+HIDISTS!AS75</f>
        <v>24795290.52</v>
      </c>
      <c r="AS12" s="32">
        <f>+HIDISTS!AT75</f>
        <v>5970277.1099999994</v>
      </c>
      <c r="AT12" s="32">
        <f>+HIDISTS!AU75</f>
        <v>7806424.6900000004</v>
      </c>
      <c r="AU12" s="32">
        <f>+HIDISTS!AV75</f>
        <v>8515861.2599999979</v>
      </c>
      <c r="AV12" s="32">
        <f>+HIDISTS!AW75</f>
        <v>548699.66</v>
      </c>
      <c r="AW12" s="32">
        <f>+HIDISTS!AX75</f>
        <v>50812981.530000001</v>
      </c>
      <c r="AX12" s="32">
        <f>+HIDISTS!AY75</f>
        <v>98449534.769999981</v>
      </c>
      <c r="AY12" s="49">
        <f>+HIDISTS!AZ75</f>
        <v>0</v>
      </c>
      <c r="AZ12" s="32">
        <f>+HIDISTS!BA75</f>
        <v>19623230.740000002</v>
      </c>
      <c r="BA12" s="32">
        <f>+HIDISTS!BB75</f>
        <v>3091909.23</v>
      </c>
      <c r="BB12" s="32">
        <f>+HIDISTS!BC75</f>
        <v>16363287.720000001</v>
      </c>
      <c r="BC12" s="32">
        <f>+HIDISTS!BD75</f>
        <v>1895845</v>
      </c>
      <c r="BD12" s="32">
        <f>+HIDISTS!BE75</f>
        <v>40974272.689999998</v>
      </c>
      <c r="BE12" s="49">
        <f>+HIDISTS!BF75</f>
        <v>0</v>
      </c>
      <c r="BF12" s="32">
        <f>+HIDISTS!BG75</f>
        <v>18850477.350000001</v>
      </c>
      <c r="BG12" s="49">
        <f>+HIDISTS!BH75</f>
        <v>0</v>
      </c>
      <c r="BH12" s="32">
        <f>+HIDISTS!BI75</f>
        <v>11869379.15</v>
      </c>
      <c r="BI12" s="32">
        <f>+HIDISTS!BJ75</f>
        <v>241490</v>
      </c>
      <c r="BJ12" s="32">
        <f>+HIDISTS!BK75</f>
        <v>37584</v>
      </c>
      <c r="BK12" s="32">
        <f>+HIDISTS!BL75</f>
        <v>2610275.2200000002</v>
      </c>
      <c r="BL12" s="32">
        <f>+HIDISTS!BM75</f>
        <v>5097283.34</v>
      </c>
      <c r="BM12" s="32">
        <f>+HIDISTS!BN75</f>
        <v>17893</v>
      </c>
      <c r="BN12" s="32">
        <f>+HIDISTS!BO75</f>
        <v>81350</v>
      </c>
      <c r="BO12" s="32">
        <f>+HIDISTS!BP75</f>
        <v>0</v>
      </c>
      <c r="BP12" s="32">
        <f>+HIDISTS!BQ75</f>
        <v>1328655</v>
      </c>
      <c r="BQ12" s="32">
        <f>+HIDISTS!BR75</f>
        <v>6620169.0700000003</v>
      </c>
      <c r="BR12" s="32">
        <f>+HIDISTS!BS75</f>
        <v>0</v>
      </c>
      <c r="BS12" s="32">
        <f>+HIDISTS!BT75</f>
        <v>16875509</v>
      </c>
      <c r="BT12" s="32">
        <f>+HIDISTS!BU75</f>
        <v>44779587.780000001</v>
      </c>
      <c r="BU12" s="49" t="str">
        <f>+HIDISTS!BV75</f>
        <v xml:space="preserve"> </v>
      </c>
      <c r="BV12" s="32">
        <f>+HIDISTS!BW75</f>
        <v>276008807.09000003</v>
      </c>
      <c r="BW12" s="49" t="str">
        <f>+HIDISTS!BX75</f>
        <v>^|</v>
      </c>
      <c r="BX12" s="32">
        <f>+HIDISTS!BY75</f>
        <v>47624773.350000009</v>
      </c>
      <c r="BY12" s="324"/>
      <c r="BZ12" s="32">
        <f>+HIDISTS!CA75</f>
        <v>323005</v>
      </c>
      <c r="CA12" s="49" t="str">
        <f>+HIDISTS!CB75</f>
        <v>^|</v>
      </c>
      <c r="CB12" s="32">
        <f>+HIDISTS!CC75</f>
        <v>239112031.93000004</v>
      </c>
      <c r="CC12" s="49">
        <f>+HIDISTS!CD75</f>
        <v>0</v>
      </c>
      <c r="CD12" s="32">
        <f>+HIDISTS!CE75</f>
        <v>201918921.15000001</v>
      </c>
      <c r="CE12" s="32">
        <f>+HIDISTS!CF75</f>
        <v>35993151.780000001</v>
      </c>
      <c r="CF12" s="32">
        <f>+HIDISTS!CG75</f>
        <v>1199959.0000000002</v>
      </c>
      <c r="CU12" s="31"/>
      <c r="CV12" s="31"/>
    </row>
    <row r="13" spans="1:100" x14ac:dyDescent="0.2">
      <c r="B13" s="42"/>
      <c r="C13" s="1"/>
      <c r="F13" s="42"/>
      <c r="G13" s="42"/>
      <c r="M13" s="42"/>
      <c r="N13" s="1"/>
      <c r="O13" s="42"/>
      <c r="P13" s="42"/>
      <c r="T13" s="42"/>
      <c r="U13" s="1"/>
      <c r="V13" s="42"/>
      <c r="W13" s="42"/>
      <c r="Z13" s="42"/>
      <c r="AB13" s="42"/>
      <c r="AC13" s="1"/>
      <c r="AD13" s="42"/>
      <c r="AE13" s="1"/>
      <c r="AF13" s="42"/>
      <c r="AH13" s="42"/>
      <c r="AK13" s="1"/>
      <c r="AN13" s="42"/>
      <c r="AO13" s="42"/>
      <c r="AP13" s="42"/>
      <c r="AQ13" s="1"/>
      <c r="AR13" s="42"/>
      <c r="AX13" s="42"/>
      <c r="AY13" s="1"/>
      <c r="BE13" s="1"/>
      <c r="BG13" s="1"/>
      <c r="BI13" s="42"/>
      <c r="BK13" s="42"/>
      <c r="BU13" s="57"/>
      <c r="BW13" s="57"/>
      <c r="BY13" s="57"/>
      <c r="BZ13" s="44"/>
      <c r="CA13" s="57"/>
      <c r="CB13" s="44"/>
      <c r="CC13" s="57"/>
      <c r="CD13" s="44"/>
      <c r="CE13" s="44"/>
      <c r="CF13" s="44"/>
    </row>
    <row r="14" spans="1:100" x14ac:dyDescent="0.2">
      <c r="A14" t="s">
        <v>15</v>
      </c>
      <c r="B14" s="58">
        <f>SUM(B10:B13)</f>
        <v>380247970.64999998</v>
      </c>
      <c r="C14" s="59">
        <f t="shared" ref="C14:P14" si="0">SUM(C10:C13)</f>
        <v>0</v>
      </c>
      <c r="D14" s="58">
        <f t="shared" si="0"/>
        <v>166545641.03999999</v>
      </c>
      <c r="E14" s="58">
        <f t="shared" si="0"/>
        <v>1755245.3099999998</v>
      </c>
      <c r="F14" s="58">
        <f t="shared" si="0"/>
        <v>1761696.43</v>
      </c>
      <c r="G14" s="58">
        <f t="shared" si="0"/>
        <v>25975332.57</v>
      </c>
      <c r="H14" s="58">
        <f t="shared" si="0"/>
        <v>776</v>
      </c>
      <c r="I14" s="58">
        <f t="shared" si="0"/>
        <v>613845</v>
      </c>
      <c r="J14" s="58">
        <f t="shared" si="0"/>
        <v>42374268.049999997</v>
      </c>
      <c r="K14" s="58">
        <f t="shared" si="0"/>
        <v>12568760.5</v>
      </c>
      <c r="L14" s="58">
        <f t="shared" si="0"/>
        <v>46945901.740000002</v>
      </c>
      <c r="M14" s="58">
        <f t="shared" si="0"/>
        <v>298541466.63999999</v>
      </c>
      <c r="N14" s="59">
        <f t="shared" si="0"/>
        <v>0</v>
      </c>
      <c r="O14" s="58">
        <f t="shared" si="0"/>
        <v>262439325.09999999</v>
      </c>
      <c r="P14" s="58">
        <f t="shared" si="0"/>
        <v>3763803.28</v>
      </c>
      <c r="Q14" s="58">
        <f t="shared" ref="Q14:AE14" si="1">SUM(Q10:Q13)</f>
        <v>19388815.359999999</v>
      </c>
      <c r="R14" s="58">
        <f t="shared" si="1"/>
        <v>4868876.26</v>
      </c>
      <c r="S14" s="58">
        <f t="shared" si="1"/>
        <v>42240098.439999998</v>
      </c>
      <c r="T14" s="58">
        <f t="shared" si="1"/>
        <v>332700918.44000006</v>
      </c>
      <c r="U14" s="59">
        <f t="shared" si="1"/>
        <v>0</v>
      </c>
      <c r="V14" s="58">
        <f t="shared" ref="V14" si="2">SUM(V10:V13)</f>
        <v>14002976.32</v>
      </c>
      <c r="W14" s="58">
        <f t="shared" si="1"/>
        <v>617347</v>
      </c>
      <c r="X14" s="58">
        <f t="shared" si="1"/>
        <v>260695</v>
      </c>
      <c r="Y14" s="58">
        <f t="shared" si="1"/>
        <v>2181380.87</v>
      </c>
      <c r="Z14" s="58">
        <f t="shared" si="1"/>
        <v>1579106.42</v>
      </c>
      <c r="AA14" s="58">
        <f t="shared" si="1"/>
        <v>11410945.800000001</v>
      </c>
      <c r="AB14" s="58">
        <f t="shared" si="1"/>
        <v>30052451.409999996</v>
      </c>
      <c r="AC14" s="59">
        <f t="shared" si="1"/>
        <v>0</v>
      </c>
      <c r="AD14" s="58">
        <f t="shared" si="1"/>
        <v>661294836.49000001</v>
      </c>
      <c r="AE14" s="59">
        <f t="shared" si="1"/>
        <v>0</v>
      </c>
      <c r="AF14" s="58">
        <f t="shared" ref="AF14:AQ14" si="3">SUM(AF10:AF13)</f>
        <v>16663339.449999999</v>
      </c>
      <c r="AG14" s="58">
        <f t="shared" si="3"/>
        <v>2576529.0099999998</v>
      </c>
      <c r="AH14" s="58">
        <f t="shared" si="3"/>
        <v>1626</v>
      </c>
      <c r="AI14" s="58">
        <f t="shared" si="3"/>
        <v>18998725.379999999</v>
      </c>
      <c r="AJ14" s="58">
        <f t="shared" si="3"/>
        <v>38240219.840000004</v>
      </c>
      <c r="AK14" s="59" t="e">
        <f t="shared" si="3"/>
        <v>#REF!</v>
      </c>
      <c r="AL14" s="58">
        <f t="shared" si="3"/>
        <v>90905436.260000005</v>
      </c>
      <c r="AM14" s="58">
        <f t="shared" si="3"/>
        <v>15135232.789999999</v>
      </c>
      <c r="AN14" s="58">
        <f t="shared" si="3"/>
        <v>210780.2</v>
      </c>
      <c r="AO14" s="58">
        <f t="shared" si="3"/>
        <v>6090567.1200000001</v>
      </c>
      <c r="AP14" s="58">
        <f t="shared" ref="AP14:AY14" si="4">SUM(AP10:AP13)</f>
        <v>112342016.37</v>
      </c>
      <c r="AQ14" s="59" t="e">
        <f t="shared" si="3"/>
        <v>#REF!</v>
      </c>
      <c r="AR14" s="58">
        <f t="shared" si="4"/>
        <v>57468381.909999996</v>
      </c>
      <c r="AS14" s="58">
        <f t="shared" si="4"/>
        <v>15629773.75</v>
      </c>
      <c r="AT14" s="58">
        <f t="shared" si="4"/>
        <v>24463755.110000003</v>
      </c>
      <c r="AU14" s="58">
        <f t="shared" si="4"/>
        <v>17992684.280000001</v>
      </c>
      <c r="AV14" s="58">
        <f t="shared" si="4"/>
        <v>1043993.0700000001</v>
      </c>
      <c r="AW14" s="58">
        <f t="shared" si="4"/>
        <v>72292125.310000002</v>
      </c>
      <c r="AX14" s="58">
        <f t="shared" si="4"/>
        <v>188890713.42999998</v>
      </c>
      <c r="AY14" s="59">
        <f t="shared" si="4"/>
        <v>0</v>
      </c>
      <c r="AZ14" s="58">
        <f t="shared" ref="AZ14:BO14" si="5">SUM(AZ10:AZ13)</f>
        <v>35324133.280000001</v>
      </c>
      <c r="BA14" s="58">
        <f t="shared" si="5"/>
        <v>7963027.6899999995</v>
      </c>
      <c r="BB14" s="58">
        <f t="shared" si="5"/>
        <v>37877516.390000001</v>
      </c>
      <c r="BC14" s="58">
        <f t="shared" si="5"/>
        <v>4396600.3900000006</v>
      </c>
      <c r="BD14" s="58">
        <f t="shared" si="5"/>
        <v>85561277.75</v>
      </c>
      <c r="BE14" s="59">
        <f t="shared" si="5"/>
        <v>0</v>
      </c>
      <c r="BF14" s="58">
        <f t="shared" si="5"/>
        <v>43812621.490000002</v>
      </c>
      <c r="BG14" s="59">
        <f t="shared" si="5"/>
        <v>0</v>
      </c>
      <c r="BH14" s="58">
        <f t="shared" si="5"/>
        <v>17426212.510000002</v>
      </c>
      <c r="BI14" s="58">
        <f t="shared" si="5"/>
        <v>323851.3</v>
      </c>
      <c r="BJ14" s="58">
        <f t="shared" si="5"/>
        <v>5936451.2599999998</v>
      </c>
      <c r="BK14" s="58">
        <f t="shared" si="5"/>
        <v>4403313.22</v>
      </c>
      <c r="BL14" s="58">
        <f t="shared" si="5"/>
        <v>16507524.82</v>
      </c>
      <c r="BM14" s="58">
        <f t="shared" si="5"/>
        <v>641572.48</v>
      </c>
      <c r="BN14" s="58">
        <f t="shared" si="5"/>
        <v>86653.67</v>
      </c>
      <c r="BO14" s="58">
        <f t="shared" si="5"/>
        <v>18726</v>
      </c>
      <c r="BP14" s="58">
        <f t="shared" ref="BP14:CA14" si="6">SUM(BP10:BP13)</f>
        <v>1347652.35</v>
      </c>
      <c r="BQ14" s="58">
        <f t="shared" si="6"/>
        <v>8636941.9100000001</v>
      </c>
      <c r="BR14" s="58">
        <f t="shared" si="6"/>
        <v>1605169.4899999998</v>
      </c>
      <c r="BS14" s="58">
        <f t="shared" si="6"/>
        <v>21108482.59</v>
      </c>
      <c r="BT14" s="58">
        <f t="shared" si="6"/>
        <v>78042551.599999994</v>
      </c>
      <c r="BU14" s="59">
        <f t="shared" si="6"/>
        <v>0</v>
      </c>
      <c r="BV14" s="58">
        <f t="shared" si="6"/>
        <v>546889400.48000002</v>
      </c>
      <c r="BW14" s="59">
        <f t="shared" si="6"/>
        <v>0</v>
      </c>
      <c r="BX14" s="58">
        <f t="shared" si="6"/>
        <v>114405436.01000001</v>
      </c>
      <c r="BY14" s="59">
        <f t="shared" si="6"/>
        <v>0</v>
      </c>
      <c r="BZ14" s="58">
        <f t="shared" si="6"/>
        <v>-1127132.17</v>
      </c>
      <c r="CA14" s="59">
        <f t="shared" si="6"/>
        <v>0</v>
      </c>
      <c r="CB14" s="58">
        <f>SUM(CB10:CB13)</f>
        <v>493526274.49000013</v>
      </c>
      <c r="CC14" s="59">
        <f>SUM(CC10:CC13)</f>
        <v>0</v>
      </c>
      <c r="CD14" s="58">
        <f t="shared" ref="CD14:CF14" si="7">SUM(CD10:CD13)</f>
        <v>347356773.74000001</v>
      </c>
      <c r="CE14" s="58">
        <f t="shared" si="7"/>
        <v>81329860.370000005</v>
      </c>
      <c r="CF14" s="58">
        <f t="shared" si="7"/>
        <v>64839640.379999995</v>
      </c>
    </row>
    <row r="15" spans="1:100" x14ac:dyDescent="0.2">
      <c r="BG15" s="42"/>
      <c r="BH15" s="42"/>
      <c r="BZ15" s="44"/>
    </row>
    <row r="16" spans="1:100" x14ac:dyDescent="0.2">
      <c r="BV16" s="44"/>
      <c r="BZ16" s="44"/>
    </row>
    <row r="17" spans="50:78" x14ac:dyDescent="0.2">
      <c r="AX17" s="6"/>
      <c r="BZ17" s="44"/>
    </row>
    <row r="18" spans="50:78" x14ac:dyDescent="0.2">
      <c r="BZ18" s="44"/>
    </row>
    <row r="19" spans="50:78" x14ac:dyDescent="0.2">
      <c r="BZ19" s="44"/>
    </row>
    <row r="20" spans="50:78" x14ac:dyDescent="0.2">
      <c r="BZ20" s="44"/>
    </row>
    <row r="21" spans="50:78" x14ac:dyDescent="0.2">
      <c r="BZ21" s="44"/>
    </row>
    <row r="22" spans="50:78" x14ac:dyDescent="0.2">
      <c r="BZ22" s="44"/>
    </row>
    <row r="23" spans="50:78" x14ac:dyDescent="0.2">
      <c r="BZ23" s="44"/>
    </row>
    <row r="24" spans="50:78" x14ac:dyDescent="0.2">
      <c r="BZ24" s="44"/>
    </row>
    <row r="26" spans="50:78" x14ac:dyDescent="0.2">
      <c r="BZ26" s="44"/>
    </row>
    <row r="27" spans="50:78" x14ac:dyDescent="0.2">
      <c r="BZ27" s="44"/>
    </row>
    <row r="28" spans="50:78" x14ac:dyDescent="0.2">
      <c r="BZ28" s="44"/>
    </row>
    <row r="29" spans="50:78" x14ac:dyDescent="0.2">
      <c r="BZ29" s="44"/>
    </row>
    <row r="30" spans="50:78" x14ac:dyDescent="0.2">
      <c r="BZ30" s="44"/>
    </row>
    <row r="31" spans="50:78" x14ac:dyDescent="0.2">
      <c r="BZ31" s="44"/>
    </row>
    <row r="32" spans="50:78" x14ac:dyDescent="0.2">
      <c r="BZ32" s="44"/>
    </row>
    <row r="34" spans="78:78" x14ac:dyDescent="0.2">
      <c r="BZ34" s="44"/>
    </row>
    <row r="35" spans="78:78" x14ac:dyDescent="0.2">
      <c r="BZ35" s="44"/>
    </row>
    <row r="36" spans="78:78" x14ac:dyDescent="0.2">
      <c r="BZ36" s="44"/>
    </row>
    <row r="37" spans="78:78" x14ac:dyDescent="0.2">
      <c r="BZ37" s="44"/>
    </row>
    <row r="38" spans="78:78" x14ac:dyDescent="0.2">
      <c r="BZ38" s="44"/>
    </row>
    <row r="39" spans="78:78" x14ac:dyDescent="0.2">
      <c r="BZ39" s="44"/>
    </row>
    <row r="41" spans="78:78" x14ac:dyDescent="0.2">
      <c r="BZ41" s="44"/>
    </row>
    <row r="44" spans="78:78" x14ac:dyDescent="0.2">
      <c r="BZ44" s="44"/>
    </row>
    <row r="45" spans="78:78" x14ac:dyDescent="0.2">
      <c r="BZ45" s="47"/>
    </row>
    <row r="46" spans="78:78" x14ac:dyDescent="0.2">
      <c r="BZ46" s="43"/>
    </row>
    <row r="47" spans="78:78" x14ac:dyDescent="0.2">
      <c r="BZ47" s="43"/>
    </row>
    <row r="48" spans="78:78" x14ac:dyDescent="0.2">
      <c r="BZ48" s="43"/>
    </row>
    <row r="49" spans="78:78" x14ac:dyDescent="0.2">
      <c r="BZ49" s="43"/>
    </row>
    <row r="50" spans="78:78" x14ac:dyDescent="0.2">
      <c r="BZ50" s="43"/>
    </row>
    <row r="52" spans="78:78" x14ac:dyDescent="0.2">
      <c r="BZ52" s="44"/>
    </row>
    <row r="53" spans="78:78" x14ac:dyDescent="0.2">
      <c r="BZ53" s="44"/>
    </row>
    <row r="54" spans="78:78" x14ac:dyDescent="0.2">
      <c r="BZ54" s="44"/>
    </row>
    <row r="55" spans="78:78" x14ac:dyDescent="0.2">
      <c r="BZ55" s="44"/>
    </row>
    <row r="56" spans="78:78" x14ac:dyDescent="0.2">
      <c r="BZ56" s="44"/>
    </row>
    <row r="57" spans="78:78" x14ac:dyDescent="0.2">
      <c r="BZ57" s="44"/>
    </row>
    <row r="59" spans="78:78" x14ac:dyDescent="0.2">
      <c r="BZ59" s="44"/>
    </row>
    <row r="60" spans="78:78" x14ac:dyDescent="0.2">
      <c r="BZ60" s="44"/>
    </row>
    <row r="61" spans="78:78" x14ac:dyDescent="0.2">
      <c r="BZ61" s="44"/>
    </row>
    <row r="62" spans="78:78" x14ac:dyDescent="0.2">
      <c r="BZ62" s="44"/>
    </row>
    <row r="63" spans="78:78" x14ac:dyDescent="0.2">
      <c r="BZ63" s="44"/>
    </row>
    <row r="65" spans="78:78" x14ac:dyDescent="0.2">
      <c r="BZ65" s="44"/>
    </row>
    <row r="66" spans="78:78" x14ac:dyDescent="0.2">
      <c r="BZ66" s="44"/>
    </row>
    <row r="67" spans="78:78" x14ac:dyDescent="0.2">
      <c r="BZ67" s="44"/>
    </row>
    <row r="68" spans="78:78" x14ac:dyDescent="0.2">
      <c r="BZ68" s="44"/>
    </row>
    <row r="69" spans="78:78" x14ac:dyDescent="0.2">
      <c r="BZ69" s="44"/>
    </row>
    <row r="70" spans="78:78" x14ac:dyDescent="0.2">
      <c r="BZ70" s="44"/>
    </row>
    <row r="71" spans="78:78" x14ac:dyDescent="0.2">
      <c r="BZ71" s="44"/>
    </row>
    <row r="72" spans="78:78" x14ac:dyDescent="0.2">
      <c r="BZ72" s="44"/>
    </row>
    <row r="73" spans="78:78" x14ac:dyDescent="0.2">
      <c r="BZ73" s="44"/>
    </row>
    <row r="74" spans="78:78" x14ac:dyDescent="0.2">
      <c r="BZ74" s="44"/>
    </row>
    <row r="75" spans="78:78" x14ac:dyDescent="0.2">
      <c r="BZ75" s="44"/>
    </row>
    <row r="77" spans="78:78" x14ac:dyDescent="0.2">
      <c r="BZ77" s="44"/>
    </row>
    <row r="79" spans="78:78" x14ac:dyDescent="0.2">
      <c r="BZ79" s="44"/>
    </row>
    <row r="81" spans="78:78" x14ac:dyDescent="0.2">
      <c r="BZ81" s="44"/>
    </row>
    <row r="83" spans="78:78" x14ac:dyDescent="0.2">
      <c r="BZ83" s="48"/>
    </row>
  </sheetData>
  <phoneticPr fontId="0" type="noConversion"/>
  <pageMargins left="2.0699999999999998" right="0.75" top="1" bottom="1" header="0.5" footer="0.5"/>
  <pageSetup paperSize="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5"/>
  <sheetViews>
    <sheetView showGridLines="0" zoomScale="75" workbookViewId="0">
      <selection activeCell="A8" sqref="A8"/>
    </sheetView>
  </sheetViews>
  <sheetFormatPr defaultRowHeight="12.75" x14ac:dyDescent="0.2"/>
  <cols>
    <col min="1" max="1" width="46.28515625" bestFit="1" customWidth="1"/>
    <col min="2" max="2" width="2" customWidth="1"/>
    <col min="3" max="3" width="19.7109375" customWidth="1"/>
    <col min="4" max="4" width="2" hidden="1" customWidth="1"/>
    <col min="5" max="5" width="23.5703125" customWidth="1"/>
    <col min="6" max="6" width="2.140625" hidden="1" customWidth="1"/>
    <col min="7" max="7" width="20" customWidth="1"/>
    <col min="8" max="8" width="2.140625" customWidth="1"/>
    <col min="9" max="9" width="20" customWidth="1"/>
    <col min="10" max="10" width="13.42578125" bestFit="1" customWidth="1"/>
    <col min="11" max="11" width="13.85546875" bestFit="1" customWidth="1"/>
    <col min="12" max="12" width="12.5703125" customWidth="1"/>
    <col min="13" max="13" width="13.85546875" bestFit="1" customWidth="1"/>
  </cols>
  <sheetData>
    <row r="1" spans="1:13" x14ac:dyDescent="0.2">
      <c r="A1" s="95" t="s">
        <v>528</v>
      </c>
      <c r="B1" s="95"/>
      <c r="C1" s="95"/>
      <c r="D1" s="95"/>
      <c r="E1" s="95"/>
      <c r="F1" s="95"/>
      <c r="G1" s="95"/>
      <c r="H1" s="95"/>
      <c r="I1" s="95"/>
    </row>
    <row r="2" spans="1:13" x14ac:dyDescent="0.2">
      <c r="A2" s="95" t="s">
        <v>725</v>
      </c>
      <c r="B2" s="95"/>
      <c r="C2" s="95"/>
      <c r="D2" s="95"/>
      <c r="E2" s="95"/>
      <c r="F2" s="95"/>
      <c r="G2" s="96"/>
      <c r="H2" s="95"/>
      <c r="I2" s="96"/>
    </row>
    <row r="3" spans="1:13" x14ac:dyDescent="0.2">
      <c r="A3" s="6"/>
      <c r="B3" s="6"/>
      <c r="C3" s="6"/>
      <c r="D3" s="6"/>
      <c r="E3" s="6"/>
      <c r="F3" s="6"/>
      <c r="H3" s="6"/>
    </row>
    <row r="4" spans="1:13" x14ac:dyDescent="0.2">
      <c r="A4" s="6"/>
      <c r="B4" s="6"/>
      <c r="C4" s="6"/>
      <c r="D4" s="6"/>
      <c r="E4" s="6"/>
      <c r="F4" s="6"/>
      <c r="H4" s="6"/>
    </row>
    <row r="5" spans="1:13" x14ac:dyDescent="0.2">
      <c r="A5" s="6"/>
      <c r="B5" s="6"/>
      <c r="C5" s="6"/>
      <c r="D5" s="6"/>
      <c r="E5" s="6"/>
      <c r="F5" s="6"/>
      <c r="H5" s="6"/>
    </row>
    <row r="6" spans="1:13" ht="28.5" customHeight="1" x14ac:dyDescent="0.2">
      <c r="A6" s="6"/>
      <c r="B6" s="66"/>
      <c r="C6" s="107" t="s">
        <v>524</v>
      </c>
      <c r="D6" s="70"/>
      <c r="E6" s="107" t="s">
        <v>525</v>
      </c>
      <c r="F6" s="70"/>
      <c r="G6" s="328" t="s">
        <v>527</v>
      </c>
      <c r="H6" s="70"/>
      <c r="I6" s="108" t="s">
        <v>522</v>
      </c>
    </row>
    <row r="7" spans="1:13" x14ac:dyDescent="0.2">
      <c r="A7" s="6"/>
      <c r="B7" s="4"/>
      <c r="C7" s="68"/>
      <c r="D7" s="69"/>
      <c r="E7" s="68"/>
      <c r="F7" s="69"/>
      <c r="G7" s="110"/>
      <c r="H7" s="69"/>
      <c r="I7" s="53"/>
    </row>
    <row r="8" spans="1:13" x14ac:dyDescent="0.2">
      <c r="A8" s="74" t="str">
        <f>+CITIES!CJ8</f>
        <v>FUND BALANCE BEGINNING OF YEAR.....</v>
      </c>
      <c r="B8" s="4"/>
      <c r="C8" s="76">
        <f>+CITIES!CM8</f>
        <v>109887750.40000001</v>
      </c>
      <c r="D8" s="77"/>
      <c r="E8" s="76">
        <f>+COUNTIES!CM8</f>
        <v>79195966.670000002</v>
      </c>
      <c r="F8" s="77"/>
      <c r="G8" s="76">
        <f>+HIDISTS!CM8</f>
        <v>191164253.58000001</v>
      </c>
      <c r="H8" s="77"/>
      <c r="I8" s="78">
        <f>SUM(C8:G8)</f>
        <v>380247970.64999998</v>
      </c>
    </row>
    <row r="9" spans="1:13" x14ac:dyDescent="0.2">
      <c r="A9" s="6"/>
      <c r="B9" s="4"/>
      <c r="C9" s="79"/>
      <c r="D9" s="77"/>
      <c r="E9" s="79"/>
      <c r="F9" s="77"/>
      <c r="G9" s="79"/>
      <c r="H9" s="77"/>
      <c r="I9" s="80"/>
      <c r="L9" t="s">
        <v>719</v>
      </c>
      <c r="M9" s="91">
        <f>I39</f>
        <v>661294836.49000001</v>
      </c>
    </row>
    <row r="10" spans="1:13" x14ac:dyDescent="0.2">
      <c r="A10" s="113" t="str">
        <f>+CITIES!CJ10</f>
        <v>RECEIPTS</v>
      </c>
      <c r="B10" s="4"/>
      <c r="C10" s="79"/>
      <c r="D10" s="77"/>
      <c r="E10" s="79"/>
      <c r="F10" s="77"/>
      <c r="G10" s="79"/>
      <c r="H10" s="77"/>
      <c r="I10" s="80"/>
      <c r="L10" t="s">
        <v>720</v>
      </c>
      <c r="M10" s="91">
        <f>-(I16)</f>
        <v>-25975332.57</v>
      </c>
    </row>
    <row r="11" spans="1:13" x14ac:dyDescent="0.2">
      <c r="B11" s="2"/>
      <c r="C11" s="104"/>
      <c r="D11" s="82"/>
      <c r="E11" s="81"/>
      <c r="F11" s="82"/>
      <c r="G11" s="81"/>
      <c r="H11" s="82"/>
      <c r="I11" s="83"/>
      <c r="L11" t="s">
        <v>723</v>
      </c>
      <c r="M11" s="91">
        <f>-(I25)</f>
        <v>-262439325.09999999</v>
      </c>
    </row>
    <row r="12" spans="1:13" x14ac:dyDescent="0.2">
      <c r="A12" s="106" t="str">
        <f>+CITIES!CJ11</f>
        <v>FUNDS FROM LOCAL SOURCES</v>
      </c>
      <c r="B12" s="66"/>
      <c r="C12" s="105"/>
      <c r="D12" s="85"/>
      <c r="E12" s="105"/>
      <c r="F12" s="85"/>
      <c r="G12" s="105"/>
      <c r="H12" s="77"/>
      <c r="I12" s="112"/>
      <c r="L12" t="s">
        <v>721</v>
      </c>
      <c r="M12" s="91">
        <f>-(I28)</f>
        <v>-4868876.26</v>
      </c>
    </row>
    <row r="13" spans="1:13" x14ac:dyDescent="0.2">
      <c r="A13" s="67" t="str">
        <f>+CITIES!CJ12</f>
        <v>PROPERTY TAX</v>
      </c>
      <c r="B13" s="69"/>
      <c r="C13" s="79">
        <f>+CITIES!CM12</f>
        <v>39553799.779999994</v>
      </c>
      <c r="D13" s="77"/>
      <c r="E13" s="79">
        <f>+COUNTIES!CM12</f>
        <v>21802704.050000001</v>
      </c>
      <c r="F13" s="77"/>
      <c r="G13" s="79">
        <f>+HIDISTS!CM12</f>
        <v>105189137.20999999</v>
      </c>
      <c r="H13" s="77"/>
      <c r="I13" s="78">
        <f t="shared" ref="I13:I21" si="0">SUM(C13:G13)</f>
        <v>166545641.03999999</v>
      </c>
      <c r="L13" t="s">
        <v>722</v>
      </c>
      <c r="M13" s="91">
        <f>-(I33+I34+I35+I36)</f>
        <v>-15432128.09</v>
      </c>
    </row>
    <row r="14" spans="1:13" x14ac:dyDescent="0.2">
      <c r="A14" s="67" t="str">
        <f>+CITIES!CJ13</f>
        <v>SALE OF PROPERTY</v>
      </c>
      <c r="B14" s="69"/>
      <c r="C14" s="79">
        <f>+CITIES!CM13</f>
        <v>252017.75</v>
      </c>
      <c r="D14" s="77"/>
      <c r="E14" s="79">
        <f>+COUNTIES!CM13</f>
        <v>381940.99</v>
      </c>
      <c r="F14" s="77"/>
      <c r="G14" s="79">
        <f>+HIDISTS!CM13</f>
        <v>1121286.5699999998</v>
      </c>
      <c r="H14" s="77"/>
      <c r="I14" s="78">
        <f t="shared" si="0"/>
        <v>1755245.3099999998</v>
      </c>
    </row>
    <row r="15" spans="1:13" x14ac:dyDescent="0.2">
      <c r="A15" s="67" t="str">
        <f>+CITIES!CJ14</f>
        <v>INTEREST INCOME</v>
      </c>
      <c r="B15" s="69"/>
      <c r="C15" s="79">
        <f>+CITIES!CM14</f>
        <v>-350207.44</v>
      </c>
      <c r="D15" s="77"/>
      <c r="E15" s="79">
        <f>+COUNTIES!CM14</f>
        <v>289761.42</v>
      </c>
      <c r="F15" s="77"/>
      <c r="G15" s="79">
        <f>+HIDISTS!CM14</f>
        <v>1822142.45</v>
      </c>
      <c r="H15" s="77"/>
      <c r="I15" s="78">
        <f t="shared" si="0"/>
        <v>1761696.43</v>
      </c>
      <c r="M15" s="91">
        <f>SUM(M9:M14)</f>
        <v>352579174.46999997</v>
      </c>
    </row>
    <row r="16" spans="1:13" x14ac:dyDescent="0.2">
      <c r="A16" s="67" t="str">
        <f>+CITIES!CJ15</f>
        <v>GENERAL FUND TRANSFER</v>
      </c>
      <c r="B16" s="69"/>
      <c r="C16" s="79">
        <f>+CITIES!CM15</f>
        <v>18227749.109999999</v>
      </c>
      <c r="D16" s="77"/>
      <c r="E16" s="79">
        <f>+COUNTIES!CM15</f>
        <v>7687583.46</v>
      </c>
      <c r="F16" s="77"/>
      <c r="G16" s="79">
        <f>+HIDISTS!CM15</f>
        <v>60000</v>
      </c>
      <c r="H16" s="77"/>
      <c r="I16" s="78">
        <f t="shared" si="0"/>
        <v>25975332.57</v>
      </c>
    </row>
    <row r="17" spans="1:9" x14ac:dyDescent="0.2">
      <c r="A17" s="67" t="str">
        <f>+CITIES!CJ16</f>
        <v>PROCEEDS FROM BONDS</v>
      </c>
      <c r="B17" s="69"/>
      <c r="C17" s="79">
        <f>+CITIES!CM16</f>
        <v>0</v>
      </c>
      <c r="D17" s="77"/>
      <c r="E17" s="79">
        <f>+COUNTIES!CM16</f>
        <v>0</v>
      </c>
      <c r="F17" s="77"/>
      <c r="G17" s="79">
        <f>+HIDISTS!CM16</f>
        <v>776</v>
      </c>
      <c r="H17" s="77"/>
      <c r="I17" s="78">
        <f t="shared" si="0"/>
        <v>776</v>
      </c>
    </row>
    <row r="18" spans="1:9" x14ac:dyDescent="0.2">
      <c r="A18" s="67" t="str">
        <f>+CITIES!CJ17</f>
        <v>PROCEEDS FROM NOTES</v>
      </c>
      <c r="B18" s="69"/>
      <c r="C18" s="79">
        <f>+CITIES!CM17</f>
        <v>0</v>
      </c>
      <c r="D18" s="77"/>
      <c r="E18" s="79">
        <f>+COUNTIES!CM17</f>
        <v>0</v>
      </c>
      <c r="F18" s="77"/>
      <c r="G18" s="79">
        <f>+HIDISTS!CM17</f>
        <v>613845</v>
      </c>
      <c r="H18" s="77"/>
      <c r="I18" s="78">
        <f t="shared" si="0"/>
        <v>613845</v>
      </c>
    </row>
    <row r="19" spans="1:9" x14ac:dyDescent="0.2">
      <c r="A19" s="67" t="str">
        <f>+CITIES!CJ18</f>
        <v>LOCAL IMPACT FEES</v>
      </c>
      <c r="B19" s="69"/>
      <c r="C19" s="79">
        <f>+CITIES!CM18</f>
        <v>15970786.439999999</v>
      </c>
      <c r="D19" s="77"/>
      <c r="E19" s="79">
        <f>+COUNTIES!CM18</f>
        <v>565289.61</v>
      </c>
      <c r="F19" s="77"/>
      <c r="G19" s="79">
        <f>+HIDISTS!CM18</f>
        <v>25838192</v>
      </c>
      <c r="H19" s="77"/>
      <c r="I19" s="78">
        <f t="shared" si="0"/>
        <v>42374268.049999997</v>
      </c>
    </row>
    <row r="20" spans="1:9" x14ac:dyDescent="0.2">
      <c r="A20" s="67" t="str">
        <f>+CITIES!CJ19</f>
        <v>LOCAL OPTION REGISTRATIONS</v>
      </c>
      <c r="B20" s="69"/>
      <c r="C20" s="79">
        <f>+CITIES!CM19</f>
        <v>643108</v>
      </c>
      <c r="D20" s="77"/>
      <c r="E20" s="79">
        <f>+COUNTIES!CM19</f>
        <v>1830.5</v>
      </c>
      <c r="F20" s="77"/>
      <c r="G20" s="79">
        <f>+HIDISTS!CM19</f>
        <v>11923822</v>
      </c>
      <c r="H20" s="77"/>
      <c r="I20" s="78">
        <f t="shared" si="0"/>
        <v>12568760.5</v>
      </c>
    </row>
    <row r="21" spans="1:9" ht="13.5" thickBot="1" x14ac:dyDescent="0.25">
      <c r="A21" s="72" t="str">
        <f>+CITIES!CJ20</f>
        <v>ALL OTHER LOCAL</v>
      </c>
      <c r="B21" s="73"/>
      <c r="C21" s="87">
        <f>+CITIES!CM20</f>
        <v>32310587.690000001</v>
      </c>
      <c r="D21" s="88"/>
      <c r="E21" s="87">
        <f>+COUNTIES!CM20</f>
        <v>3765004.48</v>
      </c>
      <c r="F21" s="88"/>
      <c r="G21" s="87">
        <f>+HIDISTS!CM20</f>
        <v>10870309.57</v>
      </c>
      <c r="H21" s="88"/>
      <c r="I21" s="97">
        <f t="shared" si="0"/>
        <v>46945901.740000002</v>
      </c>
    </row>
    <row r="22" spans="1:9" ht="13.5" thickTop="1" x14ac:dyDescent="0.2">
      <c r="A22" s="103" t="str">
        <f>+CITIES!CJ21</f>
        <v xml:space="preserve">                TOTAL LOCAL FUNDING</v>
      </c>
      <c r="B22" s="32"/>
      <c r="C22" s="89">
        <f>+CITIES!CM21</f>
        <v>106607841.33</v>
      </c>
      <c r="D22" s="82"/>
      <c r="E22" s="89">
        <f>+COUNTIES!CM21</f>
        <v>34494114.510000005</v>
      </c>
      <c r="F22" s="82"/>
      <c r="G22" s="89">
        <f>+HIDISTS!CM21</f>
        <v>157439510.80000001</v>
      </c>
      <c r="H22" s="82"/>
      <c r="I22" s="78">
        <f>SUM(C22:G22)</f>
        <v>298541466.63999999</v>
      </c>
    </row>
    <row r="23" spans="1:9" x14ac:dyDescent="0.2">
      <c r="A23" s="106" t="str">
        <f>+CITIES!CJ22</f>
        <v>FUNDS FROM STATE</v>
      </c>
      <c r="B23" s="66"/>
      <c r="C23" s="84"/>
      <c r="D23" s="85"/>
      <c r="E23" s="84"/>
      <c r="F23" s="85"/>
      <c r="G23" s="84"/>
      <c r="H23" s="77"/>
      <c r="I23" s="86"/>
    </row>
    <row r="24" spans="1:9" x14ac:dyDescent="0.2">
      <c r="A24" s="67" t="str">
        <f>+CITIES!CJ23</f>
        <v>RESTRICTED HIGHWAY ACCT</v>
      </c>
      <c r="B24" s="69"/>
      <c r="C24" s="79">
        <f>+CITIES!CM23</f>
        <v>0</v>
      </c>
      <c r="D24" s="77"/>
      <c r="E24" s="79">
        <f>+COUNTIES!CM23</f>
        <v>0</v>
      </c>
      <c r="F24" s="77"/>
      <c r="G24" s="79">
        <f>+HIDISTS!CM23</f>
        <v>0</v>
      </c>
      <c r="H24" s="77"/>
      <c r="I24" s="78">
        <f t="shared" ref="I24:I29" si="1">SUM(C24:G24)</f>
        <v>0</v>
      </c>
    </row>
    <row r="25" spans="1:9" x14ac:dyDescent="0.2">
      <c r="A25" s="67" t="str">
        <f>+CITIES!CJ24</f>
        <v>HIGHWAY USER REVENUE</v>
      </c>
      <c r="B25" s="69"/>
      <c r="C25" s="79">
        <f>+CITIES!CM24</f>
        <v>51638615.189999998</v>
      </c>
      <c r="D25" s="77"/>
      <c r="E25" s="79">
        <f>+COUNTIES!CM24</f>
        <v>85705800.280000001</v>
      </c>
      <c r="F25" s="77"/>
      <c r="G25" s="79">
        <f>+HIDISTS!CM24</f>
        <v>125094909.63</v>
      </c>
      <c r="H25" s="77"/>
      <c r="I25" s="78">
        <f t="shared" si="1"/>
        <v>262439325.09999999</v>
      </c>
    </row>
    <row r="26" spans="1:9" x14ac:dyDescent="0.2">
      <c r="A26" s="67" t="str">
        <f>+CITIES!CJ25</f>
        <v>SALES - INVENTORY REPLACEMENT</v>
      </c>
      <c r="B26" s="69"/>
      <c r="C26" s="79">
        <f>+CITIES!CM25</f>
        <v>481380.23</v>
      </c>
      <c r="D26" s="77"/>
      <c r="E26" s="79">
        <f>+COUNTIES!CM25</f>
        <v>676062.46</v>
      </c>
      <c r="F26" s="77"/>
      <c r="G26" s="79">
        <f>+HIDISTS!CM25</f>
        <v>2606360.59</v>
      </c>
      <c r="H26" s="77"/>
      <c r="I26" s="78">
        <f t="shared" si="1"/>
        <v>3763803.28</v>
      </c>
    </row>
    <row r="27" spans="1:9" x14ac:dyDescent="0.2">
      <c r="A27" s="67" t="str">
        <f>+CITIES!CJ26</f>
        <v>SALES TAX SHARING</v>
      </c>
      <c r="B27" s="69"/>
      <c r="C27" s="79">
        <f>+CITIES!CM26</f>
        <v>5381990.0600000005</v>
      </c>
      <c r="D27" s="77"/>
      <c r="E27" s="79">
        <f>+COUNTIES!CM26</f>
        <v>2428862.92</v>
      </c>
      <c r="F27" s="77"/>
      <c r="G27" s="79">
        <f>+HIDISTS!CM26</f>
        <v>11577962.380000001</v>
      </c>
      <c r="H27" s="77"/>
      <c r="I27" s="78">
        <f t="shared" si="1"/>
        <v>19388815.359999999</v>
      </c>
    </row>
    <row r="28" spans="1:9" x14ac:dyDescent="0.2">
      <c r="A28" s="67" t="str">
        <f>+CITIES!CJ27</f>
        <v>STATE EXCHANGE FAS</v>
      </c>
      <c r="B28" s="69"/>
      <c r="C28" s="79">
        <f>+CITIES!CM27</f>
        <v>1682441</v>
      </c>
      <c r="D28" s="77"/>
      <c r="E28" s="79">
        <f>+COUNTIES!CM27</f>
        <v>1889908.26</v>
      </c>
      <c r="F28" s="77"/>
      <c r="G28" s="79">
        <f>+HIDISTS!CM27</f>
        <v>1296527</v>
      </c>
      <c r="H28" s="77"/>
      <c r="I28" s="78">
        <f t="shared" si="1"/>
        <v>4868876.26</v>
      </c>
    </row>
    <row r="29" spans="1:9" ht="13.5" thickBot="1" x14ac:dyDescent="0.25">
      <c r="A29" s="72" t="str">
        <f>+CITIES!CJ28</f>
        <v>ALL OTHER STATE FUNDING</v>
      </c>
      <c r="B29" s="73"/>
      <c r="C29" s="87">
        <f>+CITIES!CM28</f>
        <v>12037492.35</v>
      </c>
      <c r="D29" s="88"/>
      <c r="E29" s="87">
        <f>+COUNTIES!CM28</f>
        <v>12432255.09</v>
      </c>
      <c r="F29" s="88"/>
      <c r="G29" s="87">
        <f>+HIDISTS!CM28</f>
        <v>17770351</v>
      </c>
      <c r="H29" s="88"/>
      <c r="I29" s="97">
        <f t="shared" si="1"/>
        <v>42240098.439999998</v>
      </c>
    </row>
    <row r="30" spans="1:9" ht="13.5" thickTop="1" x14ac:dyDescent="0.2">
      <c r="A30" s="103" t="str">
        <f>+CITIES!CJ29</f>
        <v xml:space="preserve">               TOTAL STATE FUNDING</v>
      </c>
      <c r="B30" s="32"/>
      <c r="C30" s="89">
        <f>+CITIES!CM29</f>
        <v>71221918.829999998</v>
      </c>
      <c r="D30" s="82"/>
      <c r="E30" s="89">
        <f>+COUNTIES!CM29</f>
        <v>103132889.01000002</v>
      </c>
      <c r="F30" s="82"/>
      <c r="G30" s="89">
        <f>+HIDISTS!CM29</f>
        <v>158346110.59999999</v>
      </c>
      <c r="H30" s="82"/>
      <c r="I30" s="100">
        <f>SUM(C30:G30)</f>
        <v>332700918.44000006</v>
      </c>
    </row>
    <row r="31" spans="1:9" x14ac:dyDescent="0.2">
      <c r="A31" s="106" t="str">
        <f>+CITIES!CJ30</f>
        <v>FUNDS FROM FEDERAL</v>
      </c>
      <c r="B31" s="66"/>
      <c r="C31" s="84"/>
      <c r="D31" s="85"/>
      <c r="E31" s="84"/>
      <c r="F31" s="85"/>
      <c r="G31" s="84"/>
      <c r="H31" s="77"/>
      <c r="I31" s="78"/>
    </row>
    <row r="32" spans="1:9" x14ac:dyDescent="0.2">
      <c r="A32" s="67" t="str">
        <f>+CITIES!CJ31</f>
        <v>FOREST RESERVE APPORTION</v>
      </c>
      <c r="B32" s="69"/>
      <c r="C32" s="79">
        <f>+CITIES!CM31</f>
        <v>0</v>
      </c>
      <c r="D32" s="77"/>
      <c r="E32" s="79">
        <f>+COUNTIES!CM31</f>
        <v>444651</v>
      </c>
      <c r="F32" s="77"/>
      <c r="G32" s="79">
        <f>+HIDISTS!CM31</f>
        <v>172696</v>
      </c>
      <c r="H32" s="77"/>
      <c r="I32" s="78">
        <f t="shared" ref="I32:I39" si="2">SUM(C32:G32)</f>
        <v>617347</v>
      </c>
    </row>
    <row r="33" spans="1:10" x14ac:dyDescent="0.2">
      <c r="A33" s="67" t="str">
        <f>+CITIES!CJ32</f>
        <v>CRITICAL BRIDGE</v>
      </c>
      <c r="B33" s="69"/>
      <c r="C33" s="79">
        <f>+CITIES!CM32</f>
        <v>0</v>
      </c>
      <c r="D33" s="77"/>
      <c r="E33" s="79">
        <f>+COUNTIES!CM32</f>
        <v>134244</v>
      </c>
      <c r="F33" s="77"/>
      <c r="G33" s="79">
        <f>+HIDISTS!CM32</f>
        <v>126451</v>
      </c>
      <c r="H33" s="77"/>
      <c r="I33" s="78">
        <f t="shared" si="2"/>
        <v>260695</v>
      </c>
    </row>
    <row r="34" spans="1:10" x14ac:dyDescent="0.2">
      <c r="A34" s="67" t="str">
        <f>+CITIES!CJ33</f>
        <v>STP RURAL</v>
      </c>
      <c r="B34" s="69"/>
      <c r="C34" s="79">
        <f>+CITIES!CM33</f>
        <v>119475</v>
      </c>
      <c r="D34" s="77"/>
      <c r="E34" s="79">
        <f>+COUNTIES!CM33</f>
        <v>426817</v>
      </c>
      <c r="F34" s="77"/>
      <c r="G34" s="79">
        <f>+HIDISTS!CM33</f>
        <v>1635088.87</v>
      </c>
      <c r="H34" s="77"/>
      <c r="I34" s="78">
        <f t="shared" si="2"/>
        <v>2181380.87</v>
      </c>
    </row>
    <row r="35" spans="1:10" x14ac:dyDescent="0.2">
      <c r="A35" s="67" t="str">
        <f>+CITIES!CJ34</f>
        <v>STP URBAN</v>
      </c>
      <c r="B35" s="69"/>
      <c r="C35" s="79">
        <f>+CITIES!CM34</f>
        <v>811448.42</v>
      </c>
      <c r="D35" s="77"/>
      <c r="E35" s="79">
        <f>+COUNTIES!CM34</f>
        <v>0</v>
      </c>
      <c r="F35" s="77"/>
      <c r="G35" s="79">
        <f>+HIDISTS!CM34</f>
        <v>767658</v>
      </c>
      <c r="H35" s="77"/>
      <c r="I35" s="78">
        <f t="shared" si="2"/>
        <v>1579106.42</v>
      </c>
    </row>
    <row r="36" spans="1:10" ht="13.5" thickBot="1" x14ac:dyDescent="0.25">
      <c r="A36" s="72" t="str">
        <f>+CITIES!CJ35</f>
        <v>ALL OTHER FEDERAL FUNDING</v>
      </c>
      <c r="B36" s="73"/>
      <c r="C36" s="87">
        <f>+CITIES!CM35</f>
        <v>4489561</v>
      </c>
      <c r="D36" s="88"/>
      <c r="E36" s="87">
        <f>+COUNTIES!CM35</f>
        <v>5725440.7999999998</v>
      </c>
      <c r="F36" s="88"/>
      <c r="G36" s="87">
        <f>+HIDISTS!CM35</f>
        <v>1195944</v>
      </c>
      <c r="H36" s="88"/>
      <c r="I36" s="97">
        <f t="shared" si="2"/>
        <v>11410945.800000001</v>
      </c>
    </row>
    <row r="37" spans="1:10" ht="13.5" thickTop="1" x14ac:dyDescent="0.2">
      <c r="A37" s="103" t="str">
        <f>+CITIES!CJ36</f>
        <v xml:space="preserve">               TOTAL FEDERAL FUNDS</v>
      </c>
      <c r="B37" s="32"/>
      <c r="C37" s="89">
        <f>+CITIES!CM36</f>
        <v>5420484.4199999999</v>
      </c>
      <c r="D37" s="82"/>
      <c r="E37" s="89">
        <f>+COUNTIES!CM36</f>
        <v>16784007.949999999</v>
      </c>
      <c r="F37" s="82"/>
      <c r="G37" s="89">
        <f>+HIDISTS!CM36</f>
        <v>7847959.04</v>
      </c>
      <c r="H37" s="82"/>
      <c r="I37" s="100">
        <f t="shared" si="2"/>
        <v>30052451.409999996</v>
      </c>
    </row>
    <row r="38" spans="1:10" x14ac:dyDescent="0.2">
      <c r="A38" s="6"/>
      <c r="B38" s="4"/>
      <c r="C38" s="91"/>
      <c r="D38" s="92"/>
      <c r="E38" s="91"/>
      <c r="F38" s="92"/>
      <c r="G38" s="91"/>
      <c r="H38" s="77"/>
      <c r="I38" s="80"/>
    </row>
    <row r="39" spans="1:10" ht="13.5" thickBot="1" x14ac:dyDescent="0.25">
      <c r="A39" s="75" t="str">
        <f>+CITIES!CJ41</f>
        <v>TOTAL RECEIPTS</v>
      </c>
      <c r="B39" s="73"/>
      <c r="C39" s="93">
        <f>+CITIES!CM41</f>
        <v>183250244.57999998</v>
      </c>
      <c r="D39" s="88"/>
      <c r="E39" s="93">
        <f>+COUNTIES!CM41</f>
        <v>154411011.47</v>
      </c>
      <c r="F39" s="88"/>
      <c r="G39" s="93">
        <f>+HIDISTS!CM41</f>
        <v>323633580.44</v>
      </c>
      <c r="H39" s="88"/>
      <c r="I39" s="97">
        <f t="shared" si="2"/>
        <v>661294836.49000001</v>
      </c>
    </row>
    <row r="40" spans="1:10" ht="13.5" thickTop="1" x14ac:dyDescent="0.2">
      <c r="A40" s="6"/>
      <c r="B40" s="4"/>
      <c r="C40" s="91"/>
      <c r="D40" s="92"/>
      <c r="E40" s="91"/>
      <c r="F40" s="92"/>
      <c r="G40" s="91"/>
      <c r="H40" s="77"/>
      <c r="I40" s="101"/>
    </row>
    <row r="41" spans="1:10" x14ac:dyDescent="0.2">
      <c r="A41" s="113" t="str">
        <f>+CITIES!CJ43</f>
        <v>DISBURSEMENTS</v>
      </c>
      <c r="B41" s="4"/>
      <c r="C41" s="91"/>
      <c r="D41" s="92"/>
      <c r="E41" s="91"/>
      <c r="F41" s="92"/>
      <c r="G41" s="91"/>
      <c r="H41" s="77"/>
      <c r="I41" s="80"/>
    </row>
    <row r="42" spans="1:10" x14ac:dyDescent="0.2">
      <c r="A42" s="6"/>
      <c r="B42" s="4"/>
      <c r="C42" s="91"/>
      <c r="D42" s="92"/>
      <c r="E42" s="91"/>
      <c r="F42" s="92"/>
      <c r="G42" s="91"/>
      <c r="H42" s="82"/>
      <c r="I42" s="83"/>
    </row>
    <row r="43" spans="1:10" x14ac:dyDescent="0.2">
      <c r="A43" s="71" t="str">
        <f>+CITIES!CJ44</f>
        <v>ADMINISTRATION</v>
      </c>
      <c r="B43" s="66"/>
      <c r="C43" s="102">
        <f>+CITIES!CM44</f>
        <v>14721789.16</v>
      </c>
      <c r="D43" s="85"/>
      <c r="E43" s="102">
        <f>+COUNTIES!CM44</f>
        <v>10240354.98</v>
      </c>
      <c r="F43" s="85"/>
      <c r="G43" s="102">
        <f>+HIDISTS!CM44</f>
        <v>18850477.350000001</v>
      </c>
      <c r="H43" s="111"/>
      <c r="I43" s="99">
        <f>SUM(C43:G43)</f>
        <v>43812621.490000002</v>
      </c>
      <c r="J43" s="91">
        <f>+I43</f>
        <v>43812621.490000002</v>
      </c>
    </row>
    <row r="44" spans="1:10" x14ac:dyDescent="0.2">
      <c r="A44" s="106" t="s">
        <v>532</v>
      </c>
      <c r="B44" s="66"/>
      <c r="C44" s="84"/>
      <c r="D44" s="85"/>
      <c r="E44" s="84"/>
      <c r="F44" s="85"/>
      <c r="G44" s="84"/>
      <c r="H44" s="77"/>
      <c r="I44" s="98"/>
    </row>
    <row r="45" spans="1:10" x14ac:dyDescent="0.2">
      <c r="A45" s="67" t="str">
        <f>+CITIES!CJ46</f>
        <v>ROADS &amp; STREETS</v>
      </c>
      <c r="B45" s="69"/>
      <c r="C45" s="79">
        <f>+CITIES!CM46</f>
        <v>37427340.520000003</v>
      </c>
      <c r="D45" s="77"/>
      <c r="E45" s="79">
        <f>+COUNTIES!CM46</f>
        <v>22413324.91</v>
      </c>
      <c r="F45" s="77"/>
      <c r="G45" s="79">
        <f>+HIDISTS!CM46</f>
        <v>47728110.280000001</v>
      </c>
      <c r="H45" s="77"/>
      <c r="I45" s="78">
        <f t="shared" ref="I45:I76" si="3">SUM(C45:G45)</f>
        <v>107568775.71000001</v>
      </c>
    </row>
    <row r="46" spans="1:10" x14ac:dyDescent="0.2">
      <c r="A46" s="67" t="str">
        <f>+CITIES!CJ47</f>
        <v>BRIDGES, CULVERTS AND STORM DRAINING</v>
      </c>
      <c r="B46" s="69"/>
      <c r="C46" s="79">
        <f>+CITIES!CM47</f>
        <v>1518415.6599999997</v>
      </c>
      <c r="D46" s="77"/>
      <c r="E46" s="79">
        <f>+COUNTIES!CM47</f>
        <v>3882792.1999999997</v>
      </c>
      <c r="F46" s="77"/>
      <c r="G46" s="79">
        <f>+HIDISTS!CM47</f>
        <v>12310553.939999999</v>
      </c>
      <c r="H46" s="77"/>
      <c r="I46" s="78">
        <f t="shared" si="3"/>
        <v>17711761.799999997</v>
      </c>
    </row>
    <row r="47" spans="1:10" x14ac:dyDescent="0.2">
      <c r="A47" s="67" t="str">
        <f>+CITIES!CJ48</f>
        <v>RAILROAD CROSSING</v>
      </c>
      <c r="B47" s="69"/>
      <c r="C47" s="79">
        <f>+CITIES!CM48</f>
        <v>206339</v>
      </c>
      <c r="D47" s="77"/>
      <c r="E47" s="79">
        <f>+COUNTIES!CM48</f>
        <v>245.2</v>
      </c>
      <c r="F47" s="77"/>
      <c r="G47" s="79">
        <f>+HIDISTS!CM48</f>
        <v>5822</v>
      </c>
      <c r="H47" s="77"/>
      <c r="I47" s="78">
        <f t="shared" si="3"/>
        <v>212406.2</v>
      </c>
    </row>
    <row r="48" spans="1:10" ht="13.5" thickBot="1" x14ac:dyDescent="0.25">
      <c r="A48" s="72" t="str">
        <f>+CITIES!CJ49</f>
        <v>ALL OTHER CONSTRUCTION</v>
      </c>
      <c r="B48" s="73"/>
      <c r="C48" s="87">
        <f>+CITIES!CM49</f>
        <v>10528038.35</v>
      </c>
      <c r="D48" s="88"/>
      <c r="E48" s="87">
        <f>+COUNTIES!CM49</f>
        <v>1650805.8699999999</v>
      </c>
      <c r="F48" s="88"/>
      <c r="G48" s="87">
        <f>+HIDISTS!CM49</f>
        <v>12910448.280000001</v>
      </c>
      <c r="H48" s="88"/>
      <c r="I48" s="97">
        <f t="shared" si="3"/>
        <v>25089292.5</v>
      </c>
    </row>
    <row r="49" spans="1:11" ht="13.5" thickTop="1" x14ac:dyDescent="0.2">
      <c r="A49" s="103" t="s">
        <v>531</v>
      </c>
      <c r="B49" s="32"/>
      <c r="C49" s="89">
        <f>SUM(C45:C48)</f>
        <v>49680133.530000001</v>
      </c>
      <c r="D49" s="82"/>
      <c r="E49" s="89">
        <f>+COUNTIES!CM50</f>
        <v>27947168.18</v>
      </c>
      <c r="F49" s="82"/>
      <c r="G49" s="89">
        <f>+HIDISTS!CM50</f>
        <v>72954934.5</v>
      </c>
      <c r="H49" s="82"/>
      <c r="I49" s="90">
        <f>SUM(C49:G49)</f>
        <v>150582236.21000001</v>
      </c>
      <c r="J49" s="91">
        <f>SUM(I45:I48)</f>
        <v>150582236.21000001</v>
      </c>
      <c r="K49" s="91">
        <f>SUM(C49:G49)</f>
        <v>150582236.21000001</v>
      </c>
    </row>
    <row r="50" spans="1:11" x14ac:dyDescent="0.2">
      <c r="A50" s="106" t="str">
        <f>+CITIES!CJ51</f>
        <v>MAINTENANCE</v>
      </c>
      <c r="B50" s="66"/>
      <c r="C50" s="84"/>
      <c r="D50" s="85"/>
      <c r="E50" s="84"/>
      <c r="F50" s="85"/>
      <c r="G50" s="84"/>
      <c r="H50" s="77"/>
      <c r="I50" s="98"/>
    </row>
    <row r="51" spans="1:11" x14ac:dyDescent="0.2">
      <c r="A51" s="67" t="str">
        <f>+CITIES!CJ52</f>
        <v>CHIP SEALING OR SEAL COATING</v>
      </c>
      <c r="B51" s="69"/>
      <c r="C51" s="79">
        <f>+CITIES!CM52</f>
        <v>16640955.459999999</v>
      </c>
      <c r="D51" s="77"/>
      <c r="E51" s="79">
        <f>+COUNTIES!CM52</f>
        <v>16032135.930000002</v>
      </c>
      <c r="F51" s="77"/>
      <c r="G51" s="79">
        <f>+HIDISTS!CM52</f>
        <v>24795290.52</v>
      </c>
      <c r="H51" s="77"/>
      <c r="I51" s="78">
        <f t="shared" si="3"/>
        <v>57468381.909999996</v>
      </c>
    </row>
    <row r="52" spans="1:11" x14ac:dyDescent="0.2">
      <c r="A52" s="67" t="str">
        <f>+CITIES!CJ53</f>
        <v>PATCHING/CRACK SEALING</v>
      </c>
      <c r="B52" s="69"/>
      <c r="C52" s="79">
        <f>+CITIES!CM53</f>
        <v>4486018.8099999996</v>
      </c>
      <c r="D52" s="77"/>
      <c r="E52" s="79">
        <f>+COUNTIES!CM53</f>
        <v>5173477.83</v>
      </c>
      <c r="F52" s="77"/>
      <c r="G52" s="79">
        <f>+HIDISTS!CM53</f>
        <v>5970277.1099999994</v>
      </c>
      <c r="H52" s="77"/>
      <c r="I52" s="78">
        <f t="shared" si="3"/>
        <v>15629773.75</v>
      </c>
    </row>
    <row r="53" spans="1:11" x14ac:dyDescent="0.2">
      <c r="A53" s="67" t="str">
        <f>+CITIES!CJ54</f>
        <v>SNOW REMOVAL;SANDING;ICE CONTROL</v>
      </c>
      <c r="B53" s="69"/>
      <c r="C53" s="79">
        <f>+CITIES!CM54</f>
        <v>6434515.79</v>
      </c>
      <c r="D53" s="77"/>
      <c r="E53" s="79">
        <f>+COUNTIES!CM54</f>
        <v>10222814.630000001</v>
      </c>
      <c r="F53" s="77"/>
      <c r="G53" s="79">
        <f>+HIDISTS!CM54</f>
        <v>7806424.6900000004</v>
      </c>
      <c r="H53" s="77"/>
      <c r="I53" s="78">
        <f t="shared" si="3"/>
        <v>24463755.110000003</v>
      </c>
    </row>
    <row r="54" spans="1:11" x14ac:dyDescent="0.2">
      <c r="A54" s="67" t="str">
        <f>+CITIES!CJ55</f>
        <v xml:space="preserve">GRADING AND BLADING </v>
      </c>
      <c r="B54" s="69"/>
      <c r="C54" s="79">
        <f>+CITIES!CM55</f>
        <v>1289224.4600000002</v>
      </c>
      <c r="D54" s="77"/>
      <c r="E54" s="79">
        <f>+COUNTIES!CM55</f>
        <v>8187598.5600000005</v>
      </c>
      <c r="F54" s="77"/>
      <c r="G54" s="79">
        <f>+HIDISTS!CM55</f>
        <v>8515861.2599999979</v>
      </c>
      <c r="H54" s="77"/>
      <c r="I54" s="78">
        <f t="shared" si="3"/>
        <v>17992684.280000001</v>
      </c>
    </row>
    <row r="55" spans="1:11" x14ac:dyDescent="0.2">
      <c r="A55" s="67" t="str">
        <f>+CITIES!CJ56</f>
        <v>RAILROAD CROSSING</v>
      </c>
      <c r="B55" s="69"/>
      <c r="C55" s="79">
        <f>+CITIES!CM56</f>
        <v>54731.229999999996</v>
      </c>
      <c r="D55" s="77"/>
      <c r="E55" s="79">
        <f>+COUNTIES!CM56</f>
        <v>440562.18</v>
      </c>
      <c r="F55" s="77"/>
      <c r="G55" s="79">
        <f>+HIDISTS!CM56</f>
        <v>548699.66</v>
      </c>
      <c r="H55" s="77"/>
      <c r="I55" s="78">
        <f t="shared" si="3"/>
        <v>1043993.0700000001</v>
      </c>
    </row>
    <row r="56" spans="1:11" ht="13.5" thickBot="1" x14ac:dyDescent="0.25">
      <c r="A56" s="72" t="str">
        <f>+CITIES!CJ57</f>
        <v>ALL OTHER MAINTENANCE</v>
      </c>
      <c r="B56" s="73"/>
      <c r="C56" s="87">
        <f>+CITIES!CM57</f>
        <v>13181707.139999997</v>
      </c>
      <c r="D56" s="88"/>
      <c r="E56" s="87">
        <f>+COUNTIES!CM57</f>
        <v>8297436.6399999997</v>
      </c>
      <c r="F56" s="88"/>
      <c r="G56" s="87">
        <f>+HIDISTS!CM57</f>
        <v>50812981.530000001</v>
      </c>
      <c r="H56" s="88"/>
      <c r="I56" s="97">
        <f t="shared" si="3"/>
        <v>72292125.310000002</v>
      </c>
    </row>
    <row r="57" spans="1:11" ht="13.5" thickTop="1" x14ac:dyDescent="0.2">
      <c r="A57" s="103" t="s">
        <v>530</v>
      </c>
      <c r="B57" s="32"/>
      <c r="C57" s="89">
        <f>SUM(C51:C56)</f>
        <v>42087152.890000001</v>
      </c>
      <c r="D57" s="82"/>
      <c r="E57" s="89">
        <f>SUM(E51:E56)</f>
        <v>48354025.770000003</v>
      </c>
      <c r="F57" s="82"/>
      <c r="G57" s="89">
        <f>SUM(G51:G56)</f>
        <v>98449534.769999996</v>
      </c>
      <c r="H57" s="82"/>
      <c r="I57" s="90">
        <f>SUM(I51:I56)</f>
        <v>188890713.43000001</v>
      </c>
      <c r="J57" s="91">
        <f>SUM(I51:I56)</f>
        <v>188890713.43000001</v>
      </c>
      <c r="K57" s="91">
        <f>SUM(C57:G57)</f>
        <v>188890713.43000001</v>
      </c>
    </row>
    <row r="58" spans="1:11" x14ac:dyDescent="0.2">
      <c r="A58" s="109" t="str">
        <f>+CITIES!CJ58</f>
        <v>EQUIPMENT</v>
      </c>
      <c r="B58" s="69"/>
      <c r="C58" s="79"/>
      <c r="D58" s="77"/>
      <c r="E58" s="79" t="str">
        <f>+COUNTIES!CM58</f>
        <v xml:space="preserve"> </v>
      </c>
      <c r="F58" s="77"/>
      <c r="G58" s="79" t="str">
        <f>+HIDISTS!CM58</f>
        <v xml:space="preserve"> </v>
      </c>
      <c r="H58" s="77"/>
      <c r="I58" s="78"/>
    </row>
    <row r="59" spans="1:11" x14ac:dyDescent="0.2">
      <c r="A59" s="67" t="str">
        <f>+CITIES!CJ59</f>
        <v>NEW EQUIPMENT</v>
      </c>
      <c r="B59" s="69"/>
      <c r="C59" s="79">
        <f>+CITIES!CM59</f>
        <v>5403821.3899999997</v>
      </c>
      <c r="D59" s="77"/>
      <c r="E59" s="79">
        <f>+COUNTIES!CM59</f>
        <v>10297081.15</v>
      </c>
      <c r="F59" s="77"/>
      <c r="G59" s="79">
        <f>+HIDISTS!CM59</f>
        <v>19623230.740000002</v>
      </c>
      <c r="H59" s="77"/>
      <c r="I59" s="78">
        <f t="shared" si="3"/>
        <v>35324133.280000001</v>
      </c>
    </row>
    <row r="60" spans="1:11" x14ac:dyDescent="0.2">
      <c r="A60" s="67" t="str">
        <f>+CITIES!CJ60</f>
        <v>LEASE EQUIPMENT</v>
      </c>
      <c r="B60" s="69"/>
      <c r="C60" s="79">
        <f>+CITIES!CM60</f>
        <v>1430375.8299999998</v>
      </c>
      <c r="D60" s="77"/>
      <c r="E60" s="79">
        <f>+COUNTIES!CM60</f>
        <v>3440742.63</v>
      </c>
      <c r="F60" s="77"/>
      <c r="G60" s="79">
        <f>+HIDISTS!CM60</f>
        <v>3091909.23</v>
      </c>
      <c r="H60" s="77"/>
      <c r="I60" s="78">
        <f t="shared" si="3"/>
        <v>7963027.6899999995</v>
      </c>
    </row>
    <row r="61" spans="1:11" x14ac:dyDescent="0.2">
      <c r="A61" s="67" t="str">
        <f>+CITIES!CJ61</f>
        <v>EQUIPMENT MAINTENANCE</v>
      </c>
      <c r="B61" s="69"/>
      <c r="C61" s="79">
        <f>+CITIES!CM61</f>
        <v>9016237.290000001</v>
      </c>
      <c r="D61" s="77"/>
      <c r="E61" s="79">
        <f>+COUNTIES!CM61</f>
        <v>12497991.380000001</v>
      </c>
      <c r="F61" s="77"/>
      <c r="G61" s="79">
        <f>+HIDISTS!CM61</f>
        <v>16363287.720000001</v>
      </c>
      <c r="H61" s="77"/>
      <c r="I61" s="78">
        <f t="shared" si="3"/>
        <v>37877516.390000001</v>
      </c>
    </row>
    <row r="62" spans="1:11" ht="13.5" thickBot="1" x14ac:dyDescent="0.25">
      <c r="A62" s="72" t="str">
        <f>+CITIES!CJ62</f>
        <v>OTHER EQUIPMENT</v>
      </c>
      <c r="B62" s="73"/>
      <c r="C62" s="87">
        <f>+CITIES!CM62</f>
        <v>770714.3600000001</v>
      </c>
      <c r="D62" s="88"/>
      <c r="E62" s="87">
        <f>+COUNTIES!CM62</f>
        <v>1730041.03</v>
      </c>
      <c r="F62" s="88"/>
      <c r="G62" s="87">
        <f>+HIDISTS!CM62</f>
        <v>1895845</v>
      </c>
      <c r="H62" s="88"/>
      <c r="I62" s="97">
        <f t="shared" si="3"/>
        <v>4396600.3900000006</v>
      </c>
    </row>
    <row r="63" spans="1:11" ht="13.5" thickTop="1" x14ac:dyDescent="0.2">
      <c r="A63" s="103" t="s">
        <v>533</v>
      </c>
      <c r="B63" s="32"/>
      <c r="C63" s="89">
        <f>SUM(C59:C62)</f>
        <v>16621148.870000001</v>
      </c>
      <c r="D63" s="82"/>
      <c r="E63" s="89">
        <f>SUM(E59:E62)</f>
        <v>27965856.190000005</v>
      </c>
      <c r="F63" s="82"/>
      <c r="G63" s="89">
        <f>SUM(G59:G62)</f>
        <v>40974272.690000005</v>
      </c>
      <c r="H63" s="82"/>
      <c r="I63" s="90">
        <f>SUM(C63:G63)</f>
        <v>85561277.75</v>
      </c>
      <c r="J63" s="91">
        <f>SUM(I59:I62)</f>
        <v>85561277.75</v>
      </c>
    </row>
    <row r="64" spans="1:11" x14ac:dyDescent="0.2">
      <c r="A64" s="109" t="str">
        <f>+CITIES!CJ63</f>
        <v>OTHER EXPENDITURE</v>
      </c>
      <c r="B64" s="69"/>
      <c r="C64" s="79"/>
      <c r="D64" s="77"/>
      <c r="E64" s="79"/>
      <c r="F64" s="77"/>
      <c r="G64" s="79"/>
      <c r="H64" s="77"/>
      <c r="I64" s="78"/>
    </row>
    <row r="65" spans="1:10" x14ac:dyDescent="0.2">
      <c r="A65" s="67" t="str">
        <f>+CITIES!CJ64</f>
        <v>RIGHT OF WAY AND PROPERTY PURCHASE</v>
      </c>
      <c r="B65" s="69"/>
      <c r="C65" s="79">
        <f>+CITIES!CM64</f>
        <v>4755489.37</v>
      </c>
      <c r="D65" s="77"/>
      <c r="E65" s="79">
        <f>+COUNTIES!CM64</f>
        <v>801343.99</v>
      </c>
      <c r="F65" s="77"/>
      <c r="G65" s="79">
        <f>+HIDISTS!CM64</f>
        <v>11869379.15</v>
      </c>
      <c r="H65" s="77"/>
      <c r="I65" s="78">
        <f>SUM(C65:G65)</f>
        <v>17426212.510000002</v>
      </c>
    </row>
    <row r="66" spans="1:10" x14ac:dyDescent="0.2">
      <c r="A66" s="67" t="str">
        <f>+CITIES!CJ65</f>
        <v>RIGHT OF WAY AND PROPERTY LEASE</v>
      </c>
      <c r="B66" s="69"/>
      <c r="C66" s="79">
        <f>+CITIES!CM65</f>
        <v>34336.300000000003</v>
      </c>
      <c r="D66" s="77"/>
      <c r="E66" s="79">
        <f>+COUNTIES!CM65</f>
        <v>48025</v>
      </c>
      <c r="F66" s="77"/>
      <c r="G66" s="79">
        <f>+HIDISTS!CM65</f>
        <v>241490</v>
      </c>
      <c r="H66" s="77"/>
      <c r="I66" s="78">
        <f>SUM(C66:G66)</f>
        <v>323851.3</v>
      </c>
    </row>
    <row r="67" spans="1:10" x14ac:dyDescent="0.2">
      <c r="A67" s="67" t="str">
        <f>+CITIES!CJ66</f>
        <v>STREET LIGHTING</v>
      </c>
      <c r="B67" s="69"/>
      <c r="C67" s="79">
        <f>+CITIES!CM66</f>
        <v>5852429.96</v>
      </c>
      <c r="D67" s="77"/>
      <c r="E67" s="79">
        <f>+COUNTIES!CM66</f>
        <v>46437.3</v>
      </c>
      <c r="F67" s="77"/>
      <c r="G67" s="79">
        <f>+HIDISTS!CM66</f>
        <v>37584</v>
      </c>
      <c r="H67" s="77"/>
      <c r="I67" s="78">
        <f t="shared" si="3"/>
        <v>5936451.2599999998</v>
      </c>
    </row>
    <row r="68" spans="1:10" x14ac:dyDescent="0.2">
      <c r="A68" s="67" t="str">
        <f>+CITIES!CJ67</f>
        <v>PROFESSIONAL SERVICES - AUDIT AND CLERICAL</v>
      </c>
      <c r="B68" s="69"/>
      <c r="C68" s="79">
        <f>+CITIES!CM67</f>
        <v>1443805.2399999998</v>
      </c>
      <c r="D68" s="77"/>
      <c r="E68" s="79">
        <f>+COUNTIES!CM67</f>
        <v>349232.76</v>
      </c>
      <c r="F68" s="77"/>
      <c r="G68" s="79">
        <f>+HIDISTS!CM67</f>
        <v>2610275.2200000002</v>
      </c>
      <c r="H68" s="77"/>
      <c r="I68" s="78">
        <f t="shared" si="3"/>
        <v>4403313.22</v>
      </c>
    </row>
    <row r="69" spans="1:10" x14ac:dyDescent="0.2">
      <c r="A69" s="67" t="str">
        <f>+CITIES!CJ68</f>
        <v>PROFESSIONAL SERVICES - ENGINEERING</v>
      </c>
      <c r="B69" s="69"/>
      <c r="C69" s="79">
        <f>+CITIES!CM68</f>
        <v>7224398.9300000006</v>
      </c>
      <c r="D69" s="77"/>
      <c r="E69" s="79">
        <f>+COUNTIES!CM68</f>
        <v>4185842.55</v>
      </c>
      <c r="F69" s="77"/>
      <c r="G69" s="79">
        <f>+HIDISTS!CM68</f>
        <v>5097283.34</v>
      </c>
      <c r="H69" s="77"/>
      <c r="I69" s="78">
        <f t="shared" si="3"/>
        <v>16507524.82</v>
      </c>
    </row>
    <row r="70" spans="1:10" x14ac:dyDescent="0.2">
      <c r="A70" s="67" t="str">
        <f>+CITIES!CJ69</f>
        <v>INTEREST PAID, BONDS AND LIDS</v>
      </c>
      <c r="B70" s="69"/>
      <c r="C70" s="79">
        <f>+CITIES!CM69</f>
        <v>623679.48</v>
      </c>
      <c r="D70" s="77"/>
      <c r="E70" s="79">
        <f>+COUNTIES!CM69</f>
        <v>0</v>
      </c>
      <c r="F70" s="77"/>
      <c r="G70" s="79">
        <f>+HIDISTS!CM69</f>
        <v>17893</v>
      </c>
      <c r="H70" s="77"/>
      <c r="I70" s="78">
        <f t="shared" si="3"/>
        <v>641572.48</v>
      </c>
    </row>
    <row r="71" spans="1:10" x14ac:dyDescent="0.2">
      <c r="A71" s="67" t="str">
        <f>+CITIES!CJ70</f>
        <v>INTEREST PAID, NOTES AND BONDS</v>
      </c>
      <c r="B71" s="69"/>
      <c r="C71" s="79">
        <f>+CITIES!CM70</f>
        <v>5303.67</v>
      </c>
      <c r="D71" s="77"/>
      <c r="E71" s="79">
        <f>+COUNTIES!CM70</f>
        <v>0</v>
      </c>
      <c r="F71" s="77"/>
      <c r="G71" s="79">
        <f>+HIDISTS!CM70</f>
        <v>81350</v>
      </c>
      <c r="H71" s="77"/>
      <c r="I71" s="78">
        <f t="shared" si="3"/>
        <v>86653.67</v>
      </c>
    </row>
    <row r="72" spans="1:10" x14ac:dyDescent="0.2">
      <c r="A72" s="67" t="str">
        <f>+CITIES!CJ71</f>
        <v>REDEMPTION, BONDS</v>
      </c>
      <c r="B72" s="69"/>
      <c r="C72" s="79">
        <f>CITIES!BP204</f>
        <v>18726</v>
      </c>
      <c r="D72" s="77"/>
      <c r="E72" s="79">
        <f>+COUNTIES!CM71</f>
        <v>0</v>
      </c>
      <c r="F72" s="77"/>
      <c r="G72" s="79">
        <f>+HIDISTS!CM71</f>
        <v>0</v>
      </c>
      <c r="H72" s="77"/>
      <c r="I72" s="78">
        <f t="shared" si="3"/>
        <v>18726</v>
      </c>
    </row>
    <row r="73" spans="1:10" x14ac:dyDescent="0.2">
      <c r="A73" s="67" t="str">
        <f>+CITIES!CJ72</f>
        <v>REDEMPTION, NOTES AND LOANS</v>
      </c>
      <c r="B73" s="69"/>
      <c r="C73" s="79">
        <f>+CITIES!CM72</f>
        <v>18997.349999999999</v>
      </c>
      <c r="D73" s="77"/>
      <c r="E73" s="79">
        <f>+COUNTIES!CM72</f>
        <v>0</v>
      </c>
      <c r="F73" s="77"/>
      <c r="G73" s="79">
        <f>+HIDISTS!CM72</f>
        <v>1328655</v>
      </c>
      <c r="H73" s="77"/>
      <c r="I73" s="78">
        <f t="shared" si="3"/>
        <v>1347652.35</v>
      </c>
    </row>
    <row r="74" spans="1:10" x14ac:dyDescent="0.2">
      <c r="A74" s="67" t="str">
        <f>+CITIES!CJ73</f>
        <v>PAYMENTS TO OTHER LOCAL GOVERNMENT</v>
      </c>
      <c r="B74" s="69"/>
      <c r="C74" s="79">
        <f>+CITIES!CM73</f>
        <v>337731.08</v>
      </c>
      <c r="D74" s="77"/>
      <c r="E74" s="79">
        <f>+COUNTIES!CM73</f>
        <v>1679041.76</v>
      </c>
      <c r="F74" s="77"/>
      <c r="G74" s="79">
        <f>+HIDISTS!CM73</f>
        <v>6620169.0700000003</v>
      </c>
      <c r="H74" s="77"/>
      <c r="I74" s="78">
        <f t="shared" si="3"/>
        <v>8636941.9100000001</v>
      </c>
    </row>
    <row r="75" spans="1:10" x14ac:dyDescent="0.2">
      <c r="A75" s="67" t="str">
        <f>+CITIES!CJ74</f>
        <v>FUND TRANSFERS TO NON-HIGHWAY ACCOUNTS</v>
      </c>
      <c r="B75" s="69"/>
      <c r="C75" s="79">
        <f>+CITIES!CM74</f>
        <v>1325013.6499999999</v>
      </c>
      <c r="D75" s="77"/>
      <c r="E75" s="79">
        <f>+COUNTIES!CM74</f>
        <v>280155.83999999997</v>
      </c>
      <c r="F75" s="77"/>
      <c r="G75" s="79">
        <f>+HIDISTS!CM74</f>
        <v>0</v>
      </c>
      <c r="H75" s="77"/>
      <c r="I75" s="78">
        <f t="shared" si="3"/>
        <v>1605169.4899999998</v>
      </c>
    </row>
    <row r="76" spans="1:10" ht="13.5" thickBot="1" x14ac:dyDescent="0.25">
      <c r="A76" s="118" t="s">
        <v>537</v>
      </c>
      <c r="B76" s="116"/>
      <c r="C76" s="87">
        <f>+CITIES!CM75</f>
        <v>2883806.7599999993</v>
      </c>
      <c r="D76" s="116"/>
      <c r="E76" s="117">
        <f>+COUNTIES!CM75</f>
        <v>1349166.83</v>
      </c>
      <c r="F76" s="116"/>
      <c r="G76" s="117">
        <f>+HIDISTS!CM75</f>
        <v>16875509</v>
      </c>
      <c r="H76" s="116"/>
      <c r="I76" s="97">
        <f t="shared" si="3"/>
        <v>21108482.59</v>
      </c>
      <c r="J76" s="91">
        <f>SUM(I74:I76)</f>
        <v>31350593.990000002</v>
      </c>
    </row>
    <row r="77" spans="1:10" ht="13.5" thickTop="1" x14ac:dyDescent="0.2">
      <c r="A77" s="103" t="s">
        <v>534</v>
      </c>
      <c r="B77" s="32"/>
      <c r="C77" s="89">
        <f>SUM(C65:C76)</f>
        <v>24523717.789999999</v>
      </c>
      <c r="D77" s="82"/>
      <c r="E77" s="89">
        <f>SUM(E65:E76)</f>
        <v>8739246.0299999993</v>
      </c>
      <c r="F77" s="82"/>
      <c r="G77" s="89">
        <f>SUM(G65:G76)</f>
        <v>44779587.780000001</v>
      </c>
      <c r="H77" s="82"/>
      <c r="I77" s="90">
        <f>SUM(C77:G77)</f>
        <v>78042551.599999994</v>
      </c>
      <c r="J77" s="91">
        <f>SUM(I65:I76)</f>
        <v>78042551.599999994</v>
      </c>
    </row>
    <row r="78" spans="1:10" x14ac:dyDescent="0.2">
      <c r="A78" s="6"/>
      <c r="B78" s="4"/>
      <c r="C78" s="91"/>
      <c r="D78" s="92"/>
      <c r="E78" s="91"/>
      <c r="F78" s="92"/>
      <c r="G78" s="91"/>
      <c r="H78" s="92"/>
      <c r="I78" s="80"/>
    </row>
    <row r="79" spans="1:10" ht="13.5" thickBot="1" x14ac:dyDescent="0.25">
      <c r="A79" s="75" t="str">
        <f>+CITIES!CJ77</f>
        <v>TOTAL DISBURSEMENTS</v>
      </c>
      <c r="B79" s="73"/>
      <c r="C79" s="93">
        <f>+CITIES!CM77</f>
        <v>147633942.24000001</v>
      </c>
      <c r="D79" s="88"/>
      <c r="E79" s="93">
        <f>+COUNTIES!CM77</f>
        <v>123246651.15000001</v>
      </c>
      <c r="F79" s="88"/>
      <c r="G79" s="93">
        <f>+HIDISTS!CM77</f>
        <v>276008807.09000003</v>
      </c>
      <c r="H79" s="88"/>
      <c r="I79" s="97">
        <f>SUM(C79:G79)</f>
        <v>546889400.48000002</v>
      </c>
      <c r="J79" s="91">
        <f>SUM(J43:J77)</f>
        <v>578239994.47000003</v>
      </c>
    </row>
    <row r="80" spans="1:10" ht="13.5" thickTop="1" x14ac:dyDescent="0.2">
      <c r="A80" s="74"/>
      <c r="B80" s="4"/>
      <c r="C80" s="94"/>
      <c r="D80" s="92"/>
      <c r="E80" s="94"/>
      <c r="F80" s="92"/>
      <c r="G80" s="94"/>
      <c r="H80" s="92"/>
      <c r="I80" s="114"/>
    </row>
    <row r="81" spans="1:9" ht="13.5" thickBot="1" x14ac:dyDescent="0.25">
      <c r="A81" s="75" t="str">
        <f>+CITIES!CJ79</f>
        <v>RECEIPTS OVER DISBURSEMENTS</v>
      </c>
      <c r="B81" s="73"/>
      <c r="C81" s="93">
        <f>+CITIES!CM79</f>
        <v>35616302.339999996</v>
      </c>
      <c r="D81" s="88"/>
      <c r="E81" s="93">
        <f>+COUNTIES!CM79</f>
        <v>31164360.319999997</v>
      </c>
      <c r="F81" s="88"/>
      <c r="G81" s="93">
        <f>+HIDISTS!CM79</f>
        <v>47624773.350000009</v>
      </c>
      <c r="H81" s="88"/>
      <c r="I81" s="97">
        <f>SUM(C81:G81)</f>
        <v>114405436.01000001</v>
      </c>
    </row>
    <row r="82" spans="1:9" ht="13.5" thickTop="1" x14ac:dyDescent="0.2">
      <c r="A82" s="6"/>
      <c r="B82" s="4"/>
      <c r="C82" s="91"/>
      <c r="D82" s="92"/>
      <c r="E82" s="91"/>
      <c r="F82" s="92"/>
      <c r="G82" s="91"/>
      <c r="H82" s="92"/>
      <c r="I82" s="101"/>
    </row>
    <row r="83" spans="1:9" ht="13.5" thickBot="1" x14ac:dyDescent="0.25">
      <c r="A83" s="75" t="str">
        <f>+CITIES!CJ81</f>
        <v>FUND BALANCE END OF YEAR</v>
      </c>
      <c r="B83" s="73"/>
      <c r="C83" s="93">
        <f>+CITIES!CM81</f>
        <v>144053914.57000005</v>
      </c>
      <c r="D83" s="88"/>
      <c r="E83" s="93">
        <f>+COUNTIES!CM81</f>
        <v>110360327.98999999</v>
      </c>
      <c r="F83" s="88"/>
      <c r="G83" s="93">
        <f>+HIDISTS!CM81</f>
        <v>239112031.93000004</v>
      </c>
      <c r="H83" s="88"/>
      <c r="I83" s="97">
        <f>SUM(C83:G83)</f>
        <v>493526274.49000013</v>
      </c>
    </row>
    <row r="84" spans="1:9" ht="13.5" thickTop="1" x14ac:dyDescent="0.2">
      <c r="A84" s="6"/>
      <c r="B84" s="6"/>
      <c r="C84" s="6"/>
      <c r="D84" s="6"/>
      <c r="E84" s="6"/>
      <c r="F84" s="6"/>
      <c r="H84" s="6"/>
    </row>
    <row r="85" spans="1:9" x14ac:dyDescent="0.2">
      <c r="A85" s="310" t="s">
        <v>698</v>
      </c>
      <c r="B85" s="311"/>
      <c r="C85" s="312">
        <f>+CITIES!CE204</f>
        <v>67091205.109999992</v>
      </c>
      <c r="D85" s="312"/>
      <c r="E85" s="312">
        <f>+COUNTIES!CE44</f>
        <v>78346647.479999989</v>
      </c>
      <c r="F85" s="312"/>
      <c r="G85" s="312">
        <f>+HIDISTS!CE75</f>
        <v>201918921.15000001</v>
      </c>
      <c r="H85" s="311"/>
      <c r="I85" s="313">
        <f>SUM(C85:G85)</f>
        <v>347356773.74000001</v>
      </c>
    </row>
    <row r="86" spans="1:9" x14ac:dyDescent="0.2">
      <c r="A86" s="67" t="s">
        <v>699</v>
      </c>
      <c r="B86" s="68"/>
      <c r="C86" s="314">
        <f>+CITIES!CG204</f>
        <v>60877048.519999996</v>
      </c>
      <c r="D86" s="314"/>
      <c r="E86" s="314">
        <f>+COUNTIES!CF44</f>
        <v>29251047.649999999</v>
      </c>
      <c r="F86" s="314"/>
      <c r="G86" s="314">
        <f>+HIDISTS!CG75</f>
        <v>1199959.0000000002</v>
      </c>
      <c r="H86" s="68"/>
      <c r="I86" s="315">
        <f>SUM(C86:G86)</f>
        <v>91328055.169999987</v>
      </c>
    </row>
    <row r="87" spans="1:9" x14ac:dyDescent="0.2">
      <c r="A87" s="67" t="s">
        <v>700</v>
      </c>
      <c r="B87" s="68"/>
      <c r="C87" s="314">
        <f>+C83-SUM(C85:C86)</f>
        <v>16085660.940000057</v>
      </c>
      <c r="D87" s="314"/>
      <c r="E87" s="314">
        <f>+E83-SUM(E85:E86)</f>
        <v>2762632.8599999994</v>
      </c>
      <c r="F87" s="314"/>
      <c r="G87" s="314">
        <f>+G83-SUM(G85:G86)</f>
        <v>35993151.780000031</v>
      </c>
      <c r="H87" s="68"/>
      <c r="I87" s="315">
        <f>SUM(C87:G87)</f>
        <v>54841445.580000088</v>
      </c>
    </row>
    <row r="88" spans="1:9" x14ac:dyDescent="0.2">
      <c r="A88" s="67"/>
      <c r="B88" s="68"/>
      <c r="C88" s="68"/>
      <c r="D88" s="68"/>
      <c r="E88" s="68"/>
      <c r="F88" s="68"/>
      <c r="G88" s="110"/>
      <c r="H88" s="68"/>
      <c r="I88" s="315"/>
    </row>
    <row r="89" spans="1:9" x14ac:dyDescent="0.2">
      <c r="A89" s="316" t="s">
        <v>701</v>
      </c>
      <c r="B89" s="33"/>
      <c r="C89" s="317">
        <f>SUM(C85:C88)</f>
        <v>144053914.57000005</v>
      </c>
      <c r="D89" s="33"/>
      <c r="E89" s="317">
        <f>SUM(E85:E88)</f>
        <v>110360327.98999999</v>
      </c>
      <c r="F89" s="317">
        <f>SUM(F85:F88)</f>
        <v>0</v>
      </c>
      <c r="G89" s="317">
        <f>SUM(G85:G88)</f>
        <v>239112031.93000004</v>
      </c>
      <c r="H89" s="33"/>
      <c r="I89" s="318">
        <f>SUM(I85:I88)</f>
        <v>493526274.49000007</v>
      </c>
    </row>
    <row r="90" spans="1:9" x14ac:dyDescent="0.2">
      <c r="A90" s="6"/>
      <c r="B90" s="6"/>
      <c r="C90" s="6"/>
      <c r="D90" s="6"/>
      <c r="E90" s="6"/>
      <c r="F90" s="6"/>
      <c r="H90" s="6"/>
      <c r="I90" s="309"/>
    </row>
    <row r="91" spans="1:9" x14ac:dyDescent="0.2">
      <c r="A91" s="6" t="s">
        <v>529</v>
      </c>
      <c r="B91" s="6"/>
      <c r="C91" s="6"/>
      <c r="D91" s="6"/>
      <c r="E91" s="6"/>
      <c r="F91" s="6"/>
      <c r="H91" s="6"/>
    </row>
    <row r="92" spans="1:9" x14ac:dyDescent="0.2">
      <c r="A92" s="6" t="s">
        <v>724</v>
      </c>
      <c r="B92" s="6"/>
      <c r="C92" s="6"/>
      <c r="D92" s="6"/>
      <c r="E92" s="6"/>
      <c r="F92" s="6"/>
      <c r="H92" s="6"/>
    </row>
    <row r="93" spans="1:9" x14ac:dyDescent="0.2">
      <c r="B93" s="6"/>
      <c r="C93" s="6"/>
      <c r="D93" s="6"/>
      <c r="E93" s="6"/>
      <c r="F93" s="6"/>
      <c r="H93" s="6"/>
    </row>
    <row r="94" spans="1:9" x14ac:dyDescent="0.2">
      <c r="A94" s="6"/>
      <c r="B94" s="6"/>
      <c r="C94" s="6"/>
      <c r="D94" s="6"/>
      <c r="E94" s="6"/>
      <c r="F94" s="6"/>
      <c r="H94" s="6"/>
    </row>
    <row r="95" spans="1:9" x14ac:dyDescent="0.2">
      <c r="A95" s="6"/>
      <c r="B95" s="6"/>
      <c r="C95" s="6">
        <f>+C77+C63+C57+C49+C43</f>
        <v>147633942.24000001</v>
      </c>
      <c r="D95" s="6"/>
      <c r="E95" s="6">
        <f>+E77+E63+E57+E49+E43</f>
        <v>123246651.15000002</v>
      </c>
      <c r="F95" s="6"/>
      <c r="G95" s="6">
        <f>+G77+G63+G57+G49+G43</f>
        <v>276008807.09000003</v>
      </c>
      <c r="H95" s="6"/>
      <c r="I95" s="6">
        <f>+I77+I63+I57+I49+I43</f>
        <v>546889400.48000002</v>
      </c>
    </row>
  </sheetData>
  <phoneticPr fontId="0" type="noConversion"/>
  <printOptions horizontalCentered="1" verticalCentered="1"/>
  <pageMargins left="0.75" right="0.75" top="0.7" bottom="0.41" header="0.5" footer="0.5"/>
  <pageSetup paperSize="5" scale="1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0"/>
  <sheetViews>
    <sheetView showGridLines="0" zoomScale="85" zoomScaleNormal="75" workbookViewId="0">
      <selection activeCell="F8" sqref="F8"/>
    </sheetView>
  </sheetViews>
  <sheetFormatPr defaultRowHeight="12.75" x14ac:dyDescent="0.2"/>
  <cols>
    <col min="1" max="1" width="26.5703125" customWidth="1"/>
    <col min="2" max="2" width="31.140625" customWidth="1"/>
    <col min="4" max="4" width="11.42578125" customWidth="1"/>
    <col min="5" max="5" width="39.140625" bestFit="1" customWidth="1"/>
    <col min="6" max="6" width="19.5703125" bestFit="1" customWidth="1"/>
    <col min="7" max="7" width="18.42578125" bestFit="1" customWidth="1"/>
  </cols>
  <sheetData>
    <row r="2" spans="1:7" x14ac:dyDescent="0.2">
      <c r="B2" s="122"/>
      <c r="C2" s="122"/>
      <c r="D2" s="122"/>
      <c r="E2" s="122"/>
      <c r="F2" s="122"/>
      <c r="G2" s="123" t="s">
        <v>550</v>
      </c>
    </row>
    <row r="3" spans="1:7" x14ac:dyDescent="0.2">
      <c r="B3" s="124" t="s">
        <v>551</v>
      </c>
      <c r="C3" s="125"/>
      <c r="D3" s="122"/>
      <c r="E3" s="122"/>
      <c r="F3" s="122"/>
      <c r="G3" s="123" t="s">
        <v>552</v>
      </c>
    </row>
    <row r="4" spans="1:7" x14ac:dyDescent="0.2">
      <c r="B4" s="126"/>
      <c r="C4" s="127"/>
      <c r="D4" s="128"/>
      <c r="E4" s="128"/>
      <c r="F4" s="129" t="s">
        <v>553</v>
      </c>
      <c r="G4" s="130"/>
    </row>
    <row r="5" spans="1:7" x14ac:dyDescent="0.2">
      <c r="B5" s="131"/>
      <c r="C5" s="125"/>
      <c r="D5" s="122"/>
      <c r="E5" s="122"/>
      <c r="F5" s="132" t="s">
        <v>450</v>
      </c>
      <c r="G5" s="133"/>
    </row>
    <row r="6" spans="1:7" x14ac:dyDescent="0.2">
      <c r="B6" s="134" t="s">
        <v>0</v>
      </c>
      <c r="C6" s="135"/>
      <c r="D6" s="136"/>
      <c r="E6" s="137"/>
      <c r="F6" s="129" t="s">
        <v>554</v>
      </c>
      <c r="G6" s="130"/>
    </row>
    <row r="7" spans="1:7" x14ac:dyDescent="0.2">
      <c r="B7" s="138"/>
      <c r="C7" s="122"/>
      <c r="D7" s="122"/>
      <c r="E7" s="122"/>
      <c r="F7" s="139" t="s">
        <v>746</v>
      </c>
      <c r="G7" s="140"/>
    </row>
    <row r="8" spans="1:7" x14ac:dyDescent="0.2">
      <c r="B8" s="129" t="s">
        <v>555</v>
      </c>
      <c r="C8" s="128"/>
      <c r="D8" s="141"/>
      <c r="E8" s="129" t="s">
        <v>556</v>
      </c>
      <c r="F8" s="141" t="s">
        <v>748</v>
      </c>
      <c r="G8" s="142"/>
    </row>
    <row r="9" spans="1:7" ht="13.5" thickBot="1" x14ac:dyDescent="0.25">
      <c r="B9" s="143" t="s">
        <v>557</v>
      </c>
      <c r="C9" s="144"/>
      <c r="D9" s="144"/>
      <c r="E9" s="143" t="s">
        <v>747</v>
      </c>
      <c r="F9" s="144"/>
      <c r="G9" s="145"/>
    </row>
    <row r="10" spans="1:7" x14ac:dyDescent="0.2">
      <c r="B10" s="146"/>
      <c r="C10" s="147"/>
      <c r="D10" s="147"/>
      <c r="E10" s="147"/>
      <c r="F10" s="147"/>
      <c r="G10" s="148"/>
    </row>
    <row r="11" spans="1:7" x14ac:dyDescent="0.2">
      <c r="B11" s="149" t="s">
        <v>558</v>
      </c>
      <c r="C11" s="136"/>
      <c r="D11" s="136"/>
      <c r="E11" s="136"/>
      <c r="F11" s="136"/>
      <c r="G11" s="150"/>
    </row>
    <row r="12" spans="1:7" x14ac:dyDescent="0.2">
      <c r="B12" s="151"/>
      <c r="C12" s="152"/>
      <c r="D12" s="152"/>
      <c r="E12" s="152"/>
      <c r="F12" s="152"/>
      <c r="G12" s="153"/>
    </row>
    <row r="13" spans="1:7" x14ac:dyDescent="0.2">
      <c r="A13" s="6"/>
      <c r="B13" s="154"/>
      <c r="C13" s="155"/>
      <c r="D13" s="156" t="s">
        <v>559</v>
      </c>
      <c r="E13" s="156" t="s">
        <v>560</v>
      </c>
      <c r="F13" s="156" t="s">
        <v>561</v>
      </c>
      <c r="G13" s="157" t="s">
        <v>562</v>
      </c>
    </row>
    <row r="14" spans="1:7" x14ac:dyDescent="0.2">
      <c r="B14" s="158" t="s">
        <v>563</v>
      </c>
      <c r="C14" s="122"/>
      <c r="D14" s="149" t="s">
        <v>564</v>
      </c>
      <c r="E14" s="149" t="s">
        <v>565</v>
      </c>
      <c r="F14" s="149" t="s">
        <v>566</v>
      </c>
      <c r="G14" s="159" t="s">
        <v>567</v>
      </c>
    </row>
    <row r="15" spans="1:7" x14ac:dyDescent="0.2">
      <c r="B15" s="151"/>
      <c r="C15" s="152"/>
      <c r="D15" s="149" t="s">
        <v>568</v>
      </c>
      <c r="E15" s="149" t="s">
        <v>568</v>
      </c>
      <c r="F15" s="149" t="s">
        <v>569</v>
      </c>
      <c r="G15" s="159" t="s">
        <v>570</v>
      </c>
    </row>
    <row r="16" spans="1:7" x14ac:dyDescent="0.2">
      <c r="B16" s="129" t="s">
        <v>571</v>
      </c>
      <c r="C16" s="128"/>
      <c r="D16" s="160"/>
      <c r="E16" s="160">
        <f>+HOMEPAGE!$I$20</f>
        <v>12568760.5</v>
      </c>
      <c r="F16" s="161"/>
      <c r="G16" s="305">
        <f>+HOMEPAGE!$I$33+HOMEPAGE!$I$34+HOMEPAGE!$I$35</f>
        <v>4021182.29</v>
      </c>
    </row>
    <row r="17" spans="1:7" x14ac:dyDescent="0.2">
      <c r="A17" s="6"/>
      <c r="B17" s="129" t="s">
        <v>572</v>
      </c>
      <c r="C17" s="128"/>
      <c r="D17" s="160"/>
      <c r="E17" s="160"/>
      <c r="F17" s="163"/>
      <c r="G17" s="304"/>
    </row>
    <row r="18" spans="1:7" x14ac:dyDescent="0.2">
      <c r="A18" s="6"/>
      <c r="B18" s="129" t="s">
        <v>573</v>
      </c>
      <c r="C18" s="128"/>
      <c r="D18" s="160"/>
      <c r="E18" s="160"/>
      <c r="F18" s="161"/>
      <c r="G18" s="164"/>
    </row>
    <row r="19" spans="1:7" x14ac:dyDescent="0.2">
      <c r="B19" s="129" t="s">
        <v>574</v>
      </c>
      <c r="C19" s="128"/>
      <c r="D19" s="160"/>
      <c r="E19" s="160"/>
      <c r="F19" s="161"/>
      <c r="G19" s="162"/>
    </row>
    <row r="20" spans="1:7" ht="13.5" thickBot="1" x14ac:dyDescent="0.25">
      <c r="A20" s="6"/>
      <c r="B20" s="129" t="s">
        <v>575</v>
      </c>
      <c r="C20" s="128"/>
      <c r="D20" s="165">
        <f>D16-D17-D18-D19</f>
        <v>0</v>
      </c>
      <c r="E20" s="165">
        <f>E16-E17-E18-E19</f>
        <v>12568760.5</v>
      </c>
      <c r="F20" s="165">
        <f>F16-F17-F18-F19</f>
        <v>0</v>
      </c>
      <c r="G20" s="166">
        <f>G16-G17-G18-G19</f>
        <v>4021182.29</v>
      </c>
    </row>
    <row r="21" spans="1:7" x14ac:dyDescent="0.2">
      <c r="B21" s="146"/>
      <c r="C21" s="147"/>
      <c r="D21" s="167"/>
      <c r="E21" s="168"/>
      <c r="F21" s="169"/>
      <c r="G21" s="170"/>
    </row>
    <row r="22" spans="1:7" x14ac:dyDescent="0.2">
      <c r="B22" s="149" t="s">
        <v>576</v>
      </c>
      <c r="C22" s="136"/>
      <c r="D22" s="171"/>
      <c r="E22" s="172" t="s">
        <v>577</v>
      </c>
      <c r="F22" s="136"/>
      <c r="G22" s="150"/>
    </row>
    <row r="23" spans="1:7" x14ac:dyDescent="0.2">
      <c r="B23" s="151"/>
      <c r="C23" s="152"/>
      <c r="D23" s="173"/>
      <c r="E23" s="174"/>
      <c r="F23" s="122"/>
      <c r="G23" s="175"/>
    </row>
    <row r="24" spans="1:7" x14ac:dyDescent="0.2">
      <c r="B24" s="176" t="s">
        <v>563</v>
      </c>
      <c r="C24" s="128"/>
      <c r="D24" s="177" t="s">
        <v>49</v>
      </c>
      <c r="E24" s="178" t="s">
        <v>563</v>
      </c>
      <c r="F24" s="179"/>
      <c r="G24" s="180" t="s">
        <v>49</v>
      </c>
    </row>
    <row r="25" spans="1:7" x14ac:dyDescent="0.2">
      <c r="B25" s="181" t="s">
        <v>578</v>
      </c>
      <c r="C25" s="182"/>
      <c r="D25" s="183"/>
      <c r="E25" s="184" t="s">
        <v>579</v>
      </c>
      <c r="F25" s="128"/>
      <c r="G25" s="164"/>
    </row>
    <row r="26" spans="1:7" x14ac:dyDescent="0.2">
      <c r="B26" s="129" t="s">
        <v>580</v>
      </c>
      <c r="C26" s="128"/>
      <c r="D26" s="185"/>
      <c r="E26" s="186" t="s">
        <v>581</v>
      </c>
      <c r="F26" s="128"/>
      <c r="G26" s="166">
        <f>+G116</f>
        <v>184839824.84</v>
      </c>
    </row>
    <row r="27" spans="1:7" x14ac:dyDescent="0.2">
      <c r="B27" s="129" t="s">
        <v>582</v>
      </c>
      <c r="C27" s="128"/>
      <c r="D27" s="187">
        <f>D20</f>
        <v>0</v>
      </c>
      <c r="E27" s="186" t="s">
        <v>583</v>
      </c>
      <c r="F27" s="128"/>
      <c r="G27" s="188">
        <f>+HOMEPAGE!$I$51+HOMEPAGE!$I$52+HOMEPAGE!$I$54+HOMEPAGE!$I$55+HOMEPAGE!$I$56+HOMEPAGE!$I$59+HOMEPAGE!$I$60+HOMEPAGE!$I$61+HOMEPAGE!$I$62+HOMEPAGE!$I$67+HOMEPAGE!$I$74+HOMEPAGE!$I$75+HOMEPAGE!$I$76</f>
        <v>287275281.31999999</v>
      </c>
    </row>
    <row r="28" spans="1:7" x14ac:dyDescent="0.2">
      <c r="A28" s="6"/>
      <c r="B28" s="129" t="s">
        <v>584</v>
      </c>
      <c r="C28" s="128"/>
      <c r="D28" s="187">
        <f>E20</f>
        <v>12568760.5</v>
      </c>
      <c r="E28" s="186" t="s">
        <v>585</v>
      </c>
      <c r="F28" s="128"/>
      <c r="G28" s="164"/>
    </row>
    <row r="29" spans="1:7" x14ac:dyDescent="0.2">
      <c r="B29" s="129" t="s">
        <v>586</v>
      </c>
      <c r="C29" s="128"/>
      <c r="D29" s="187">
        <f>D27+D28</f>
        <v>12568760.5</v>
      </c>
      <c r="E29" s="186" t="s">
        <v>587</v>
      </c>
      <c r="F29" s="128"/>
      <c r="G29" s="188"/>
    </row>
    <row r="30" spans="1:7" x14ac:dyDescent="0.2">
      <c r="B30" s="129" t="s">
        <v>588</v>
      </c>
      <c r="C30" s="128"/>
      <c r="D30" s="307">
        <f>+HOMEPAGE!$I$16</f>
        <v>25975332.57</v>
      </c>
      <c r="E30" s="128" t="s">
        <v>589</v>
      </c>
      <c r="F30" s="128"/>
      <c r="G30" s="305">
        <f>+HOMEPAGE!$I$53</f>
        <v>24463755.110000003</v>
      </c>
    </row>
    <row r="31" spans="1:7" x14ac:dyDescent="0.2">
      <c r="B31" s="129" t="s">
        <v>590</v>
      </c>
      <c r="C31" s="128"/>
      <c r="D31" s="194">
        <f>+D83</f>
        <v>208919909.08999997</v>
      </c>
      <c r="E31" s="186" t="s">
        <v>591</v>
      </c>
      <c r="F31" s="128"/>
      <c r="G31" s="306"/>
    </row>
    <row r="32" spans="1:7" x14ac:dyDescent="0.2">
      <c r="A32" s="6"/>
      <c r="B32" s="129" t="s">
        <v>592</v>
      </c>
      <c r="C32" s="128"/>
      <c r="D32" s="187">
        <f>+G83</f>
        <v>50462843.480000004</v>
      </c>
      <c r="E32" s="186" t="s">
        <v>593</v>
      </c>
      <c r="F32" s="128"/>
      <c r="G32" s="166">
        <f>SUM(G29:G31)</f>
        <v>24463755.110000003</v>
      </c>
    </row>
    <row r="33" spans="1:7" x14ac:dyDescent="0.2">
      <c r="B33" s="129" t="s">
        <v>594</v>
      </c>
      <c r="C33" s="128"/>
      <c r="D33" s="189"/>
      <c r="E33" s="186" t="s">
        <v>595</v>
      </c>
      <c r="F33" s="128"/>
      <c r="G33" s="188">
        <f>+HOMEPAGE!$I$43+HOMEPAGE!I68</f>
        <v>48215934.710000001</v>
      </c>
    </row>
    <row r="34" spans="1:7" x14ac:dyDescent="0.2">
      <c r="A34" s="6"/>
      <c r="B34" s="129" t="s">
        <v>596</v>
      </c>
      <c r="C34" s="128"/>
      <c r="D34" s="185"/>
      <c r="E34" s="186" t="s">
        <v>597</v>
      </c>
      <c r="F34" s="128"/>
      <c r="G34" s="188"/>
    </row>
    <row r="35" spans="1:7" x14ac:dyDescent="0.2">
      <c r="A35" s="6"/>
      <c r="B35" s="129" t="s">
        <v>598</v>
      </c>
      <c r="C35" s="128"/>
      <c r="D35" s="189">
        <f>+HOMEPAGE!$I$17</f>
        <v>776</v>
      </c>
      <c r="E35" s="186" t="s">
        <v>599</v>
      </c>
      <c r="F35" s="128"/>
      <c r="G35" s="166">
        <f>G26+G27+G32+G33+G34</f>
        <v>544794795.98000002</v>
      </c>
    </row>
    <row r="36" spans="1:7" x14ac:dyDescent="0.2">
      <c r="A36" s="6"/>
      <c r="B36" s="129" t="s">
        <v>600</v>
      </c>
      <c r="C36" s="128"/>
      <c r="D36" s="189"/>
      <c r="E36" s="184" t="s">
        <v>601</v>
      </c>
      <c r="F36" s="128"/>
      <c r="G36" s="164"/>
    </row>
    <row r="37" spans="1:7" x14ac:dyDescent="0.2">
      <c r="B37" s="129" t="s">
        <v>602</v>
      </c>
      <c r="C37" s="128"/>
      <c r="D37" s="189">
        <f>+HOMEPAGE!$I$18</f>
        <v>613845</v>
      </c>
      <c r="E37" s="186" t="s">
        <v>603</v>
      </c>
      <c r="F37" s="128"/>
      <c r="G37" s="164"/>
    </row>
    <row r="38" spans="1:7" x14ac:dyDescent="0.2">
      <c r="B38" s="129" t="s">
        <v>604</v>
      </c>
      <c r="C38" s="128"/>
      <c r="D38" s="187">
        <f>SUM(D35:D37)</f>
        <v>614621</v>
      </c>
      <c r="E38" s="186" t="s">
        <v>605</v>
      </c>
      <c r="F38" s="128"/>
      <c r="G38" s="188">
        <f>+HOMEPAGE!$I$70</f>
        <v>641572.48</v>
      </c>
    </row>
    <row r="39" spans="1:7" x14ac:dyDescent="0.2">
      <c r="B39" s="190" t="s">
        <v>606</v>
      </c>
      <c r="C39" s="191"/>
      <c r="D39" s="187">
        <f>D29+D30+D31+D32+D33+D38</f>
        <v>298541466.63999999</v>
      </c>
      <c r="E39" s="186" t="s">
        <v>607</v>
      </c>
      <c r="F39" s="128"/>
      <c r="G39" s="188">
        <f>+HOMEPAGE!$I$72</f>
        <v>18726</v>
      </c>
    </row>
    <row r="40" spans="1:7" x14ac:dyDescent="0.2">
      <c r="B40" s="156" t="s">
        <v>608</v>
      </c>
      <c r="C40" s="128"/>
      <c r="D40" s="189"/>
      <c r="E40" s="186" t="s">
        <v>609</v>
      </c>
      <c r="F40" s="128"/>
      <c r="G40" s="166">
        <f>SUM(G38:G39)</f>
        <v>660298.48</v>
      </c>
    </row>
    <row r="41" spans="1:7" x14ac:dyDescent="0.2">
      <c r="B41" s="192" t="s">
        <v>610</v>
      </c>
      <c r="C41" s="193"/>
      <c r="D41" s="185"/>
      <c r="E41" s="186" t="s">
        <v>611</v>
      </c>
      <c r="F41" s="128"/>
      <c r="G41" s="164"/>
    </row>
    <row r="42" spans="1:7" x14ac:dyDescent="0.2">
      <c r="B42" s="138" t="s">
        <v>612</v>
      </c>
      <c r="C42" s="122"/>
      <c r="D42" s="194">
        <f>+D98</f>
        <v>70261593.340000004</v>
      </c>
      <c r="E42" s="186" t="s">
        <v>605</v>
      </c>
      <c r="F42" s="128"/>
      <c r="G42" s="188">
        <f>+HOMEPAGE!$I$71</f>
        <v>86653.67</v>
      </c>
    </row>
    <row r="43" spans="1:7" x14ac:dyDescent="0.2">
      <c r="B43" s="192" t="s">
        <v>613</v>
      </c>
      <c r="C43" s="193"/>
      <c r="D43" s="185"/>
      <c r="E43" s="186" t="s">
        <v>607</v>
      </c>
      <c r="F43" s="128"/>
      <c r="G43" s="188">
        <f>+HOMEPAGE!$I$73</f>
        <v>1347652.35</v>
      </c>
    </row>
    <row r="44" spans="1:7" x14ac:dyDescent="0.2">
      <c r="B44" s="138" t="s">
        <v>612</v>
      </c>
      <c r="C44" s="122"/>
      <c r="D44" s="194">
        <f>+G98</f>
        <v>16049475.09</v>
      </c>
      <c r="E44" s="186" t="s">
        <v>609</v>
      </c>
      <c r="F44" s="128"/>
      <c r="G44" s="166">
        <f>SUM(G42:G43)</f>
        <v>1434306.02</v>
      </c>
    </row>
    <row r="45" spans="1:7" ht="13.5" thickBot="1" x14ac:dyDescent="0.25">
      <c r="B45" s="195" t="s">
        <v>614</v>
      </c>
      <c r="C45" s="196"/>
      <c r="D45" s="197">
        <f>D39+D40+D42+D44</f>
        <v>384852535.06999999</v>
      </c>
      <c r="E45" s="186" t="s">
        <v>615</v>
      </c>
      <c r="F45" s="128"/>
      <c r="G45" s="166">
        <f>G40+G44</f>
        <v>2094604.5</v>
      </c>
    </row>
    <row r="46" spans="1:7" x14ac:dyDescent="0.2">
      <c r="B46" s="163"/>
      <c r="C46" s="198"/>
      <c r="D46" s="199"/>
      <c r="E46" s="184" t="s">
        <v>616</v>
      </c>
      <c r="F46" s="128"/>
      <c r="G46" s="188"/>
    </row>
    <row r="47" spans="1:7" x14ac:dyDescent="0.2">
      <c r="B47" s="200"/>
      <c r="C47" s="198"/>
      <c r="D47" s="199"/>
      <c r="E47" s="184" t="s">
        <v>617</v>
      </c>
      <c r="F47" s="128"/>
      <c r="G47" s="188"/>
    </row>
    <row r="48" spans="1:7" ht="13.5" thickBot="1" x14ac:dyDescent="0.25">
      <c r="B48" s="200"/>
      <c r="C48" s="198"/>
      <c r="D48" s="199"/>
      <c r="E48" s="201" t="s">
        <v>618</v>
      </c>
      <c r="F48" s="191"/>
      <c r="G48" s="202">
        <f>G35+G45+G46+G47</f>
        <v>546889400.48000002</v>
      </c>
    </row>
    <row r="49" spans="2:7" x14ac:dyDescent="0.2">
      <c r="B49" s="203"/>
      <c r="C49" s="204"/>
      <c r="D49" s="204"/>
      <c r="E49" s="204"/>
      <c r="F49" s="204"/>
      <c r="G49" s="205"/>
    </row>
    <row r="50" spans="2:7" x14ac:dyDescent="0.2">
      <c r="B50" s="149" t="s">
        <v>619</v>
      </c>
      <c r="C50" s="137"/>
      <c r="D50" s="137"/>
      <c r="E50" s="137"/>
      <c r="F50" s="137"/>
      <c r="G50" s="206"/>
    </row>
    <row r="51" spans="2:7" x14ac:dyDescent="0.2">
      <c r="B51" s="365" t="s">
        <v>620</v>
      </c>
      <c r="C51" s="366"/>
      <c r="D51" s="366"/>
      <c r="E51" s="366"/>
      <c r="F51" s="366"/>
      <c r="G51" s="367"/>
    </row>
    <row r="52" spans="2:7" x14ac:dyDescent="0.2">
      <c r="B52" s="163"/>
      <c r="C52" s="207"/>
      <c r="D52" s="208" t="s">
        <v>621</v>
      </c>
      <c r="E52" s="208" t="s">
        <v>622</v>
      </c>
      <c r="F52" s="209" t="s">
        <v>623</v>
      </c>
      <c r="G52" s="208" t="s">
        <v>624</v>
      </c>
    </row>
    <row r="53" spans="2:7" x14ac:dyDescent="0.2">
      <c r="B53" s="210" t="s">
        <v>625</v>
      </c>
      <c r="C53" s="211"/>
      <c r="D53" s="212"/>
      <c r="E53" s="212"/>
      <c r="F53" s="213"/>
      <c r="G53" s="214">
        <f>D53+(E53-F53)</f>
        <v>0</v>
      </c>
    </row>
    <row r="54" spans="2:7" x14ac:dyDescent="0.2">
      <c r="B54" s="215" t="s">
        <v>626</v>
      </c>
      <c r="C54" s="216"/>
      <c r="D54" s="217"/>
      <c r="E54" s="212"/>
      <c r="F54" s="213"/>
      <c r="G54" s="217"/>
    </row>
    <row r="55" spans="2:7" ht="13.5" thickBot="1" x14ac:dyDescent="0.25">
      <c r="B55" s="218" t="s">
        <v>627</v>
      </c>
      <c r="C55" s="219"/>
      <c r="D55" s="220"/>
      <c r="E55" s="220"/>
      <c r="F55" s="221"/>
      <c r="G55" s="222">
        <f>(D55+E55)-F55</f>
        <v>0</v>
      </c>
    </row>
    <row r="56" spans="2:7" x14ac:dyDescent="0.2">
      <c r="B56" s="181" t="s">
        <v>628</v>
      </c>
      <c r="C56" s="223"/>
      <c r="D56" s="223"/>
      <c r="E56" s="223"/>
      <c r="F56" s="224"/>
      <c r="G56" s="225"/>
    </row>
    <row r="57" spans="2:7" x14ac:dyDescent="0.2">
      <c r="B57" s="132"/>
      <c r="C57" s="226"/>
      <c r="D57" s="226"/>
      <c r="E57" s="226"/>
      <c r="F57" s="226"/>
      <c r="G57" s="227"/>
    </row>
    <row r="58" spans="2:7" x14ac:dyDescent="0.2">
      <c r="B58" s="132" t="s">
        <v>727</v>
      </c>
      <c r="C58" s="226"/>
      <c r="D58" s="226"/>
      <c r="E58" s="226"/>
      <c r="F58" s="226"/>
      <c r="G58" s="227"/>
    </row>
    <row r="59" spans="2:7" x14ac:dyDescent="0.2">
      <c r="B59" s="132" t="s">
        <v>728</v>
      </c>
      <c r="C59" s="226"/>
      <c r="D59" s="226"/>
      <c r="E59" s="226"/>
      <c r="F59" s="226"/>
      <c r="G59" s="227"/>
    </row>
    <row r="60" spans="2:7" x14ac:dyDescent="0.2">
      <c r="B60" s="132" t="s">
        <v>705</v>
      </c>
      <c r="C60" s="226"/>
      <c r="D60" s="226"/>
      <c r="E60" s="226"/>
      <c r="F60" s="226"/>
      <c r="G60" s="227"/>
    </row>
    <row r="61" spans="2:7" x14ac:dyDescent="0.2">
      <c r="B61" s="132" t="s">
        <v>629</v>
      </c>
      <c r="C61" s="226"/>
      <c r="D61" s="226"/>
      <c r="E61" s="226"/>
      <c r="F61" s="226"/>
      <c r="G61" s="227"/>
    </row>
    <row r="62" spans="2:7" x14ac:dyDescent="0.2">
      <c r="B62" s="132" t="s">
        <v>717</v>
      </c>
      <c r="C62" s="226"/>
      <c r="D62" s="226"/>
      <c r="E62" s="226"/>
      <c r="F62" s="226"/>
      <c r="G62" s="227"/>
    </row>
    <row r="63" spans="2:7" x14ac:dyDescent="0.2">
      <c r="B63" s="228" t="s">
        <v>630</v>
      </c>
      <c r="C63" s="229"/>
      <c r="D63" s="141" t="s">
        <v>631</v>
      </c>
      <c r="E63" s="229"/>
      <c r="F63" s="230" t="s">
        <v>632</v>
      </c>
      <c r="G63" s="231" t="s">
        <v>633</v>
      </c>
    </row>
    <row r="66" spans="2:7" x14ac:dyDescent="0.2">
      <c r="B66" s="126"/>
      <c r="C66" s="127"/>
      <c r="D66" s="127"/>
      <c r="E66" s="127"/>
      <c r="F66" s="129" t="s">
        <v>553</v>
      </c>
      <c r="G66" s="232"/>
    </row>
    <row r="67" spans="2:7" x14ac:dyDescent="0.2">
      <c r="B67" s="131"/>
      <c r="C67" s="125"/>
      <c r="D67" s="125"/>
      <c r="E67" s="125"/>
      <c r="F67" s="233" t="s">
        <v>450</v>
      </c>
      <c r="G67" s="175"/>
    </row>
    <row r="68" spans="2:7" x14ac:dyDescent="0.2">
      <c r="B68" s="134" t="s">
        <v>0</v>
      </c>
      <c r="C68" s="135"/>
      <c r="D68" s="135"/>
      <c r="E68" s="135"/>
      <c r="F68" s="129" t="s">
        <v>554</v>
      </c>
      <c r="G68" s="232"/>
    </row>
    <row r="69" spans="2:7" ht="13.5" thickBot="1" x14ac:dyDescent="0.25">
      <c r="B69" s="234"/>
      <c r="C69" s="235"/>
      <c r="D69" s="235"/>
      <c r="E69" s="235"/>
      <c r="F69" s="236" t="s">
        <v>726</v>
      </c>
      <c r="G69" s="237"/>
    </row>
    <row r="70" spans="2:7" ht="13.5" thickTop="1" x14ac:dyDescent="0.2">
      <c r="B70" s="238"/>
      <c r="C70" s="239"/>
      <c r="D70" s="239"/>
      <c r="E70" s="239"/>
      <c r="F70" s="239"/>
      <c r="G70" s="240"/>
    </row>
    <row r="71" spans="2:7" x14ac:dyDescent="0.2">
      <c r="B71" s="134" t="s">
        <v>634</v>
      </c>
      <c r="C71" s="136"/>
      <c r="D71" s="241"/>
      <c r="E71" s="242"/>
      <c r="F71" s="242"/>
      <c r="G71" s="243"/>
    </row>
    <row r="72" spans="2:7" x14ac:dyDescent="0.2">
      <c r="B72" s="244"/>
      <c r="C72" s="245"/>
      <c r="D72" s="246"/>
      <c r="E72" s="247"/>
      <c r="F72" s="247"/>
      <c r="G72" s="248"/>
    </row>
    <row r="73" spans="2:7" x14ac:dyDescent="0.2">
      <c r="B73" s="249" t="s">
        <v>563</v>
      </c>
      <c r="C73" s="137"/>
      <c r="D73" s="249" t="s">
        <v>49</v>
      </c>
      <c r="E73" s="249" t="s">
        <v>563</v>
      </c>
      <c r="F73" s="137"/>
      <c r="G73" s="250" t="s">
        <v>49</v>
      </c>
    </row>
    <row r="74" spans="2:7" x14ac:dyDescent="0.2">
      <c r="B74" s="251" t="s">
        <v>635</v>
      </c>
      <c r="C74" s="128"/>
      <c r="D74" s="163"/>
      <c r="E74" s="192" t="s">
        <v>636</v>
      </c>
      <c r="F74" s="179"/>
      <c r="G74" s="164"/>
    </row>
    <row r="75" spans="2:7" x14ac:dyDescent="0.2">
      <c r="B75" s="252" t="s">
        <v>637</v>
      </c>
      <c r="C75" s="253"/>
      <c r="D75" s="160">
        <f>+HOMEPAGE!$I$13</f>
        <v>166545641.03999999</v>
      </c>
      <c r="E75" s="254" t="s">
        <v>638</v>
      </c>
      <c r="F75" s="179"/>
      <c r="G75" s="255">
        <f>+HOMEPAGE!$I$15</f>
        <v>1761696.43</v>
      </c>
    </row>
    <row r="76" spans="2:7" x14ac:dyDescent="0.2">
      <c r="B76" s="252" t="s">
        <v>639</v>
      </c>
      <c r="C76" s="211"/>
      <c r="D76" s="163"/>
      <c r="E76" s="256" t="s">
        <v>640</v>
      </c>
      <c r="F76" s="257"/>
      <c r="G76" s="162">
        <f>+HOMEPAGE!$I$14</f>
        <v>1755245.3099999998</v>
      </c>
    </row>
    <row r="77" spans="2:7" x14ac:dyDescent="0.2">
      <c r="B77" s="258" t="s">
        <v>641</v>
      </c>
      <c r="C77" s="128"/>
      <c r="D77" s="161"/>
      <c r="E77" s="256" t="s">
        <v>642</v>
      </c>
      <c r="F77" s="257"/>
      <c r="G77" s="162">
        <f>+HOMEPAGE!$I$21</f>
        <v>46945901.740000002</v>
      </c>
    </row>
    <row r="78" spans="2:7" x14ac:dyDescent="0.2">
      <c r="B78" s="256" t="s">
        <v>643</v>
      </c>
      <c r="C78" s="259"/>
      <c r="D78" s="161">
        <f>+HOMEPAGE!$I$19</f>
        <v>42374268.049999997</v>
      </c>
      <c r="E78" s="256" t="s">
        <v>644</v>
      </c>
      <c r="F78" s="257"/>
      <c r="G78" s="162"/>
    </row>
    <row r="79" spans="2:7" x14ac:dyDescent="0.2">
      <c r="B79" s="256" t="s">
        <v>645</v>
      </c>
      <c r="C79" s="259"/>
      <c r="D79" s="161"/>
      <c r="E79" s="256" t="s">
        <v>646</v>
      </c>
      <c r="F79" s="257"/>
      <c r="G79" s="162"/>
    </row>
    <row r="80" spans="2:7" x14ac:dyDescent="0.2">
      <c r="B80" s="256" t="s">
        <v>647</v>
      </c>
      <c r="C80" s="259"/>
      <c r="D80" s="161"/>
      <c r="E80" s="256" t="s">
        <v>648</v>
      </c>
      <c r="F80" s="257"/>
      <c r="G80" s="162"/>
    </row>
    <row r="81" spans="2:7" x14ac:dyDescent="0.2">
      <c r="B81" s="256" t="s">
        <v>649</v>
      </c>
      <c r="C81" s="259"/>
      <c r="D81" s="161"/>
      <c r="E81" s="256" t="s">
        <v>650</v>
      </c>
      <c r="F81" s="257"/>
      <c r="G81" s="162"/>
    </row>
    <row r="82" spans="2:7" x14ac:dyDescent="0.2">
      <c r="B82" s="258" t="s">
        <v>651</v>
      </c>
      <c r="C82" s="128"/>
      <c r="D82" s="260">
        <f>SUM(D77:D81)</f>
        <v>42374268.049999997</v>
      </c>
      <c r="E82" s="256" t="s">
        <v>652</v>
      </c>
      <c r="F82" s="257"/>
      <c r="G82" s="162"/>
    </row>
    <row r="83" spans="2:7" x14ac:dyDescent="0.2">
      <c r="B83" s="254" t="s">
        <v>653</v>
      </c>
      <c r="C83" s="128"/>
      <c r="D83" s="165">
        <f>D75+D82</f>
        <v>208919909.08999997</v>
      </c>
      <c r="E83" s="254" t="s">
        <v>654</v>
      </c>
      <c r="F83" s="128"/>
      <c r="G83" s="166">
        <f>SUM(G75:G82)</f>
        <v>50462843.480000004</v>
      </c>
    </row>
    <row r="84" spans="2:7" x14ac:dyDescent="0.2">
      <c r="B84" s="261" t="s">
        <v>655</v>
      </c>
      <c r="C84" s="262"/>
      <c r="D84" s="263"/>
      <c r="E84" s="264" t="s">
        <v>655</v>
      </c>
      <c r="F84" s="262"/>
      <c r="G84" s="265"/>
    </row>
    <row r="85" spans="2:7" x14ac:dyDescent="0.2">
      <c r="B85" s="138"/>
      <c r="C85" s="122"/>
      <c r="D85" s="122"/>
      <c r="E85" s="122"/>
      <c r="F85" s="122"/>
      <c r="G85" s="175"/>
    </row>
    <row r="86" spans="2:7" x14ac:dyDescent="0.2">
      <c r="B86" s="138"/>
      <c r="C86" s="122"/>
      <c r="D86" s="122"/>
      <c r="E86" s="122"/>
      <c r="F86" s="122"/>
      <c r="G86" s="175"/>
    </row>
    <row r="87" spans="2:7" x14ac:dyDescent="0.2">
      <c r="B87" s="266" t="s">
        <v>563</v>
      </c>
      <c r="C87" s="179"/>
      <c r="D87" s="266" t="s">
        <v>49</v>
      </c>
      <c r="E87" s="266" t="s">
        <v>563</v>
      </c>
      <c r="F87" s="179"/>
      <c r="G87" s="180" t="s">
        <v>49</v>
      </c>
    </row>
    <row r="88" spans="2:7" x14ac:dyDescent="0.2">
      <c r="B88" s="181" t="s">
        <v>656</v>
      </c>
      <c r="C88" s="128"/>
      <c r="D88" s="267"/>
      <c r="E88" s="181" t="s">
        <v>613</v>
      </c>
      <c r="F88" s="128"/>
      <c r="G88" s="267"/>
    </row>
    <row r="89" spans="2:7" x14ac:dyDescent="0.2">
      <c r="B89" s="268" t="s">
        <v>657</v>
      </c>
      <c r="C89" s="128"/>
      <c r="D89" s="165">
        <f>+F20</f>
        <v>0</v>
      </c>
      <c r="E89" s="129" t="s">
        <v>658</v>
      </c>
      <c r="F89" s="128"/>
      <c r="G89" s="166">
        <f>+G16</f>
        <v>4021182.29</v>
      </c>
    </row>
    <row r="90" spans="2:7" x14ac:dyDescent="0.2">
      <c r="B90" s="266" t="s">
        <v>659</v>
      </c>
      <c r="C90" s="128"/>
      <c r="D90" s="161"/>
      <c r="E90" s="129" t="s">
        <v>660</v>
      </c>
      <c r="F90" s="128"/>
      <c r="G90" s="269"/>
    </row>
    <row r="91" spans="2:7" x14ac:dyDescent="0.2">
      <c r="B91" s="190" t="s">
        <v>661</v>
      </c>
      <c r="C91" s="191"/>
      <c r="D91" s="270"/>
      <c r="E91" s="129" t="s">
        <v>662</v>
      </c>
      <c r="F91" s="128"/>
      <c r="G91" s="162">
        <f>+HOMEPAGE!I32</f>
        <v>617347</v>
      </c>
    </row>
    <row r="92" spans="2:7" x14ac:dyDescent="0.2">
      <c r="B92" s="129" t="s">
        <v>663</v>
      </c>
      <c r="C92" s="128"/>
      <c r="D92" s="271"/>
      <c r="E92" s="129" t="s">
        <v>664</v>
      </c>
      <c r="F92" s="128"/>
      <c r="G92" s="162"/>
    </row>
    <row r="93" spans="2:7" x14ac:dyDescent="0.2">
      <c r="B93" s="256" t="s">
        <v>665</v>
      </c>
      <c r="C93" s="257"/>
      <c r="D93" s="161">
        <f>+HOMEPAGE!I26</f>
        <v>3763803.28</v>
      </c>
      <c r="E93" s="129" t="s">
        <v>666</v>
      </c>
      <c r="F93" s="128"/>
      <c r="G93" s="162"/>
    </row>
    <row r="94" spans="2:7" x14ac:dyDescent="0.2">
      <c r="B94" s="256" t="s">
        <v>667</v>
      </c>
      <c r="C94" s="257"/>
      <c r="D94" s="161">
        <f>+HOMEPAGE!I27</f>
        <v>19388815.359999999</v>
      </c>
      <c r="E94" s="256" t="s">
        <v>668</v>
      </c>
      <c r="F94" s="128"/>
      <c r="G94" s="162">
        <f>+HOMEPAGE!I36</f>
        <v>11410945.800000001</v>
      </c>
    </row>
    <row r="95" spans="2:7" x14ac:dyDescent="0.2">
      <c r="B95" s="256" t="s">
        <v>669</v>
      </c>
      <c r="C95" s="257"/>
      <c r="D95" s="161">
        <f>+HOMEPAGE!I28</f>
        <v>4868876.26</v>
      </c>
      <c r="E95" s="256" t="s">
        <v>670</v>
      </c>
      <c r="F95" s="128"/>
      <c r="G95" s="162"/>
    </row>
    <row r="96" spans="2:7" x14ac:dyDescent="0.2">
      <c r="B96" s="256" t="s">
        <v>671</v>
      </c>
      <c r="C96" s="257"/>
      <c r="D96" s="161">
        <f>+HOMEPAGE!I29</f>
        <v>42240098.439999998</v>
      </c>
      <c r="E96" s="256" t="s">
        <v>672</v>
      </c>
      <c r="F96" s="128"/>
      <c r="G96" s="272"/>
    </row>
    <row r="97" spans="2:7" x14ac:dyDescent="0.2">
      <c r="B97" s="190" t="s">
        <v>673</v>
      </c>
      <c r="C97" s="273"/>
      <c r="D97" s="274">
        <f>SUM(D92:D96)</f>
        <v>70261593.340000004</v>
      </c>
      <c r="E97" s="129" t="s">
        <v>674</v>
      </c>
      <c r="F97" s="128"/>
      <c r="G97" s="202">
        <f>SUM(G91:G96)</f>
        <v>12028292.800000001</v>
      </c>
    </row>
    <row r="98" spans="2:7" x14ac:dyDescent="0.2">
      <c r="B98" s="190" t="s">
        <v>675</v>
      </c>
      <c r="C98" s="273"/>
      <c r="D98" s="274">
        <f>D89+D90+D97</f>
        <v>70261593.340000004</v>
      </c>
      <c r="E98" s="190" t="s">
        <v>676</v>
      </c>
      <c r="F98" s="128"/>
      <c r="G98" s="202">
        <f>G89+G97</f>
        <v>16049475.09</v>
      </c>
    </row>
    <row r="99" spans="2:7" ht="13.5" thickBot="1" x14ac:dyDescent="0.25">
      <c r="B99" s="275" t="s">
        <v>655</v>
      </c>
      <c r="C99" s="262"/>
      <c r="D99" s="276"/>
      <c r="E99" s="275" t="s">
        <v>655</v>
      </c>
      <c r="F99" s="262"/>
      <c r="G99" s="277"/>
    </row>
    <row r="100" spans="2:7" ht="13.5" thickTop="1" x14ac:dyDescent="0.2">
      <c r="B100" s="238"/>
      <c r="C100" s="239"/>
      <c r="D100" s="239"/>
      <c r="E100" s="239"/>
      <c r="F100" s="240"/>
      <c r="G100" s="175"/>
    </row>
    <row r="101" spans="2:7" x14ac:dyDescent="0.2">
      <c r="B101" s="149" t="s">
        <v>677</v>
      </c>
      <c r="C101" s="137"/>
      <c r="D101" s="137"/>
      <c r="E101" s="137"/>
      <c r="F101" s="206"/>
      <c r="G101" s="175"/>
    </row>
    <row r="102" spans="2:7" x14ac:dyDescent="0.2">
      <c r="B102" s="138"/>
      <c r="C102" s="122"/>
      <c r="D102" s="122"/>
      <c r="E102" s="122"/>
      <c r="F102" s="175"/>
      <c r="G102" s="175"/>
    </row>
    <row r="103" spans="2:7" x14ac:dyDescent="0.2">
      <c r="B103" s="129"/>
      <c r="C103" s="128"/>
      <c r="D103" s="128"/>
      <c r="E103" s="180" t="s">
        <v>678</v>
      </c>
      <c r="F103" s="278" t="s">
        <v>679</v>
      </c>
      <c r="G103" s="279" t="s">
        <v>680</v>
      </c>
    </row>
    <row r="104" spans="2:7" x14ac:dyDescent="0.2">
      <c r="B104" s="149"/>
      <c r="C104" s="136"/>
      <c r="D104" s="136"/>
      <c r="E104" s="250" t="s">
        <v>33</v>
      </c>
      <c r="F104" s="280" t="s">
        <v>33</v>
      </c>
      <c r="G104" s="206" t="s">
        <v>15</v>
      </c>
    </row>
    <row r="105" spans="2:7" x14ac:dyDescent="0.2">
      <c r="B105" s="149"/>
      <c r="C105" s="136"/>
      <c r="D105" s="136"/>
      <c r="E105" s="250" t="s">
        <v>681</v>
      </c>
      <c r="F105" s="280" t="s">
        <v>681</v>
      </c>
      <c r="G105" s="206" t="s">
        <v>680</v>
      </c>
    </row>
    <row r="106" spans="2:7" x14ac:dyDescent="0.2">
      <c r="B106" s="234"/>
      <c r="C106" s="235"/>
      <c r="D106" s="235"/>
      <c r="E106" s="250" t="s">
        <v>682</v>
      </c>
      <c r="F106" s="280" t="s">
        <v>683</v>
      </c>
      <c r="G106" s="250" t="s">
        <v>684</v>
      </c>
    </row>
    <row r="107" spans="2:7" x14ac:dyDescent="0.2">
      <c r="B107" s="192" t="s">
        <v>685</v>
      </c>
      <c r="C107" s="128"/>
      <c r="D107" s="128"/>
      <c r="E107" s="217"/>
      <c r="F107" s="281"/>
      <c r="G107" s="282"/>
    </row>
    <row r="108" spans="2:7" x14ac:dyDescent="0.2">
      <c r="B108" s="190" t="s">
        <v>686</v>
      </c>
      <c r="C108" s="191"/>
      <c r="D108" s="191"/>
      <c r="E108" s="283"/>
      <c r="F108" s="284">
        <f>+HOMEPAGE!$I$65+HOMEPAGE!$I$66</f>
        <v>17750063.810000002</v>
      </c>
      <c r="G108" s="285">
        <f>SUM(E108:F108)</f>
        <v>17750063.810000002</v>
      </c>
    </row>
    <row r="109" spans="2:7" x14ac:dyDescent="0.2">
      <c r="B109" s="190" t="s">
        <v>687</v>
      </c>
      <c r="C109" s="191"/>
      <c r="D109" s="191"/>
      <c r="E109" s="272"/>
      <c r="F109" s="286">
        <f>+HOMEPAGE!I69</f>
        <v>16507524.82</v>
      </c>
      <c r="G109" s="287">
        <f>SUM(E109:F109)</f>
        <v>16507524.82</v>
      </c>
    </row>
    <row r="110" spans="2:7" x14ac:dyDescent="0.2">
      <c r="B110" s="190" t="s">
        <v>688</v>
      </c>
      <c r="C110" s="191"/>
      <c r="D110" s="191"/>
      <c r="E110" s="217"/>
      <c r="F110" s="281"/>
      <c r="G110" s="282"/>
    </row>
    <row r="111" spans="2:7" x14ac:dyDescent="0.2">
      <c r="B111" s="190" t="s">
        <v>689</v>
      </c>
      <c r="C111" s="191"/>
      <c r="D111" s="191"/>
      <c r="E111" s="272"/>
      <c r="F111" s="288">
        <f>+TOTALS!$AJ$14</f>
        <v>38240219.840000004</v>
      </c>
      <c r="G111" s="289"/>
    </row>
    <row r="112" spans="2:7" x14ac:dyDescent="0.2">
      <c r="B112" s="190" t="s">
        <v>690</v>
      </c>
      <c r="C112" s="191"/>
      <c r="D112" s="191"/>
      <c r="E112" s="272"/>
      <c r="F112" s="308"/>
      <c r="G112" s="290"/>
    </row>
    <row r="113" spans="2:7" x14ac:dyDescent="0.2">
      <c r="B113" s="190" t="s">
        <v>691</v>
      </c>
      <c r="C113" s="191"/>
      <c r="D113" s="191"/>
      <c r="E113" s="272"/>
      <c r="F113" s="288">
        <f>+TOTALS!$AP$14</f>
        <v>112342016.37</v>
      </c>
      <c r="G113" s="289"/>
    </row>
    <row r="114" spans="2:7" x14ac:dyDescent="0.2">
      <c r="B114" s="190" t="s">
        <v>692</v>
      </c>
      <c r="C114" s="191"/>
      <c r="D114" s="191"/>
      <c r="E114" s="272"/>
      <c r="F114" s="291"/>
      <c r="G114" s="289"/>
    </row>
    <row r="115" spans="2:7" x14ac:dyDescent="0.2">
      <c r="B115" s="190" t="s">
        <v>693</v>
      </c>
      <c r="C115" s="191"/>
      <c r="D115" s="191"/>
      <c r="E115" s="202">
        <f>SUM(E111:E114)</f>
        <v>0</v>
      </c>
      <c r="F115" s="286">
        <f>SUM(F111:F114)</f>
        <v>150582236.21000001</v>
      </c>
      <c r="G115" s="202">
        <f>E115+F115</f>
        <v>150582236.21000001</v>
      </c>
    </row>
    <row r="116" spans="2:7" x14ac:dyDescent="0.2">
      <c r="B116" s="190" t="s">
        <v>694</v>
      </c>
      <c r="C116" s="191"/>
      <c r="D116" s="191"/>
      <c r="E116" s="202">
        <f>E108+E109+E115</f>
        <v>0</v>
      </c>
      <c r="F116" s="292">
        <f>F108+F109+F115</f>
        <v>184839824.84</v>
      </c>
      <c r="G116" s="287">
        <f>SUM(E116:F116)</f>
        <v>184839824.84</v>
      </c>
    </row>
    <row r="117" spans="2:7" ht="13.5" thickBot="1" x14ac:dyDescent="0.25">
      <c r="B117" s="293"/>
      <c r="C117" s="294"/>
      <c r="D117" s="294"/>
      <c r="E117" s="295" t="s">
        <v>655</v>
      </c>
      <c r="F117" s="296"/>
      <c r="G117" s="277"/>
    </row>
    <row r="118" spans="2:7" ht="13.5" thickTop="1" x14ac:dyDescent="0.2">
      <c r="B118" s="297" t="s">
        <v>628</v>
      </c>
      <c r="C118" s="226"/>
      <c r="D118" s="226"/>
      <c r="E118" s="226"/>
      <c r="F118" s="226"/>
      <c r="G118" s="298"/>
    </row>
    <row r="119" spans="2:7" x14ac:dyDescent="0.2">
      <c r="B119" s="132"/>
      <c r="C119" s="226"/>
      <c r="D119" s="226"/>
      <c r="E119" s="226"/>
      <c r="F119" s="226"/>
      <c r="G119" s="298"/>
    </row>
    <row r="120" spans="2:7" x14ac:dyDescent="0.2">
      <c r="B120" s="132"/>
      <c r="C120" s="226"/>
      <c r="D120" s="226"/>
      <c r="E120" s="226"/>
      <c r="F120" s="299"/>
      <c r="G120" s="227"/>
    </row>
    <row r="121" spans="2:7" x14ac:dyDescent="0.2">
      <c r="B121" s="132"/>
      <c r="C121" s="226"/>
      <c r="D121" s="226"/>
      <c r="E121" s="226"/>
      <c r="F121" s="299"/>
      <c r="G121" s="227"/>
    </row>
    <row r="122" spans="2:7" x14ac:dyDescent="0.2">
      <c r="B122" s="132"/>
      <c r="C122" s="226"/>
      <c r="D122" s="226"/>
      <c r="E122" s="226"/>
      <c r="F122" s="299"/>
      <c r="G122" s="227"/>
    </row>
    <row r="123" spans="2:7" x14ac:dyDescent="0.2">
      <c r="B123" s="132"/>
      <c r="C123" s="226"/>
      <c r="D123" s="226"/>
      <c r="E123" s="226"/>
      <c r="F123" s="299"/>
      <c r="G123" s="227"/>
    </row>
    <row r="124" spans="2:7" x14ac:dyDescent="0.2">
      <c r="B124" s="132"/>
      <c r="C124" s="226"/>
      <c r="D124" s="226"/>
      <c r="E124" s="226"/>
      <c r="F124" s="299"/>
      <c r="G124" s="227"/>
    </row>
    <row r="125" spans="2:7" x14ac:dyDescent="0.2">
      <c r="B125" s="132"/>
      <c r="C125" s="226"/>
      <c r="D125" s="226"/>
      <c r="E125" s="226"/>
      <c r="F125" s="299"/>
      <c r="G125" s="227"/>
    </row>
    <row r="126" spans="2:7" x14ac:dyDescent="0.2">
      <c r="B126" s="132"/>
      <c r="C126" s="226"/>
      <c r="D126" s="226"/>
      <c r="E126" s="226"/>
      <c r="F126" s="299"/>
      <c r="G126" s="227"/>
    </row>
    <row r="127" spans="2:7" x14ac:dyDescent="0.2">
      <c r="B127" s="132"/>
      <c r="C127" s="226"/>
      <c r="D127" s="226"/>
      <c r="E127" s="226"/>
      <c r="F127" s="299"/>
      <c r="G127" s="227"/>
    </row>
    <row r="128" spans="2:7" x14ac:dyDescent="0.2">
      <c r="B128" s="300"/>
      <c r="C128" s="301"/>
      <c r="D128" s="301"/>
      <c r="E128" s="301"/>
      <c r="F128" s="302"/>
      <c r="G128" s="303"/>
    </row>
    <row r="129" spans="2:7" x14ac:dyDescent="0.2">
      <c r="B129" s="193" t="s">
        <v>695</v>
      </c>
      <c r="C129" s="193"/>
      <c r="D129" s="193"/>
      <c r="E129" s="193"/>
      <c r="F129" s="122"/>
      <c r="G129" s="259"/>
    </row>
    <row r="130" spans="2:7" x14ac:dyDescent="0.2">
      <c r="B130" s="137" t="s">
        <v>696</v>
      </c>
      <c r="C130" s="137"/>
      <c r="D130" s="137"/>
      <c r="E130" s="137"/>
      <c r="F130" s="137"/>
      <c r="G130" s="137"/>
    </row>
  </sheetData>
  <mergeCells count="1">
    <mergeCell ref="B51:G51"/>
  </mergeCells>
  <phoneticPr fontId="0" type="noConversion"/>
  <pageMargins left="0.75" right="0.75" top="1" bottom="1" header="0.5" footer="0.5"/>
  <pageSetup scale="70" fitToHeight="2" orientation="portrait" r:id="rId1"/>
  <headerFooter alignWithMargins="0"/>
  <rowBreaks count="1" manualBreakCount="1">
    <brk id="65" min="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CITIES</vt:lpstr>
      <vt:lpstr>COUNTIES</vt:lpstr>
      <vt:lpstr>HIDISTS</vt:lpstr>
      <vt:lpstr>TOTALS</vt:lpstr>
      <vt:lpstr>HOMEPAGE</vt:lpstr>
      <vt:lpstr>FHWA 536</vt:lpstr>
      <vt:lpstr>CITIES!Print_Area</vt:lpstr>
      <vt:lpstr>COUNTIES!Print_Area</vt:lpstr>
      <vt:lpstr>'FHWA 536'!Print_Area</vt:lpstr>
      <vt:lpstr>HIDISTS!Print_Area</vt:lpstr>
      <vt:lpstr>HOMEPAGE!Print_Area</vt:lpstr>
      <vt:lpstr>TOTALS!Print_Area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witherell</dc:creator>
  <cp:lastModifiedBy>Jenna Spencer</cp:lastModifiedBy>
  <cp:lastPrinted>2019-07-09T18:04:08Z</cp:lastPrinted>
  <dcterms:created xsi:type="dcterms:W3CDTF">1997-10-22T13:49:57Z</dcterms:created>
  <dcterms:modified xsi:type="dcterms:W3CDTF">2023-07-11T19:26:05Z</dcterms:modified>
</cp:coreProperties>
</file>