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omments3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A:\EandR\ROAD &amp; STREET REPORTS\R&amp;S Finance Reports\"/>
    </mc:Choice>
  </mc:AlternateContent>
  <xr:revisionPtr revIDLastSave="0" documentId="13_ncr:1_{555CF05D-230C-4BDF-81D5-2E72B3ED4380}" xr6:coauthVersionLast="45" xr6:coauthVersionMax="45" xr10:uidLastSave="{00000000-0000-0000-0000-000000000000}"/>
  <bookViews>
    <workbookView xWindow="-120" yWindow="-120" windowWidth="29040" windowHeight="17640" tabRatio="599" activeTab="1" xr2:uid="{00000000-000D-0000-FFFF-FFFF00000000}"/>
  </bookViews>
  <sheets>
    <sheet name="CITIES" sheetId="1" r:id="rId1"/>
    <sheet name="COUNTIES" sheetId="2" r:id="rId2"/>
    <sheet name="HIDISTS" sheetId="3" r:id="rId3"/>
    <sheet name="TOTALS" sheetId="4" r:id="rId4"/>
    <sheet name="HOMEPAGE" sheetId="5" r:id="rId5"/>
    <sheet name="FHWA 536" sheetId="6" r:id="rId6"/>
  </sheets>
  <definedNames>
    <definedName name="_xlnm._FilterDatabase" localSheetId="0" hidden="1">CITIES!$A$5:$C$202</definedName>
    <definedName name="_xlnm._FilterDatabase" localSheetId="1" hidden="1">COUNTIES!$A$5:$C$42</definedName>
    <definedName name="_xlnm._FilterDatabase" localSheetId="2" hidden="1">HIDISTS!$A$8:$C$73</definedName>
    <definedName name="_xlnm.Print_Area" localSheetId="0">CITIES!$CI$1:$CM$82</definedName>
    <definedName name="_xlnm.Print_Area" localSheetId="1">COUNTIES!$CI$1:$CM$82</definedName>
    <definedName name="_xlnm.Print_Area" localSheetId="5">'FHWA 536'!$B$3:$G$130</definedName>
    <definedName name="_xlnm.Print_Area" localSheetId="2">HIDISTS!$CI$1:$CM$81</definedName>
    <definedName name="_xlnm.Print_Area" localSheetId="4">HOMEPAGE!$A$1:$I$92</definedName>
    <definedName name="_xlnm.Print_Area" localSheetId="3">TOTALS!$BU$1:$BZ$81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U39" i="2" l="1"/>
  <c r="AC39" i="2"/>
  <c r="N134" i="1" l="1"/>
  <c r="CG74" i="1" l="1"/>
  <c r="A40" i="1" l="1"/>
  <c r="BY21" i="2" l="1"/>
  <c r="BY20" i="2"/>
  <c r="BY22" i="2"/>
  <c r="BY156" i="1"/>
  <c r="BY157" i="1"/>
  <c r="BY159" i="1"/>
  <c r="BW162" i="1"/>
  <c r="BE160" i="1"/>
  <c r="BE161" i="1"/>
  <c r="BE162" i="1"/>
  <c r="BE163" i="1"/>
  <c r="AY160" i="1"/>
  <c r="AY161" i="1"/>
  <c r="AY162" i="1"/>
  <c r="AY163" i="1"/>
  <c r="AK160" i="1"/>
  <c r="AK161" i="1"/>
  <c r="AK162" i="1"/>
  <c r="AK163" i="1"/>
  <c r="U159" i="1"/>
  <c r="U160" i="1"/>
  <c r="U161" i="1"/>
  <c r="U162" i="1"/>
  <c r="U163" i="1"/>
  <c r="AK146" i="1"/>
  <c r="AK147" i="1"/>
  <c r="AK148" i="1"/>
  <c r="AK149" i="1"/>
  <c r="AK150" i="1"/>
  <c r="AK151" i="1"/>
  <c r="AK152" i="1"/>
  <c r="AK153" i="1"/>
  <c r="AK154" i="1"/>
  <c r="AK155" i="1"/>
  <c r="AK156" i="1"/>
  <c r="AK157" i="1"/>
  <c r="AK158" i="1"/>
  <c r="AK159" i="1"/>
  <c r="U37" i="3"/>
  <c r="N27" i="3"/>
  <c r="BE24" i="3"/>
  <c r="BE25" i="3"/>
  <c r="BE26" i="3"/>
  <c r="BE27" i="3"/>
  <c r="C75" i="3"/>
  <c r="AY10" i="3" l="1"/>
  <c r="AQ16" i="2" l="1"/>
  <c r="AE17" i="2" l="1"/>
  <c r="BW10" i="2"/>
  <c r="BE10" i="2"/>
  <c r="AY38" i="1" l="1"/>
  <c r="AQ12" i="1" l="1"/>
  <c r="AK12" i="1"/>
  <c r="N12" i="1"/>
  <c r="BU63" i="1" l="1"/>
  <c r="AY28" i="1" l="1"/>
  <c r="AY29" i="1"/>
  <c r="AY25" i="1" l="1"/>
  <c r="N25" i="1"/>
  <c r="U20" i="3" l="1"/>
  <c r="BE143" i="1" l="1"/>
  <c r="BU23" i="1" l="1"/>
  <c r="BU24" i="1"/>
  <c r="N32" i="2" l="1"/>
  <c r="U17" i="3" l="1"/>
  <c r="AQ37" i="2"/>
  <c r="N13" i="1" l="1"/>
  <c r="N41" i="2" l="1"/>
  <c r="AQ19" i="2"/>
  <c r="U13" i="3" l="1"/>
  <c r="U20" i="1" l="1"/>
  <c r="AK40" i="2" l="1"/>
  <c r="N34" i="3" l="1"/>
  <c r="U171" i="1"/>
  <c r="U10" i="1"/>
  <c r="U197" i="1" l="1"/>
  <c r="U13" i="1" l="1"/>
  <c r="U35" i="1" l="1"/>
  <c r="AC11" i="3" l="1"/>
  <c r="AC12" i="3"/>
  <c r="AC13" i="3"/>
  <c r="AC14" i="3"/>
  <c r="AC15" i="3"/>
  <c r="AC16" i="3"/>
  <c r="AC17" i="3"/>
  <c r="AC18" i="3"/>
  <c r="AC19" i="3"/>
  <c r="AC20" i="3"/>
  <c r="AC21" i="3"/>
  <c r="AC22" i="3"/>
  <c r="AC23" i="3"/>
  <c r="AC24" i="3"/>
  <c r="AC25" i="3"/>
  <c r="AC26" i="3"/>
  <c r="AC27" i="3"/>
  <c r="AC28" i="3"/>
  <c r="AC29" i="3"/>
  <c r="AC30" i="3"/>
  <c r="AC31" i="3"/>
  <c r="AC32" i="3"/>
  <c r="AC33" i="3"/>
  <c r="AC34" i="3"/>
  <c r="AC35" i="3"/>
  <c r="AC36" i="3"/>
  <c r="AC37" i="3"/>
  <c r="AC38" i="3"/>
  <c r="AC39" i="3"/>
  <c r="AC40" i="3"/>
  <c r="AC41" i="3"/>
  <c r="AC42" i="3"/>
  <c r="AC43" i="3"/>
  <c r="AC44" i="3"/>
  <c r="AC45" i="3"/>
  <c r="AC46" i="3"/>
  <c r="AC47" i="3"/>
  <c r="AC48" i="3"/>
  <c r="AC49" i="3"/>
  <c r="AC50" i="3"/>
  <c r="AC51" i="3"/>
  <c r="AC52" i="3"/>
  <c r="AC53" i="3"/>
  <c r="AC54" i="3"/>
  <c r="AC55" i="3"/>
  <c r="AC56" i="3"/>
  <c r="AC57" i="3"/>
  <c r="AC58" i="3"/>
  <c r="AC59" i="3"/>
  <c r="AC60" i="3"/>
  <c r="AC61" i="3"/>
  <c r="AC62" i="3"/>
  <c r="AC63" i="3"/>
  <c r="AC64" i="3"/>
  <c r="AC65" i="3"/>
  <c r="AC66" i="3"/>
  <c r="AC67" i="3"/>
  <c r="AC68" i="3"/>
  <c r="AC69" i="3"/>
  <c r="AC70" i="3"/>
  <c r="AC71" i="3"/>
  <c r="AC72" i="3"/>
  <c r="AC73" i="3"/>
  <c r="AC10" i="3"/>
  <c r="AC34" i="2"/>
  <c r="BU42" i="1"/>
  <c r="BE26" i="2" l="1"/>
  <c r="U28" i="2" l="1"/>
  <c r="U117" i="1" l="1"/>
  <c r="BE66" i="1"/>
  <c r="AQ34" i="1" l="1"/>
  <c r="CF75" i="3" l="1"/>
  <c r="CE12" i="4" s="1"/>
  <c r="CF204" i="1"/>
  <c r="CE10" i="4" s="1"/>
  <c r="W75" i="3"/>
  <c r="AC42" i="2"/>
  <c r="AC41" i="2"/>
  <c r="AC40" i="2"/>
  <c r="AC38" i="2"/>
  <c r="AC37" i="2"/>
  <c r="AC36" i="2"/>
  <c r="AC35" i="2"/>
  <c r="AC33" i="2"/>
  <c r="AC32" i="2"/>
  <c r="AC31" i="2"/>
  <c r="AC30" i="2"/>
  <c r="AC29" i="2"/>
  <c r="AC28" i="2"/>
  <c r="AC27" i="2"/>
  <c r="AC26" i="2"/>
  <c r="AC25" i="2"/>
  <c r="AC24" i="2"/>
  <c r="AC23" i="2"/>
  <c r="AC22" i="2"/>
  <c r="AC21" i="2"/>
  <c r="AC20" i="2"/>
  <c r="AC19" i="2"/>
  <c r="AC18" i="2"/>
  <c r="AC17" i="2"/>
  <c r="AC16" i="2"/>
  <c r="AC15" i="2"/>
  <c r="AC14" i="2"/>
  <c r="AC13" i="2"/>
  <c r="AC12" i="2"/>
  <c r="AC11" i="2"/>
  <c r="AC10" i="2"/>
  <c r="W44" i="2"/>
  <c r="AC202" i="1"/>
  <c r="AC201" i="1"/>
  <c r="AC200" i="1"/>
  <c r="AC199" i="1"/>
  <c r="AC198" i="1"/>
  <c r="AC197" i="1"/>
  <c r="AC196" i="1"/>
  <c r="AC195" i="1"/>
  <c r="AC194" i="1"/>
  <c r="AC193" i="1"/>
  <c r="AC192" i="1"/>
  <c r="AC191" i="1"/>
  <c r="AC190" i="1"/>
  <c r="AC189" i="1"/>
  <c r="AC188" i="1"/>
  <c r="AC187" i="1"/>
  <c r="AC186" i="1"/>
  <c r="AC185" i="1"/>
  <c r="AC184" i="1"/>
  <c r="AC183" i="1"/>
  <c r="AC182" i="1"/>
  <c r="AC181" i="1"/>
  <c r="AC180" i="1"/>
  <c r="AC179" i="1"/>
  <c r="AC178" i="1"/>
  <c r="AC167" i="1"/>
  <c r="AC166" i="1"/>
  <c r="AC165" i="1"/>
  <c r="AC164" i="1"/>
  <c r="AC163" i="1"/>
  <c r="AC162" i="1"/>
  <c r="AC145" i="1"/>
  <c r="AC144" i="1"/>
  <c r="AC143" i="1"/>
  <c r="AC142" i="1"/>
  <c r="AC141" i="1"/>
  <c r="AC140" i="1"/>
  <c r="AC139" i="1"/>
  <c r="AC138" i="1"/>
  <c r="AC137" i="1"/>
  <c r="AC136" i="1"/>
  <c r="AC135" i="1"/>
  <c r="AC134" i="1"/>
  <c r="AC133" i="1"/>
  <c r="AC128" i="1"/>
  <c r="AC122" i="1"/>
  <c r="AC121" i="1"/>
  <c r="AC120" i="1"/>
  <c r="AC119" i="1"/>
  <c r="AC118" i="1"/>
  <c r="AC113" i="1"/>
  <c r="AC108" i="1"/>
  <c r="AC107" i="1"/>
  <c r="AC106" i="1"/>
  <c r="AC97" i="1"/>
  <c r="AC96" i="1"/>
  <c r="AC95" i="1"/>
  <c r="AC94" i="1"/>
  <c r="AC93" i="1"/>
  <c r="AC92" i="1"/>
  <c r="AC91" i="1"/>
  <c r="AC90" i="1"/>
  <c r="AC89" i="1"/>
  <c r="AC82" i="1"/>
  <c r="AC81" i="1"/>
  <c r="AC80" i="1"/>
  <c r="AC79" i="1"/>
  <c r="AC78" i="1"/>
  <c r="AC77" i="1"/>
  <c r="AC76" i="1"/>
  <c r="AC75" i="1"/>
  <c r="AC74" i="1"/>
  <c r="AC73" i="1"/>
  <c r="AC72" i="1"/>
  <c r="AC71" i="1"/>
  <c r="AC70" i="1"/>
  <c r="AC69" i="1"/>
  <c r="AC68" i="1"/>
  <c r="AC67" i="1"/>
  <c r="AC66" i="1"/>
  <c r="AC65" i="1"/>
  <c r="AC64" i="1"/>
  <c r="AC63" i="1"/>
  <c r="AC62" i="1"/>
  <c r="AC61" i="1"/>
  <c r="AC60" i="1"/>
  <c r="AC59" i="1"/>
  <c r="AC58" i="1"/>
  <c r="AC57" i="1"/>
  <c r="AC56" i="1"/>
  <c r="AC55" i="1"/>
  <c r="AC54" i="1"/>
  <c r="AC53" i="1"/>
  <c r="AC52" i="1"/>
  <c r="AC51" i="1"/>
  <c r="AC50" i="1"/>
  <c r="AC49" i="1"/>
  <c r="AC48" i="1"/>
  <c r="AC47" i="1"/>
  <c r="AC46" i="1"/>
  <c r="AC45" i="1"/>
  <c r="AC44" i="1"/>
  <c r="AC43" i="1"/>
  <c r="AC42" i="1"/>
  <c r="AC41" i="1"/>
  <c r="AC40" i="1"/>
  <c r="AC39" i="1"/>
  <c r="AC38" i="1"/>
  <c r="AC37" i="1"/>
  <c r="AC36" i="1"/>
  <c r="AC35" i="1"/>
  <c r="AC34" i="1"/>
  <c r="AC33" i="1"/>
  <c r="AC32" i="1"/>
  <c r="AC31" i="1"/>
  <c r="AC30" i="1"/>
  <c r="AC29" i="1"/>
  <c r="AC28" i="1"/>
  <c r="AC27" i="1"/>
  <c r="AC26" i="1"/>
  <c r="AC25" i="1"/>
  <c r="AC24" i="1"/>
  <c r="AC23" i="1"/>
  <c r="AC22" i="1"/>
  <c r="AC21" i="1"/>
  <c r="AC20" i="1"/>
  <c r="AC19" i="1"/>
  <c r="AC18" i="1"/>
  <c r="AC17" i="1"/>
  <c r="AC16" i="1"/>
  <c r="AC15" i="1"/>
  <c r="AC14" i="1"/>
  <c r="AC13" i="1"/>
  <c r="AC12" i="1"/>
  <c r="AC11" i="1"/>
  <c r="AC10" i="1"/>
  <c r="W204" i="1"/>
  <c r="V10" i="4" s="1"/>
  <c r="V11" i="4" l="1"/>
  <c r="V12" i="4"/>
  <c r="AE13" i="1"/>
  <c r="BE59" i="3"/>
  <c r="U78" i="1"/>
  <c r="U123" i="1"/>
  <c r="U187" i="1"/>
  <c r="U100" i="1"/>
  <c r="U45" i="1"/>
  <c r="U80" i="1"/>
  <c r="U189" i="1"/>
  <c r="U11" i="3"/>
  <c r="U47" i="3"/>
  <c r="U29" i="1"/>
  <c r="U168" i="1"/>
  <c r="U179" i="1"/>
  <c r="U164" i="1"/>
  <c r="U67" i="3"/>
  <c r="U18" i="3"/>
  <c r="U167" i="1"/>
  <c r="U97" i="1"/>
  <c r="U128" i="1"/>
  <c r="U103" i="1"/>
  <c r="U154" i="1"/>
  <c r="U181" i="1"/>
  <c r="U22" i="2"/>
  <c r="U26" i="3"/>
  <c r="U43" i="3"/>
  <c r="U28" i="3"/>
  <c r="U70" i="3"/>
  <c r="U72" i="3"/>
  <c r="U35" i="3"/>
  <c r="U116" i="1"/>
  <c r="U33" i="1"/>
  <c r="U62" i="3"/>
  <c r="BE129" i="1"/>
  <c r="U129" i="1"/>
  <c r="U26" i="1"/>
  <c r="U53" i="3"/>
  <c r="U140" i="1"/>
  <c r="U37" i="2"/>
  <c r="U196" i="1"/>
  <c r="U65" i="3"/>
  <c r="U34" i="3"/>
  <c r="U50" i="3"/>
  <c r="U19" i="2"/>
  <c r="U15" i="3"/>
  <c r="U148" i="1"/>
  <c r="U36" i="3"/>
  <c r="U101" i="1"/>
  <c r="U55" i="1"/>
  <c r="U39" i="2"/>
  <c r="U27" i="1"/>
  <c r="U98" i="1"/>
  <c r="U121" i="1"/>
  <c r="U18" i="2"/>
  <c r="U22" i="1"/>
  <c r="U119" i="1"/>
  <c r="U104" i="1"/>
  <c r="U29" i="3"/>
  <c r="U26" i="2"/>
  <c r="U125" i="1"/>
  <c r="U17" i="2"/>
  <c r="U75" i="1"/>
  <c r="U31" i="1"/>
  <c r="U11" i="2"/>
  <c r="U58" i="3"/>
  <c r="U61" i="1"/>
  <c r="U55" i="3"/>
  <c r="U43" i="1"/>
  <c r="U126" i="1"/>
  <c r="U12" i="3"/>
  <c r="U23" i="3"/>
  <c r="U131" i="1"/>
  <c r="U14" i="1"/>
  <c r="U16" i="3"/>
  <c r="U173" i="1"/>
  <c r="U41" i="1"/>
  <c r="AY72" i="1"/>
  <c r="U156" i="1"/>
  <c r="U41" i="3"/>
  <c r="U23" i="2"/>
  <c r="U188" i="1"/>
  <c r="U193" i="1"/>
  <c r="U70" i="1"/>
  <c r="U69" i="3"/>
  <c r="AY90" i="1"/>
  <c r="U18" i="1"/>
  <c r="U14" i="3"/>
  <c r="U183" i="1"/>
  <c r="U56" i="3"/>
  <c r="AY50" i="1"/>
  <c r="U60" i="3"/>
  <c r="AE60" i="3" s="1"/>
  <c r="AY68" i="3"/>
  <c r="U54" i="3"/>
  <c r="U23" i="1"/>
  <c r="U169" i="1"/>
  <c r="U110" i="1"/>
  <c r="U111" i="1"/>
  <c r="U112" i="1"/>
  <c r="U73" i="3"/>
  <c r="U35" i="2"/>
  <c r="U20" i="2"/>
  <c r="U52" i="3"/>
  <c r="BU38" i="3"/>
  <c r="BE38" i="3"/>
  <c r="AY38" i="3"/>
  <c r="AQ38" i="3"/>
  <c r="AK38" i="3"/>
  <c r="U38" i="3"/>
  <c r="N38" i="3"/>
  <c r="N10" i="3"/>
  <c r="BE15" i="3"/>
  <c r="BE104" i="1"/>
  <c r="AK34" i="2"/>
  <c r="AK18" i="2"/>
  <c r="AY169" i="1"/>
  <c r="BP204" i="1"/>
  <c r="C72" i="5" s="1"/>
  <c r="AK83" i="1"/>
  <c r="N59" i="1"/>
  <c r="AY69" i="3"/>
  <c r="N114" i="1"/>
  <c r="AK10" i="3"/>
  <c r="BE25" i="2"/>
  <c r="AK138" i="1"/>
  <c r="AY147" i="1"/>
  <c r="AQ72" i="1"/>
  <c r="AY11" i="1"/>
  <c r="U10" i="2"/>
  <c r="U12" i="2"/>
  <c r="U13" i="2"/>
  <c r="U14" i="2"/>
  <c r="U15" i="2"/>
  <c r="U16" i="2"/>
  <c r="U21" i="2"/>
  <c r="U24" i="2"/>
  <c r="U25" i="2"/>
  <c r="U27" i="2"/>
  <c r="U29" i="2"/>
  <c r="U30" i="2"/>
  <c r="U31" i="2"/>
  <c r="U32" i="2"/>
  <c r="U33" i="2"/>
  <c r="U34" i="2"/>
  <c r="U36" i="2"/>
  <c r="U38" i="2"/>
  <c r="U40" i="2"/>
  <c r="U41" i="2"/>
  <c r="U42" i="2"/>
  <c r="AK49" i="1"/>
  <c r="AK69" i="1"/>
  <c r="AK58" i="1"/>
  <c r="AK59" i="1"/>
  <c r="AK60" i="1"/>
  <c r="AK61" i="1"/>
  <c r="AK62" i="1"/>
  <c r="AK63" i="1"/>
  <c r="AK64" i="1"/>
  <c r="AK65" i="1"/>
  <c r="AK66" i="1"/>
  <c r="AK67" i="1"/>
  <c r="AK68" i="1"/>
  <c r="AK70" i="1"/>
  <c r="AK71" i="1"/>
  <c r="AK72" i="1"/>
  <c r="AK73" i="1"/>
  <c r="AQ116" i="1"/>
  <c r="AQ117" i="1"/>
  <c r="AQ118" i="1"/>
  <c r="BE87" i="1"/>
  <c r="BE77" i="1"/>
  <c r="AY37" i="2"/>
  <c r="N31" i="1"/>
  <c r="BU54" i="3"/>
  <c r="BE65" i="1"/>
  <c r="BU153" i="1"/>
  <c r="BE35" i="2"/>
  <c r="AQ42" i="2"/>
  <c r="AQ68" i="1"/>
  <c r="BE19" i="1"/>
  <c r="BE20" i="1"/>
  <c r="BE21" i="1"/>
  <c r="BE22" i="1"/>
  <c r="CC43" i="2"/>
  <c r="CG43" i="2" s="1"/>
  <c r="BE30" i="3"/>
  <c r="BU190" i="1"/>
  <c r="BE31" i="1"/>
  <c r="BE22" i="3"/>
  <c r="AK19" i="2"/>
  <c r="AK20" i="2"/>
  <c r="AK21" i="2"/>
  <c r="AK22" i="2"/>
  <c r="AK23" i="2"/>
  <c r="AK24" i="2"/>
  <c r="AK25" i="2"/>
  <c r="AK26" i="2"/>
  <c r="BE126" i="1"/>
  <c r="BE127" i="1"/>
  <c r="BE114" i="1"/>
  <c r="BE115" i="1"/>
  <c r="BE48" i="1"/>
  <c r="AY26" i="1"/>
  <c r="BE14" i="2"/>
  <c r="BE16" i="2"/>
  <c r="N120" i="1"/>
  <c r="AY36" i="1"/>
  <c r="CA204" i="1"/>
  <c r="BZ10" i="4" s="1"/>
  <c r="BU19" i="2"/>
  <c r="BU20" i="2"/>
  <c r="BE18" i="2"/>
  <c r="BE19" i="2"/>
  <c r="BE20" i="2"/>
  <c r="AY17" i="2"/>
  <c r="AY18" i="2"/>
  <c r="AY19" i="2"/>
  <c r="N18" i="2"/>
  <c r="N19" i="2"/>
  <c r="N20" i="2"/>
  <c r="AY30" i="3"/>
  <c r="BE110" i="1"/>
  <c r="BE57" i="1"/>
  <c r="N10" i="2"/>
  <c r="BY10" i="2" s="1"/>
  <c r="CC10" i="2" s="1"/>
  <c r="AK10" i="2"/>
  <c r="AQ10" i="2"/>
  <c r="AY10" i="2"/>
  <c r="BU10" i="2"/>
  <c r="BE14" i="1"/>
  <c r="BE52" i="1"/>
  <c r="AQ194" i="1"/>
  <c r="CA75" i="3"/>
  <c r="BZ12" i="4" s="1"/>
  <c r="CA44" i="2"/>
  <c r="BZ11" i="4" s="1"/>
  <c r="BE62" i="1"/>
  <c r="BE11" i="3"/>
  <c r="BE88" i="1"/>
  <c r="N182" i="1"/>
  <c r="N47" i="3"/>
  <c r="AY11" i="2"/>
  <c r="AQ37" i="1"/>
  <c r="N24" i="3"/>
  <c r="BU117" i="1"/>
  <c r="N197" i="1"/>
  <c r="AE197" i="1" s="1"/>
  <c r="AY156" i="1"/>
  <c r="AY157" i="1"/>
  <c r="AY158" i="1"/>
  <c r="AY159" i="1"/>
  <c r="AQ18" i="2"/>
  <c r="AY100" i="1"/>
  <c r="AY101" i="1"/>
  <c r="AK62" i="3"/>
  <c r="AK63" i="3"/>
  <c r="AK64" i="3"/>
  <c r="AK65" i="3"/>
  <c r="AK66" i="3"/>
  <c r="AK67" i="3"/>
  <c r="N11" i="2"/>
  <c r="AE11" i="2" s="1"/>
  <c r="N12" i="2"/>
  <c r="N13" i="2"/>
  <c r="N14" i="2"/>
  <c r="N15" i="2"/>
  <c r="N16" i="2"/>
  <c r="N17" i="2"/>
  <c r="AY47" i="3"/>
  <c r="N65" i="3"/>
  <c r="AY65" i="3"/>
  <c r="BE65" i="3"/>
  <c r="BU65" i="3"/>
  <c r="AQ65" i="3"/>
  <c r="N35" i="3"/>
  <c r="AQ35" i="3"/>
  <c r="AY35" i="3"/>
  <c r="BE35" i="3"/>
  <c r="BU35" i="3"/>
  <c r="AK35" i="3"/>
  <c r="N52" i="3"/>
  <c r="AQ52" i="3"/>
  <c r="AY52" i="3"/>
  <c r="BE52" i="3"/>
  <c r="BU52" i="3"/>
  <c r="AK52" i="3"/>
  <c r="N71" i="3"/>
  <c r="U71" i="3"/>
  <c r="AK71" i="3"/>
  <c r="AQ71" i="3"/>
  <c r="AY71" i="3"/>
  <c r="BE71" i="3"/>
  <c r="BU71" i="3"/>
  <c r="N32" i="3"/>
  <c r="U32" i="3"/>
  <c r="AQ32" i="3"/>
  <c r="AY32" i="3"/>
  <c r="BE32" i="3"/>
  <c r="BU32" i="3"/>
  <c r="AK32" i="3"/>
  <c r="N51" i="3"/>
  <c r="U51" i="3"/>
  <c r="AQ51" i="3"/>
  <c r="AY51" i="3"/>
  <c r="BE51" i="3"/>
  <c r="BU51" i="3"/>
  <c r="AK51" i="3"/>
  <c r="AQ47" i="3"/>
  <c r="BE47" i="3"/>
  <c r="BU47" i="3"/>
  <c r="AK47" i="3"/>
  <c r="N45" i="3"/>
  <c r="U45" i="3"/>
  <c r="AY45" i="3"/>
  <c r="BE45" i="3"/>
  <c r="BU45" i="3"/>
  <c r="AK45" i="3"/>
  <c r="AQ45" i="3"/>
  <c r="U10" i="3"/>
  <c r="AQ10" i="3"/>
  <c r="BE10" i="3"/>
  <c r="BU10" i="3"/>
  <c r="N11" i="3"/>
  <c r="AK11" i="3"/>
  <c r="AQ11" i="3"/>
  <c r="BW11" i="3" s="1"/>
  <c r="AY11" i="3"/>
  <c r="BU11" i="3"/>
  <c r="N12" i="3"/>
  <c r="AK12" i="3"/>
  <c r="AQ12" i="3"/>
  <c r="AY12" i="3"/>
  <c r="BE12" i="3"/>
  <c r="BU12" i="3"/>
  <c r="N13" i="3"/>
  <c r="AE13" i="3" s="1"/>
  <c r="AK13" i="3"/>
  <c r="AQ13" i="3"/>
  <c r="AY13" i="3"/>
  <c r="BE13" i="3"/>
  <c r="BU13" i="3"/>
  <c r="N14" i="3"/>
  <c r="AK14" i="3"/>
  <c r="AQ14" i="3"/>
  <c r="AY14" i="3"/>
  <c r="BE14" i="3"/>
  <c r="BU14" i="3"/>
  <c r="N15" i="3"/>
  <c r="AK15" i="3"/>
  <c r="AQ15" i="3"/>
  <c r="AY15" i="3"/>
  <c r="BU15" i="3"/>
  <c r="N16" i="3"/>
  <c r="AK16" i="3"/>
  <c r="AQ16" i="3"/>
  <c r="AY16" i="3"/>
  <c r="BE16" i="3"/>
  <c r="BU16" i="3"/>
  <c r="N17" i="3"/>
  <c r="AE17" i="3" s="1"/>
  <c r="AK17" i="3"/>
  <c r="AQ17" i="3"/>
  <c r="AY17" i="3"/>
  <c r="BE17" i="3"/>
  <c r="BU17" i="3"/>
  <c r="N18" i="3"/>
  <c r="AK18" i="3"/>
  <c r="AQ18" i="3"/>
  <c r="AY18" i="3"/>
  <c r="BE18" i="3"/>
  <c r="BU18" i="3"/>
  <c r="N19" i="3"/>
  <c r="U19" i="3"/>
  <c r="AK19" i="3"/>
  <c r="AQ19" i="3"/>
  <c r="AY19" i="3"/>
  <c r="BE19" i="3"/>
  <c r="BU19" i="3"/>
  <c r="N20" i="3"/>
  <c r="AK20" i="3"/>
  <c r="AQ20" i="3"/>
  <c r="AY20" i="3"/>
  <c r="BE20" i="3"/>
  <c r="BU20" i="3"/>
  <c r="N21" i="3"/>
  <c r="U21" i="3"/>
  <c r="AK21" i="3"/>
  <c r="AQ21" i="3"/>
  <c r="AY21" i="3"/>
  <c r="BE21" i="3"/>
  <c r="BU21" i="3"/>
  <c r="N22" i="3"/>
  <c r="U22" i="3"/>
  <c r="AK22" i="3"/>
  <c r="AQ22" i="3"/>
  <c r="AY22" i="3"/>
  <c r="BU22" i="3"/>
  <c r="N23" i="3"/>
  <c r="AK23" i="3"/>
  <c r="AQ23" i="3"/>
  <c r="AY23" i="3"/>
  <c r="BE23" i="3"/>
  <c r="BU23" i="3"/>
  <c r="U24" i="3"/>
  <c r="AK24" i="3"/>
  <c r="AQ24" i="3"/>
  <c r="AY24" i="3"/>
  <c r="BU24" i="3"/>
  <c r="N25" i="3"/>
  <c r="U25" i="3"/>
  <c r="AK25" i="3"/>
  <c r="AQ25" i="3"/>
  <c r="AY25" i="3"/>
  <c r="BU25" i="3"/>
  <c r="N26" i="3"/>
  <c r="AK26" i="3"/>
  <c r="AQ26" i="3"/>
  <c r="AY26" i="3"/>
  <c r="BU26" i="3"/>
  <c r="U27" i="3"/>
  <c r="AK27" i="3"/>
  <c r="AQ27" i="3"/>
  <c r="AY27" i="3"/>
  <c r="BU27" i="3"/>
  <c r="N28" i="3"/>
  <c r="AQ28" i="3"/>
  <c r="AY28" i="3"/>
  <c r="BE28" i="3"/>
  <c r="BU28" i="3"/>
  <c r="N29" i="3"/>
  <c r="AK29" i="3"/>
  <c r="AQ29" i="3"/>
  <c r="AY29" i="3"/>
  <c r="BE29" i="3"/>
  <c r="BU29" i="3"/>
  <c r="N30" i="3"/>
  <c r="U30" i="3"/>
  <c r="AK30" i="3"/>
  <c r="AQ30" i="3"/>
  <c r="BU30" i="3"/>
  <c r="N31" i="3"/>
  <c r="U31" i="3"/>
  <c r="AK31" i="3"/>
  <c r="AQ31" i="3"/>
  <c r="AY31" i="3"/>
  <c r="BE31" i="3"/>
  <c r="BU31" i="3"/>
  <c r="N33" i="3"/>
  <c r="U33" i="3"/>
  <c r="AK33" i="3"/>
  <c r="AQ33" i="3"/>
  <c r="AY33" i="3"/>
  <c r="BE33" i="3"/>
  <c r="BU33" i="3"/>
  <c r="AK34" i="3"/>
  <c r="AQ34" i="3"/>
  <c r="AY34" i="3"/>
  <c r="BE34" i="3"/>
  <c r="BU34" i="3"/>
  <c r="N36" i="3"/>
  <c r="AK36" i="3"/>
  <c r="AQ36" i="3"/>
  <c r="AY36" i="3"/>
  <c r="BE36" i="3"/>
  <c r="BU36" i="3"/>
  <c r="N37" i="3"/>
  <c r="AK37" i="3"/>
  <c r="AQ37" i="3"/>
  <c r="AY37" i="3"/>
  <c r="BE37" i="3"/>
  <c r="BU37" i="3"/>
  <c r="N39" i="3"/>
  <c r="U39" i="3"/>
  <c r="AK39" i="3"/>
  <c r="AQ39" i="3"/>
  <c r="AY39" i="3"/>
  <c r="BE39" i="3"/>
  <c r="BU39" i="3"/>
  <c r="N40" i="3"/>
  <c r="U40" i="3"/>
  <c r="AK40" i="3"/>
  <c r="AQ40" i="3"/>
  <c r="AY40" i="3"/>
  <c r="BE40" i="3"/>
  <c r="BU40" i="3"/>
  <c r="N41" i="3"/>
  <c r="AK41" i="3"/>
  <c r="AQ41" i="3"/>
  <c r="AY41" i="3"/>
  <c r="BE41" i="3"/>
  <c r="BU41" i="3"/>
  <c r="N42" i="3"/>
  <c r="U42" i="3"/>
  <c r="AK42" i="3"/>
  <c r="AQ42" i="3"/>
  <c r="AY42" i="3"/>
  <c r="BE42" i="3"/>
  <c r="BU42" i="3"/>
  <c r="N43" i="3"/>
  <c r="AK43" i="3"/>
  <c r="AQ43" i="3"/>
  <c r="AY43" i="3"/>
  <c r="BE43" i="3"/>
  <c r="BU43" i="3"/>
  <c r="N44" i="3"/>
  <c r="U44" i="3"/>
  <c r="AK44" i="3"/>
  <c r="AQ44" i="3"/>
  <c r="AY44" i="3"/>
  <c r="BE44" i="3"/>
  <c r="BU44" i="3"/>
  <c r="N46" i="3"/>
  <c r="U46" i="3"/>
  <c r="AK46" i="3"/>
  <c r="AQ46" i="3"/>
  <c r="AY46" i="3"/>
  <c r="BE46" i="3"/>
  <c r="BU46" i="3"/>
  <c r="N48" i="3"/>
  <c r="U48" i="3"/>
  <c r="AK48" i="3"/>
  <c r="AQ48" i="3"/>
  <c r="AY48" i="3"/>
  <c r="BE48" i="3"/>
  <c r="BU48" i="3"/>
  <c r="N49" i="3"/>
  <c r="U49" i="3"/>
  <c r="AK49" i="3"/>
  <c r="AQ49" i="3"/>
  <c r="AY49" i="3"/>
  <c r="BE49" i="3"/>
  <c r="BU49" i="3"/>
  <c r="N50" i="3"/>
  <c r="AK50" i="3"/>
  <c r="AQ50" i="3"/>
  <c r="AY50" i="3"/>
  <c r="BE50" i="3"/>
  <c r="BU50" i="3"/>
  <c r="N53" i="3"/>
  <c r="AK53" i="3"/>
  <c r="AQ53" i="3"/>
  <c r="AY53" i="3"/>
  <c r="BE53" i="3"/>
  <c r="BU53" i="3"/>
  <c r="N54" i="3"/>
  <c r="AK54" i="3"/>
  <c r="AQ54" i="3"/>
  <c r="AY54" i="3"/>
  <c r="BE54" i="3"/>
  <c r="N55" i="3"/>
  <c r="AK55" i="3"/>
  <c r="AQ55" i="3"/>
  <c r="AY55" i="3"/>
  <c r="BE55" i="3"/>
  <c r="BU55" i="3"/>
  <c r="N56" i="3"/>
  <c r="AK56" i="3"/>
  <c r="AQ56" i="3"/>
  <c r="AY56" i="3"/>
  <c r="BE56" i="3"/>
  <c r="BU56" i="3"/>
  <c r="N57" i="3"/>
  <c r="U57" i="3"/>
  <c r="AK57" i="3"/>
  <c r="AQ57" i="3"/>
  <c r="AY57" i="3"/>
  <c r="BE57" i="3"/>
  <c r="BU57" i="3"/>
  <c r="N58" i="3"/>
  <c r="AK58" i="3"/>
  <c r="AQ58" i="3"/>
  <c r="AY58" i="3"/>
  <c r="BE58" i="3"/>
  <c r="BU58" i="3"/>
  <c r="N59" i="3"/>
  <c r="U59" i="3"/>
  <c r="AK59" i="3"/>
  <c r="AQ59" i="3"/>
  <c r="AY59" i="3"/>
  <c r="BU59" i="3"/>
  <c r="N60" i="3"/>
  <c r="AK60" i="3"/>
  <c r="AQ60" i="3"/>
  <c r="AY60" i="3"/>
  <c r="BE60" i="3"/>
  <c r="BU60" i="3"/>
  <c r="N61" i="3"/>
  <c r="U61" i="3"/>
  <c r="AK61" i="3"/>
  <c r="AQ61" i="3"/>
  <c r="AY61" i="3"/>
  <c r="BE61" i="3"/>
  <c r="BU61" i="3"/>
  <c r="N62" i="3"/>
  <c r="AQ62" i="3"/>
  <c r="AY62" i="3"/>
  <c r="BE62" i="3"/>
  <c r="BU62" i="3"/>
  <c r="N63" i="3"/>
  <c r="U63" i="3"/>
  <c r="AQ63" i="3"/>
  <c r="AY63" i="3"/>
  <c r="BE63" i="3"/>
  <c r="BU63" i="3"/>
  <c r="N64" i="3"/>
  <c r="U64" i="3"/>
  <c r="AQ64" i="3"/>
  <c r="AY64" i="3"/>
  <c r="BE64" i="3"/>
  <c r="BU64" i="3"/>
  <c r="N66" i="3"/>
  <c r="U66" i="3"/>
  <c r="AQ66" i="3"/>
  <c r="AY66" i="3"/>
  <c r="BE66" i="3"/>
  <c r="BU66" i="3"/>
  <c r="N67" i="3"/>
  <c r="AQ67" i="3"/>
  <c r="AY67" i="3"/>
  <c r="BE67" i="3"/>
  <c r="BU67" i="3"/>
  <c r="N68" i="3"/>
  <c r="U68" i="3"/>
  <c r="AK68" i="3"/>
  <c r="AQ68" i="3"/>
  <c r="BE68" i="3"/>
  <c r="BU68" i="3"/>
  <c r="N69" i="3"/>
  <c r="AK69" i="3"/>
  <c r="AQ69" i="3"/>
  <c r="BE69" i="3"/>
  <c r="BU69" i="3"/>
  <c r="N70" i="3"/>
  <c r="AK70" i="3"/>
  <c r="AQ70" i="3"/>
  <c r="AY70" i="3"/>
  <c r="BE70" i="3"/>
  <c r="BU70" i="3"/>
  <c r="N72" i="3"/>
  <c r="AK72" i="3"/>
  <c r="AQ72" i="3"/>
  <c r="AY72" i="3"/>
  <c r="BE72" i="3"/>
  <c r="BU72" i="3"/>
  <c r="N73" i="3"/>
  <c r="AK73" i="3"/>
  <c r="AQ73" i="3"/>
  <c r="AY73" i="3"/>
  <c r="BE73" i="3"/>
  <c r="BU73" i="3"/>
  <c r="N22" i="2"/>
  <c r="AQ22" i="2"/>
  <c r="AY22" i="2"/>
  <c r="BE22" i="2"/>
  <c r="BU22" i="2"/>
  <c r="N26" i="2"/>
  <c r="AQ26" i="2"/>
  <c r="AY26" i="2"/>
  <c r="BU26" i="2"/>
  <c r="AK11" i="2"/>
  <c r="AQ11" i="2"/>
  <c r="BE11" i="2"/>
  <c r="BU11" i="2"/>
  <c r="AK12" i="2"/>
  <c r="AQ12" i="2"/>
  <c r="AY12" i="2"/>
  <c r="BE12" i="2"/>
  <c r="BU12" i="2"/>
  <c r="AK13" i="2"/>
  <c r="AQ13" i="2"/>
  <c r="AY13" i="2"/>
  <c r="BE13" i="2"/>
  <c r="BU13" i="2"/>
  <c r="AK14" i="2"/>
  <c r="AQ14" i="2"/>
  <c r="AY14" i="2"/>
  <c r="BU14" i="2"/>
  <c r="AK15" i="2"/>
  <c r="AQ15" i="2"/>
  <c r="AY15" i="2"/>
  <c r="BE15" i="2"/>
  <c r="BU15" i="2"/>
  <c r="AK16" i="2"/>
  <c r="AY16" i="2"/>
  <c r="BU16" i="2"/>
  <c r="AK17" i="2"/>
  <c r="AQ17" i="2"/>
  <c r="BE17" i="2"/>
  <c r="BU17" i="2"/>
  <c r="BU18" i="2"/>
  <c r="AQ20" i="2"/>
  <c r="AY20" i="2"/>
  <c r="N21" i="2"/>
  <c r="AQ21" i="2"/>
  <c r="AY21" i="2"/>
  <c r="BE21" i="2"/>
  <c r="BU21" i="2"/>
  <c r="N23" i="2"/>
  <c r="AQ23" i="2"/>
  <c r="AY23" i="2"/>
  <c r="BE23" i="2"/>
  <c r="BU23" i="2"/>
  <c r="N24" i="2"/>
  <c r="AQ24" i="2"/>
  <c r="AY24" i="2"/>
  <c r="BE24" i="2"/>
  <c r="BU24" i="2"/>
  <c r="N25" i="2"/>
  <c r="AQ25" i="2"/>
  <c r="AY25" i="2"/>
  <c r="BU25" i="2"/>
  <c r="N27" i="2"/>
  <c r="AK27" i="2"/>
  <c r="AQ27" i="2"/>
  <c r="AY27" i="2"/>
  <c r="BE27" i="2"/>
  <c r="BU27" i="2"/>
  <c r="N28" i="2"/>
  <c r="AE28" i="2" s="1"/>
  <c r="AK28" i="2"/>
  <c r="AQ28" i="2"/>
  <c r="AY28" i="2"/>
  <c r="BE28" i="2"/>
  <c r="BU28" i="2"/>
  <c r="N29" i="2"/>
  <c r="AK29" i="2"/>
  <c r="AQ29" i="2"/>
  <c r="AY29" i="2"/>
  <c r="BE29" i="2"/>
  <c r="BU29" i="2"/>
  <c r="N30" i="2"/>
  <c r="AK30" i="2"/>
  <c r="AQ30" i="2"/>
  <c r="AY30" i="2"/>
  <c r="BE30" i="2"/>
  <c r="BU30" i="2"/>
  <c r="N31" i="2"/>
  <c r="AK31" i="2"/>
  <c r="AQ31" i="2"/>
  <c r="AY31" i="2"/>
  <c r="BE31" i="2"/>
  <c r="BU31" i="2"/>
  <c r="AK32" i="2"/>
  <c r="AQ32" i="2"/>
  <c r="AY32" i="2"/>
  <c r="BE32" i="2"/>
  <c r="BU32" i="2"/>
  <c r="N33" i="2"/>
  <c r="AK33" i="2"/>
  <c r="AQ33" i="2"/>
  <c r="AY33" i="2"/>
  <c r="BE33" i="2"/>
  <c r="BU33" i="2"/>
  <c r="N34" i="2"/>
  <c r="AQ34" i="2"/>
  <c r="AY34" i="2"/>
  <c r="BE34" i="2"/>
  <c r="BU34" i="2"/>
  <c r="N35" i="2"/>
  <c r="AK35" i="2"/>
  <c r="AQ35" i="2"/>
  <c r="AY35" i="2"/>
  <c r="BU35" i="2"/>
  <c r="N36" i="2"/>
  <c r="AK36" i="2"/>
  <c r="AQ36" i="2"/>
  <c r="AY36" i="2"/>
  <c r="BE36" i="2"/>
  <c r="BU36" i="2"/>
  <c r="N37" i="2"/>
  <c r="AK37" i="2"/>
  <c r="BE37" i="2"/>
  <c r="BU37" i="2"/>
  <c r="N38" i="2"/>
  <c r="AK38" i="2"/>
  <c r="AQ38" i="2"/>
  <c r="AY38" i="2"/>
  <c r="BE38" i="2"/>
  <c r="BU38" i="2"/>
  <c r="N39" i="2"/>
  <c r="AK39" i="2"/>
  <c r="AQ39" i="2"/>
  <c r="AY39" i="2"/>
  <c r="BE39" i="2"/>
  <c r="N40" i="2"/>
  <c r="AQ40" i="2"/>
  <c r="AY40" i="2"/>
  <c r="BE40" i="2"/>
  <c r="BU40" i="2"/>
  <c r="AK41" i="2"/>
  <c r="AQ41" i="2"/>
  <c r="AY41" i="2"/>
  <c r="BE41" i="2"/>
  <c r="BU41" i="2"/>
  <c r="N42" i="2"/>
  <c r="AK42" i="2"/>
  <c r="AY42" i="2"/>
  <c r="BE42" i="2"/>
  <c r="BU42" i="2"/>
  <c r="U113" i="1"/>
  <c r="AK113" i="1"/>
  <c r="AQ113" i="1"/>
  <c r="AY113" i="1"/>
  <c r="BE113" i="1"/>
  <c r="BU113" i="1"/>
  <c r="N113" i="1"/>
  <c r="U137" i="1"/>
  <c r="N137" i="1"/>
  <c r="BU137" i="1"/>
  <c r="AK137" i="1"/>
  <c r="AQ137" i="1"/>
  <c r="AY137" i="1"/>
  <c r="BE137" i="1"/>
  <c r="N119" i="1"/>
  <c r="AQ119" i="1"/>
  <c r="AY119" i="1"/>
  <c r="BE119" i="1"/>
  <c r="BU119" i="1"/>
  <c r="AK119" i="1"/>
  <c r="N165" i="1"/>
  <c r="U165" i="1"/>
  <c r="AY165" i="1"/>
  <c r="BU165" i="1"/>
  <c r="AK165" i="1"/>
  <c r="AQ165" i="1"/>
  <c r="BE165" i="1"/>
  <c r="N201" i="1"/>
  <c r="U201" i="1"/>
  <c r="AY201" i="1"/>
  <c r="BE201" i="1"/>
  <c r="BU201" i="1"/>
  <c r="AK201" i="1"/>
  <c r="AQ201" i="1"/>
  <c r="N116" i="1"/>
  <c r="AK116" i="1"/>
  <c r="AY116" i="1"/>
  <c r="BE116" i="1"/>
  <c r="BU116" i="1"/>
  <c r="U139" i="1"/>
  <c r="AY139" i="1"/>
  <c r="BE139" i="1"/>
  <c r="BU139" i="1"/>
  <c r="AK139" i="1"/>
  <c r="AQ139" i="1"/>
  <c r="N139" i="1"/>
  <c r="N161" i="1"/>
  <c r="AQ161" i="1"/>
  <c r="BW161" i="1" s="1"/>
  <c r="BU161" i="1"/>
  <c r="N69" i="1"/>
  <c r="U69" i="1"/>
  <c r="AQ69" i="1"/>
  <c r="AY69" i="1"/>
  <c r="BE69" i="1"/>
  <c r="BU69" i="1"/>
  <c r="N122" i="1"/>
  <c r="U122" i="1"/>
  <c r="AY122" i="1"/>
  <c r="BE122" i="1"/>
  <c r="BU122" i="1"/>
  <c r="AK122" i="1"/>
  <c r="AQ122" i="1"/>
  <c r="AY188" i="1"/>
  <c r="BE188" i="1"/>
  <c r="BU188" i="1"/>
  <c r="AK188" i="1"/>
  <c r="AQ188" i="1"/>
  <c r="N188" i="1"/>
  <c r="U30" i="1"/>
  <c r="AY30" i="1"/>
  <c r="BU30" i="1"/>
  <c r="AK30" i="1"/>
  <c r="AQ30" i="1"/>
  <c r="BE30" i="1"/>
  <c r="N30" i="1"/>
  <c r="N106" i="1"/>
  <c r="U106" i="1"/>
  <c r="AK106" i="1"/>
  <c r="AQ106" i="1"/>
  <c r="BU106" i="1"/>
  <c r="AY106" i="1"/>
  <c r="BE106" i="1"/>
  <c r="N130" i="1"/>
  <c r="U130" i="1"/>
  <c r="AY130" i="1"/>
  <c r="BE130" i="1"/>
  <c r="BU130" i="1"/>
  <c r="AK130" i="1"/>
  <c r="AQ130" i="1"/>
  <c r="N78" i="1"/>
  <c r="AK78" i="1"/>
  <c r="AY78" i="1"/>
  <c r="BE78" i="1"/>
  <c r="BU78" i="1"/>
  <c r="AQ78" i="1"/>
  <c r="N108" i="1"/>
  <c r="U108" i="1"/>
  <c r="AQ108" i="1"/>
  <c r="AY108" i="1"/>
  <c r="BE108" i="1"/>
  <c r="BU108" i="1"/>
  <c r="AK108" i="1"/>
  <c r="U134" i="1"/>
  <c r="AY134" i="1"/>
  <c r="BE134" i="1"/>
  <c r="BU134" i="1"/>
  <c r="AK134" i="1"/>
  <c r="AQ134" i="1"/>
  <c r="AK31" i="1"/>
  <c r="AQ31" i="1"/>
  <c r="AY31" i="1"/>
  <c r="BU31" i="1"/>
  <c r="N123" i="1"/>
  <c r="AY123" i="1"/>
  <c r="BE123" i="1"/>
  <c r="BU123" i="1"/>
  <c r="AK123" i="1"/>
  <c r="AQ123" i="1"/>
  <c r="U176" i="1"/>
  <c r="BU176" i="1"/>
  <c r="AK176" i="1"/>
  <c r="AQ176" i="1"/>
  <c r="AY176" i="1"/>
  <c r="BE176" i="1"/>
  <c r="N176" i="1"/>
  <c r="AY197" i="1"/>
  <c r="BE197" i="1"/>
  <c r="BU197" i="1"/>
  <c r="AK197" i="1"/>
  <c r="AQ197" i="1"/>
  <c r="U39" i="1"/>
  <c r="AY39" i="1"/>
  <c r="AK39" i="1"/>
  <c r="BW39" i="1" s="1"/>
  <c r="AQ39" i="1"/>
  <c r="BE39" i="1"/>
  <c r="BU39" i="1"/>
  <c r="N39" i="1"/>
  <c r="N142" i="1"/>
  <c r="U142" i="1"/>
  <c r="AY142" i="1"/>
  <c r="BU142" i="1"/>
  <c r="AK142" i="1"/>
  <c r="AQ142" i="1"/>
  <c r="BE142" i="1"/>
  <c r="N14" i="1"/>
  <c r="AK14" i="1"/>
  <c r="AY14" i="1"/>
  <c r="BU14" i="1"/>
  <c r="AQ14" i="1"/>
  <c r="N189" i="1"/>
  <c r="AQ189" i="1"/>
  <c r="AY189" i="1"/>
  <c r="BE189" i="1"/>
  <c r="BU189" i="1"/>
  <c r="AK189" i="1"/>
  <c r="N117" i="1"/>
  <c r="AY117" i="1"/>
  <c r="BE117" i="1"/>
  <c r="AK117" i="1"/>
  <c r="N40" i="1"/>
  <c r="U40" i="1"/>
  <c r="AQ40" i="1"/>
  <c r="AY40" i="1"/>
  <c r="BE40" i="1"/>
  <c r="BU40" i="1"/>
  <c r="AK40" i="1"/>
  <c r="N92" i="1"/>
  <c r="U92" i="1"/>
  <c r="AY92" i="1"/>
  <c r="BE92" i="1"/>
  <c r="BU92" i="1"/>
  <c r="AK92" i="1"/>
  <c r="AQ92" i="1"/>
  <c r="N10" i="1"/>
  <c r="AK10" i="1"/>
  <c r="AQ10" i="1"/>
  <c r="AY10" i="1"/>
  <c r="BE10" i="1"/>
  <c r="BU10" i="1"/>
  <c r="N11" i="1"/>
  <c r="U11" i="1"/>
  <c r="AK11" i="1"/>
  <c r="AQ11" i="1"/>
  <c r="BE11" i="1"/>
  <c r="BU11" i="1"/>
  <c r="U12" i="1"/>
  <c r="AY12" i="1"/>
  <c r="BE12" i="1"/>
  <c r="BU12" i="1"/>
  <c r="AC204" i="1"/>
  <c r="AK13" i="1"/>
  <c r="AQ13" i="1"/>
  <c r="AY13" i="1"/>
  <c r="BE13" i="1"/>
  <c r="BU13" i="1"/>
  <c r="N15" i="1"/>
  <c r="U15" i="1"/>
  <c r="AK15" i="1"/>
  <c r="AQ15" i="1"/>
  <c r="AY15" i="1"/>
  <c r="BE15" i="1"/>
  <c r="BU15" i="1"/>
  <c r="N16" i="1"/>
  <c r="U16" i="1"/>
  <c r="AK16" i="1"/>
  <c r="AQ16" i="1"/>
  <c r="AY16" i="1"/>
  <c r="BE16" i="1"/>
  <c r="BU16" i="1"/>
  <c r="N17" i="1"/>
  <c r="U17" i="1"/>
  <c r="AK17" i="1"/>
  <c r="AQ17" i="1"/>
  <c r="AY17" i="1"/>
  <c r="BE17" i="1"/>
  <c r="BU17" i="1"/>
  <c r="N18" i="1"/>
  <c r="AE18" i="1" s="1"/>
  <c r="AK18" i="1"/>
  <c r="AQ18" i="1"/>
  <c r="AY18" i="1"/>
  <c r="BE18" i="1"/>
  <c r="BU18" i="1"/>
  <c r="N19" i="1"/>
  <c r="U19" i="1"/>
  <c r="AK19" i="1"/>
  <c r="AQ19" i="1"/>
  <c r="AY19" i="1"/>
  <c r="BU19" i="1"/>
  <c r="N20" i="1"/>
  <c r="AE20" i="1" s="1"/>
  <c r="AK20" i="1"/>
  <c r="AQ20" i="1"/>
  <c r="AY20" i="1"/>
  <c r="BU20" i="1"/>
  <c r="N21" i="1"/>
  <c r="U21" i="1"/>
  <c r="AK21" i="1"/>
  <c r="AQ21" i="1"/>
  <c r="AY21" i="1"/>
  <c r="BU21" i="1"/>
  <c r="N22" i="1"/>
  <c r="AK22" i="1"/>
  <c r="AQ22" i="1"/>
  <c r="AY22" i="1"/>
  <c r="BU22" i="1"/>
  <c r="N23" i="1"/>
  <c r="AK23" i="1"/>
  <c r="AQ23" i="1"/>
  <c r="AY23" i="1"/>
  <c r="BE23" i="1"/>
  <c r="N24" i="1"/>
  <c r="U24" i="1"/>
  <c r="AE24" i="1" s="1"/>
  <c r="AK24" i="1"/>
  <c r="AQ24" i="1"/>
  <c r="AY24" i="1"/>
  <c r="BE24" i="1"/>
  <c r="U25" i="1"/>
  <c r="AK25" i="1"/>
  <c r="BW25" i="1" s="1"/>
  <c r="AQ25" i="1"/>
  <c r="BE25" i="1"/>
  <c r="BU25" i="1"/>
  <c r="N26" i="1"/>
  <c r="AK26" i="1"/>
  <c r="AQ26" i="1"/>
  <c r="BE26" i="1"/>
  <c r="BU26" i="1"/>
  <c r="N27" i="1"/>
  <c r="AK27" i="1"/>
  <c r="AQ27" i="1"/>
  <c r="AY27" i="1"/>
  <c r="BE27" i="1"/>
  <c r="BU27" i="1"/>
  <c r="N28" i="1"/>
  <c r="U28" i="1"/>
  <c r="AK28" i="1"/>
  <c r="AQ28" i="1"/>
  <c r="BE28" i="1"/>
  <c r="BU28" i="1"/>
  <c r="N29" i="1"/>
  <c r="AE29" i="1" s="1"/>
  <c r="AK29" i="1"/>
  <c r="AQ29" i="1"/>
  <c r="BE29" i="1"/>
  <c r="BU29" i="1"/>
  <c r="N32" i="1"/>
  <c r="U32" i="1"/>
  <c r="AK32" i="1"/>
  <c r="AQ32" i="1"/>
  <c r="AY32" i="1"/>
  <c r="BE32" i="1"/>
  <c r="BU32" i="1"/>
  <c r="N33" i="1"/>
  <c r="AK33" i="1"/>
  <c r="AQ33" i="1"/>
  <c r="AY33" i="1"/>
  <c r="BE33" i="1"/>
  <c r="BU33" i="1"/>
  <c r="N34" i="1"/>
  <c r="U34" i="1"/>
  <c r="AK34" i="1"/>
  <c r="AY34" i="1"/>
  <c r="BE34" i="1"/>
  <c r="BU34" i="1"/>
  <c r="N35" i="1"/>
  <c r="AE35" i="1" s="1"/>
  <c r="AK35" i="1"/>
  <c r="AQ35" i="1"/>
  <c r="AY35" i="1"/>
  <c r="BE35" i="1"/>
  <c r="BU35" i="1"/>
  <c r="N36" i="1"/>
  <c r="U36" i="1"/>
  <c r="AE36" i="1" s="1"/>
  <c r="AK36" i="1"/>
  <c r="AQ36" i="1"/>
  <c r="BE36" i="1"/>
  <c r="BU36" i="1"/>
  <c r="N37" i="1"/>
  <c r="U37" i="1"/>
  <c r="AK37" i="1"/>
  <c r="AY37" i="1"/>
  <c r="BE37" i="1"/>
  <c r="BU37" i="1"/>
  <c r="N38" i="1"/>
  <c r="U38" i="1"/>
  <c r="AK38" i="1"/>
  <c r="AQ38" i="1"/>
  <c r="BE38" i="1"/>
  <c r="BU38" i="1"/>
  <c r="AK41" i="1"/>
  <c r="AQ41" i="1"/>
  <c r="AY41" i="1"/>
  <c r="BE41" i="1"/>
  <c r="BU41" i="1"/>
  <c r="N42" i="1"/>
  <c r="U42" i="1"/>
  <c r="AK42" i="1"/>
  <c r="AQ42" i="1"/>
  <c r="AY42" i="1"/>
  <c r="BE42" i="1"/>
  <c r="N43" i="1"/>
  <c r="AK43" i="1"/>
  <c r="AQ43" i="1"/>
  <c r="AY43" i="1"/>
  <c r="BE43" i="1"/>
  <c r="BU43" i="1"/>
  <c r="N44" i="1"/>
  <c r="U44" i="1"/>
  <c r="AK44" i="1"/>
  <c r="AQ44" i="1"/>
  <c r="AY44" i="1"/>
  <c r="BE44" i="1"/>
  <c r="BU44" i="1"/>
  <c r="N45" i="1"/>
  <c r="AK45" i="1"/>
  <c r="AQ45" i="1"/>
  <c r="AY45" i="1"/>
  <c r="BE45" i="1"/>
  <c r="BU45" i="1"/>
  <c r="N46" i="1"/>
  <c r="U46" i="1"/>
  <c r="AK46" i="1"/>
  <c r="AQ46" i="1"/>
  <c r="AY46" i="1"/>
  <c r="BE46" i="1"/>
  <c r="BU46" i="1"/>
  <c r="N47" i="1"/>
  <c r="U47" i="1"/>
  <c r="AK47" i="1"/>
  <c r="AQ47" i="1"/>
  <c r="AY47" i="1"/>
  <c r="BE47" i="1"/>
  <c r="BU47" i="1"/>
  <c r="N48" i="1"/>
  <c r="U48" i="1"/>
  <c r="AK48" i="1"/>
  <c r="AQ48" i="1"/>
  <c r="AY48" i="1"/>
  <c r="BU48" i="1"/>
  <c r="N49" i="1"/>
  <c r="U49" i="1"/>
  <c r="AQ49" i="1"/>
  <c r="AY49" i="1"/>
  <c r="BE49" i="1"/>
  <c r="BU49" i="1"/>
  <c r="N50" i="1"/>
  <c r="AE50" i="1" s="1"/>
  <c r="U50" i="1"/>
  <c r="AK50" i="1"/>
  <c r="AQ50" i="1"/>
  <c r="BE50" i="1"/>
  <c r="BU50" i="1"/>
  <c r="N51" i="1"/>
  <c r="U51" i="1"/>
  <c r="AK51" i="1"/>
  <c r="AQ51" i="1"/>
  <c r="AY51" i="1"/>
  <c r="BE51" i="1"/>
  <c r="BU51" i="1"/>
  <c r="BW51" i="1" s="1"/>
  <c r="N52" i="1"/>
  <c r="U52" i="1"/>
  <c r="AK52" i="1"/>
  <c r="AQ52" i="1"/>
  <c r="AY52" i="1"/>
  <c r="BU52" i="1"/>
  <c r="N53" i="1"/>
  <c r="U53" i="1"/>
  <c r="AK53" i="1"/>
  <c r="AQ53" i="1"/>
  <c r="AY53" i="1"/>
  <c r="BE53" i="1"/>
  <c r="BU53" i="1"/>
  <c r="N54" i="1"/>
  <c r="U54" i="1"/>
  <c r="AK54" i="1"/>
  <c r="AQ54" i="1"/>
  <c r="AY54" i="1"/>
  <c r="BE54" i="1"/>
  <c r="BU54" i="1"/>
  <c r="N55" i="1"/>
  <c r="AK55" i="1"/>
  <c r="AQ55" i="1"/>
  <c r="AY55" i="1"/>
  <c r="BE55" i="1"/>
  <c r="BU55" i="1"/>
  <c r="N56" i="1"/>
  <c r="AE56" i="1" s="1"/>
  <c r="U56" i="1"/>
  <c r="AK56" i="1"/>
  <c r="AQ56" i="1"/>
  <c r="AY56" i="1"/>
  <c r="BW56" i="1" s="1"/>
  <c r="BE56" i="1"/>
  <c r="BU56" i="1"/>
  <c r="N57" i="1"/>
  <c r="U57" i="1"/>
  <c r="AK57" i="1"/>
  <c r="AQ57" i="1"/>
  <c r="AY57" i="1"/>
  <c r="BU57" i="1"/>
  <c r="N58" i="1"/>
  <c r="U58" i="1"/>
  <c r="AQ58" i="1"/>
  <c r="AY58" i="1"/>
  <c r="BE58" i="1"/>
  <c r="BU58" i="1"/>
  <c r="U59" i="1"/>
  <c r="AQ59" i="1"/>
  <c r="AY59" i="1"/>
  <c r="BE59" i="1"/>
  <c r="BU59" i="1"/>
  <c r="N60" i="1"/>
  <c r="U60" i="1"/>
  <c r="AQ60" i="1"/>
  <c r="AY60" i="1"/>
  <c r="BE60" i="1"/>
  <c r="BU60" i="1"/>
  <c r="N61" i="1"/>
  <c r="AE61" i="1" s="1"/>
  <c r="AQ61" i="1"/>
  <c r="AY61" i="1"/>
  <c r="BE61" i="1"/>
  <c r="BU61" i="1"/>
  <c r="N62" i="1"/>
  <c r="U62" i="1"/>
  <c r="AQ62" i="1"/>
  <c r="AY62" i="1"/>
  <c r="BU62" i="1"/>
  <c r="N63" i="1"/>
  <c r="U63" i="1"/>
  <c r="AQ63" i="1"/>
  <c r="AY63" i="1"/>
  <c r="BE63" i="1"/>
  <c r="N64" i="1"/>
  <c r="U64" i="1"/>
  <c r="AQ64" i="1"/>
  <c r="AY64" i="1"/>
  <c r="BE64" i="1"/>
  <c r="BU64" i="1"/>
  <c r="N65" i="1"/>
  <c r="U65" i="1"/>
  <c r="AQ65" i="1"/>
  <c r="AY65" i="1"/>
  <c r="BU65" i="1"/>
  <c r="N66" i="1"/>
  <c r="U66" i="1"/>
  <c r="AE66" i="1" s="1"/>
  <c r="AQ66" i="1"/>
  <c r="AY66" i="1"/>
  <c r="BU66" i="1"/>
  <c r="N67" i="1"/>
  <c r="U67" i="1"/>
  <c r="AQ67" i="1"/>
  <c r="AY67" i="1"/>
  <c r="BE67" i="1"/>
  <c r="BU67" i="1"/>
  <c r="N68" i="1"/>
  <c r="U68" i="1"/>
  <c r="AY68" i="1"/>
  <c r="BE68" i="1"/>
  <c r="BU68" i="1"/>
  <c r="N70" i="1"/>
  <c r="AQ70" i="1"/>
  <c r="AY70" i="1"/>
  <c r="BE70" i="1"/>
  <c r="BU70" i="1"/>
  <c r="N71" i="1"/>
  <c r="U71" i="1"/>
  <c r="AQ71" i="1"/>
  <c r="AY71" i="1"/>
  <c r="BE71" i="1"/>
  <c r="BU71" i="1"/>
  <c r="N72" i="1"/>
  <c r="U72" i="1"/>
  <c r="BE72" i="1"/>
  <c r="BU72" i="1"/>
  <c r="N73" i="1"/>
  <c r="U73" i="1"/>
  <c r="AQ73" i="1"/>
  <c r="AY73" i="1"/>
  <c r="BE73" i="1"/>
  <c r="BU73" i="1"/>
  <c r="N74" i="1"/>
  <c r="U74" i="1"/>
  <c r="AK74" i="1"/>
  <c r="AQ74" i="1"/>
  <c r="AY74" i="1"/>
  <c r="BE74" i="1"/>
  <c r="BU74" i="1"/>
  <c r="N75" i="1"/>
  <c r="AK75" i="1"/>
  <c r="AQ75" i="1"/>
  <c r="AY75" i="1"/>
  <c r="BE75" i="1"/>
  <c r="BU75" i="1"/>
  <c r="N76" i="1"/>
  <c r="U76" i="1"/>
  <c r="AK76" i="1"/>
  <c r="AQ76" i="1"/>
  <c r="AY76" i="1"/>
  <c r="BE76" i="1"/>
  <c r="BU76" i="1"/>
  <c r="N77" i="1"/>
  <c r="U77" i="1"/>
  <c r="AK77" i="1"/>
  <c r="AQ77" i="1"/>
  <c r="AY77" i="1"/>
  <c r="BU77" i="1"/>
  <c r="N79" i="1"/>
  <c r="U79" i="1"/>
  <c r="AE79" i="1" s="1"/>
  <c r="AK79" i="1"/>
  <c r="AQ79" i="1"/>
  <c r="AY79" i="1"/>
  <c r="BE79" i="1"/>
  <c r="BU79" i="1"/>
  <c r="N80" i="1"/>
  <c r="AK80" i="1"/>
  <c r="AQ80" i="1"/>
  <c r="AY80" i="1"/>
  <c r="BE80" i="1"/>
  <c r="BU80" i="1"/>
  <c r="N81" i="1"/>
  <c r="U81" i="1"/>
  <c r="AK81" i="1"/>
  <c r="AQ81" i="1"/>
  <c r="AY81" i="1"/>
  <c r="BE81" i="1"/>
  <c r="BU81" i="1"/>
  <c r="N82" i="1"/>
  <c r="U82" i="1"/>
  <c r="AK82" i="1"/>
  <c r="AQ82" i="1"/>
  <c r="AY82" i="1"/>
  <c r="BE82" i="1"/>
  <c r="BU82" i="1"/>
  <c r="N83" i="1"/>
  <c r="U83" i="1"/>
  <c r="AQ83" i="1"/>
  <c r="AY83" i="1"/>
  <c r="BE83" i="1"/>
  <c r="BU83" i="1"/>
  <c r="N84" i="1"/>
  <c r="U84" i="1"/>
  <c r="AK84" i="1"/>
  <c r="AQ84" i="1"/>
  <c r="AY84" i="1"/>
  <c r="BE84" i="1"/>
  <c r="BU84" i="1"/>
  <c r="N85" i="1"/>
  <c r="U85" i="1"/>
  <c r="AK85" i="1"/>
  <c r="AQ85" i="1"/>
  <c r="AY85" i="1"/>
  <c r="BE85" i="1"/>
  <c r="BU85" i="1"/>
  <c r="N86" i="1"/>
  <c r="U86" i="1"/>
  <c r="AK86" i="1"/>
  <c r="AQ86" i="1"/>
  <c r="AY86" i="1"/>
  <c r="BE86" i="1"/>
  <c r="BU86" i="1"/>
  <c r="N87" i="1"/>
  <c r="U87" i="1"/>
  <c r="AK87" i="1"/>
  <c r="AQ87" i="1"/>
  <c r="AY87" i="1"/>
  <c r="BU87" i="1"/>
  <c r="N88" i="1"/>
  <c r="U88" i="1"/>
  <c r="AK88" i="1"/>
  <c r="AQ88" i="1"/>
  <c r="AY88" i="1"/>
  <c r="BU88" i="1"/>
  <c r="BW88" i="1" s="1"/>
  <c r="N89" i="1"/>
  <c r="U89" i="1"/>
  <c r="AK89" i="1"/>
  <c r="AQ89" i="1"/>
  <c r="AY89" i="1"/>
  <c r="BE89" i="1"/>
  <c r="BU89" i="1"/>
  <c r="N90" i="1"/>
  <c r="U90" i="1"/>
  <c r="AK90" i="1"/>
  <c r="AQ90" i="1"/>
  <c r="BE90" i="1"/>
  <c r="BU90" i="1"/>
  <c r="N91" i="1"/>
  <c r="U91" i="1"/>
  <c r="AK91" i="1"/>
  <c r="AQ91" i="1"/>
  <c r="AY91" i="1"/>
  <c r="BE91" i="1"/>
  <c r="BU91" i="1"/>
  <c r="BW91" i="1" s="1"/>
  <c r="N93" i="1"/>
  <c r="U93" i="1"/>
  <c r="AK93" i="1"/>
  <c r="AQ93" i="1"/>
  <c r="AY93" i="1"/>
  <c r="BE93" i="1"/>
  <c r="BU93" i="1"/>
  <c r="N94" i="1"/>
  <c r="U94" i="1"/>
  <c r="AE94" i="1" s="1"/>
  <c r="AK94" i="1"/>
  <c r="AQ94" i="1"/>
  <c r="AY94" i="1"/>
  <c r="BE94" i="1"/>
  <c r="BU94" i="1"/>
  <c r="N95" i="1"/>
  <c r="U95" i="1"/>
  <c r="AK95" i="1"/>
  <c r="AQ95" i="1"/>
  <c r="AY95" i="1"/>
  <c r="BE95" i="1"/>
  <c r="BU95" i="1"/>
  <c r="N96" i="1"/>
  <c r="U96" i="1"/>
  <c r="AK96" i="1"/>
  <c r="AQ96" i="1"/>
  <c r="AY96" i="1"/>
  <c r="BE96" i="1"/>
  <c r="BU96" i="1"/>
  <c r="N97" i="1"/>
  <c r="AK97" i="1"/>
  <c r="AQ97" i="1"/>
  <c r="AY97" i="1"/>
  <c r="BE97" i="1"/>
  <c r="BU97" i="1"/>
  <c r="N98" i="1"/>
  <c r="AE98" i="1" s="1"/>
  <c r="AK98" i="1"/>
  <c r="AQ98" i="1"/>
  <c r="AY98" i="1"/>
  <c r="BE98" i="1"/>
  <c r="BU98" i="1"/>
  <c r="N99" i="1"/>
  <c r="U99" i="1"/>
  <c r="AK99" i="1"/>
  <c r="AQ99" i="1"/>
  <c r="AY99" i="1"/>
  <c r="BE99" i="1"/>
  <c r="BU99" i="1"/>
  <c r="N100" i="1"/>
  <c r="AK100" i="1"/>
  <c r="AQ100" i="1"/>
  <c r="BE100" i="1"/>
  <c r="BU100" i="1"/>
  <c r="N101" i="1"/>
  <c r="AE101" i="1" s="1"/>
  <c r="AK101" i="1"/>
  <c r="AQ101" i="1"/>
  <c r="BE101" i="1"/>
  <c r="BU101" i="1"/>
  <c r="N102" i="1"/>
  <c r="U102" i="1"/>
  <c r="AK102" i="1"/>
  <c r="AQ102" i="1"/>
  <c r="AY102" i="1"/>
  <c r="BE102" i="1"/>
  <c r="BU102" i="1"/>
  <c r="N103" i="1"/>
  <c r="AK103" i="1"/>
  <c r="AQ103" i="1"/>
  <c r="AY103" i="1"/>
  <c r="BE103" i="1"/>
  <c r="BU103" i="1"/>
  <c r="N104" i="1"/>
  <c r="AK104" i="1"/>
  <c r="AQ104" i="1"/>
  <c r="AY104" i="1"/>
  <c r="BU104" i="1"/>
  <c r="N105" i="1"/>
  <c r="AE105" i="1" s="1"/>
  <c r="U105" i="1"/>
  <c r="AK105" i="1"/>
  <c r="AQ105" i="1"/>
  <c r="AY105" i="1"/>
  <c r="BE105" i="1"/>
  <c r="BU105" i="1"/>
  <c r="N107" i="1"/>
  <c r="U107" i="1"/>
  <c r="AE107" i="1" s="1"/>
  <c r="AK107" i="1"/>
  <c r="AQ107" i="1"/>
  <c r="AY107" i="1"/>
  <c r="BE107" i="1"/>
  <c r="BU107" i="1"/>
  <c r="N109" i="1"/>
  <c r="U109" i="1"/>
  <c r="AK109" i="1"/>
  <c r="AQ109" i="1"/>
  <c r="AY109" i="1"/>
  <c r="BE109" i="1"/>
  <c r="BU109" i="1"/>
  <c r="N110" i="1"/>
  <c r="AK110" i="1"/>
  <c r="AQ110" i="1"/>
  <c r="AY110" i="1"/>
  <c r="BU110" i="1"/>
  <c r="N111" i="1"/>
  <c r="AE111" i="1" s="1"/>
  <c r="AK111" i="1"/>
  <c r="AQ111" i="1"/>
  <c r="AY111" i="1"/>
  <c r="BE111" i="1"/>
  <c r="BU111" i="1"/>
  <c r="N112" i="1"/>
  <c r="AK112" i="1"/>
  <c r="AQ112" i="1"/>
  <c r="AY112" i="1"/>
  <c r="BE112" i="1"/>
  <c r="BU112" i="1"/>
  <c r="U114" i="1"/>
  <c r="AK114" i="1"/>
  <c r="AQ114" i="1"/>
  <c r="AY114" i="1"/>
  <c r="BU114" i="1"/>
  <c r="N115" i="1"/>
  <c r="U115" i="1"/>
  <c r="AK115" i="1"/>
  <c r="AQ115" i="1"/>
  <c r="AY115" i="1"/>
  <c r="BU115" i="1"/>
  <c r="N118" i="1"/>
  <c r="U118" i="1"/>
  <c r="AK118" i="1"/>
  <c r="AY118" i="1"/>
  <c r="BE118" i="1"/>
  <c r="BU118" i="1"/>
  <c r="U120" i="1"/>
  <c r="AK120" i="1"/>
  <c r="AQ120" i="1"/>
  <c r="AY120" i="1"/>
  <c r="BE120" i="1"/>
  <c r="BU120" i="1"/>
  <c r="N121" i="1"/>
  <c r="AK121" i="1"/>
  <c r="AQ121" i="1"/>
  <c r="AY121" i="1"/>
  <c r="BE121" i="1"/>
  <c r="BU121" i="1"/>
  <c r="N124" i="1"/>
  <c r="U124" i="1"/>
  <c r="AE124" i="1" s="1"/>
  <c r="AK124" i="1"/>
  <c r="AQ124" i="1"/>
  <c r="AY124" i="1"/>
  <c r="BE124" i="1"/>
  <c r="BU124" i="1"/>
  <c r="N125" i="1"/>
  <c r="AK125" i="1"/>
  <c r="AQ125" i="1"/>
  <c r="AY125" i="1"/>
  <c r="BE125" i="1"/>
  <c r="BU125" i="1"/>
  <c r="N126" i="1"/>
  <c r="AE126" i="1" s="1"/>
  <c r="AK126" i="1"/>
  <c r="AQ126" i="1"/>
  <c r="AY126" i="1"/>
  <c r="BU126" i="1"/>
  <c r="N127" i="1"/>
  <c r="U127" i="1"/>
  <c r="AK127" i="1"/>
  <c r="AQ127" i="1"/>
  <c r="AY127" i="1"/>
  <c r="BU127" i="1"/>
  <c r="N128" i="1"/>
  <c r="AE128" i="1" s="1"/>
  <c r="AK128" i="1"/>
  <c r="AQ128" i="1"/>
  <c r="AY128" i="1"/>
  <c r="BE128" i="1"/>
  <c r="BU128" i="1"/>
  <c r="N129" i="1"/>
  <c r="AE129" i="1" s="1"/>
  <c r="AK129" i="1"/>
  <c r="AQ129" i="1"/>
  <c r="AY129" i="1"/>
  <c r="BU129" i="1"/>
  <c r="N131" i="1"/>
  <c r="AK131" i="1"/>
  <c r="AQ131" i="1"/>
  <c r="AY131" i="1"/>
  <c r="BE131" i="1"/>
  <c r="BU131" i="1"/>
  <c r="N132" i="1"/>
  <c r="U132" i="1"/>
  <c r="AK132" i="1"/>
  <c r="AQ132" i="1"/>
  <c r="AY132" i="1"/>
  <c r="BE132" i="1"/>
  <c r="BU132" i="1"/>
  <c r="N133" i="1"/>
  <c r="U133" i="1"/>
  <c r="AK133" i="1"/>
  <c r="AQ133" i="1"/>
  <c r="AY133" i="1"/>
  <c r="BE133" i="1"/>
  <c r="BU133" i="1"/>
  <c r="N135" i="1"/>
  <c r="U135" i="1"/>
  <c r="AK135" i="1"/>
  <c r="AQ135" i="1"/>
  <c r="AY135" i="1"/>
  <c r="BE135" i="1"/>
  <c r="BU135" i="1"/>
  <c r="N136" i="1"/>
  <c r="U136" i="1"/>
  <c r="AK136" i="1"/>
  <c r="AQ136" i="1"/>
  <c r="AY136" i="1"/>
  <c r="BE136" i="1"/>
  <c r="BU136" i="1"/>
  <c r="N138" i="1"/>
  <c r="U138" i="1"/>
  <c r="AQ138" i="1"/>
  <c r="AY138" i="1"/>
  <c r="BE138" i="1"/>
  <c r="BU138" i="1"/>
  <c r="N140" i="1"/>
  <c r="AK140" i="1"/>
  <c r="AQ140" i="1"/>
  <c r="AY140" i="1"/>
  <c r="BE140" i="1"/>
  <c r="BU140" i="1"/>
  <c r="N141" i="1"/>
  <c r="U141" i="1"/>
  <c r="AK141" i="1"/>
  <c r="AQ141" i="1"/>
  <c r="AY141" i="1"/>
  <c r="BE141" i="1"/>
  <c r="BU141" i="1"/>
  <c r="N143" i="1"/>
  <c r="BY143" i="1" s="1"/>
  <c r="U143" i="1"/>
  <c r="AK143" i="1"/>
  <c r="AQ143" i="1"/>
  <c r="AY143" i="1"/>
  <c r="BU143" i="1"/>
  <c r="N144" i="1"/>
  <c r="U144" i="1"/>
  <c r="AK144" i="1"/>
  <c r="AQ144" i="1"/>
  <c r="AY144" i="1"/>
  <c r="BE144" i="1"/>
  <c r="BU144" i="1"/>
  <c r="N145" i="1"/>
  <c r="U145" i="1"/>
  <c r="AK145" i="1"/>
  <c r="AQ145" i="1"/>
  <c r="AY145" i="1"/>
  <c r="BE145" i="1"/>
  <c r="BU145" i="1"/>
  <c r="N146" i="1"/>
  <c r="U146" i="1"/>
  <c r="AQ146" i="1"/>
  <c r="AY146" i="1"/>
  <c r="BE146" i="1"/>
  <c r="BU146" i="1"/>
  <c r="N147" i="1"/>
  <c r="AE147" i="1" s="1"/>
  <c r="U147" i="1"/>
  <c r="AQ147" i="1"/>
  <c r="BE147" i="1"/>
  <c r="BU147" i="1"/>
  <c r="N148" i="1"/>
  <c r="AE148" i="1" s="1"/>
  <c r="AQ148" i="1"/>
  <c r="AY148" i="1"/>
  <c r="BE148" i="1"/>
  <c r="BU148" i="1"/>
  <c r="N149" i="1"/>
  <c r="U149" i="1"/>
  <c r="AQ149" i="1"/>
  <c r="AY149" i="1"/>
  <c r="BE149" i="1"/>
  <c r="BU149" i="1"/>
  <c r="N150" i="1"/>
  <c r="U150" i="1"/>
  <c r="AQ150" i="1"/>
  <c r="AY150" i="1"/>
  <c r="BE150" i="1"/>
  <c r="BU150" i="1"/>
  <c r="N151" i="1"/>
  <c r="U151" i="1"/>
  <c r="AQ151" i="1"/>
  <c r="AY151" i="1"/>
  <c r="BE151" i="1"/>
  <c r="BU151" i="1"/>
  <c r="N152" i="1"/>
  <c r="U152" i="1"/>
  <c r="AQ152" i="1"/>
  <c r="AY152" i="1"/>
  <c r="BE152" i="1"/>
  <c r="BU152" i="1"/>
  <c r="N153" i="1"/>
  <c r="U153" i="1"/>
  <c r="AQ153" i="1"/>
  <c r="AY153" i="1"/>
  <c r="BE153" i="1"/>
  <c r="BW153" i="1" s="1"/>
  <c r="N154" i="1"/>
  <c r="AQ154" i="1"/>
  <c r="AY154" i="1"/>
  <c r="BE154" i="1"/>
  <c r="BU154" i="1"/>
  <c r="N155" i="1"/>
  <c r="U155" i="1"/>
  <c r="AQ155" i="1"/>
  <c r="AY155" i="1"/>
  <c r="BE155" i="1"/>
  <c r="BU155" i="1"/>
  <c r="N156" i="1"/>
  <c r="AE156" i="1" s="1"/>
  <c r="AQ156" i="1"/>
  <c r="BE156" i="1"/>
  <c r="BU156" i="1"/>
  <c r="N157" i="1"/>
  <c r="U157" i="1"/>
  <c r="AQ157" i="1"/>
  <c r="BE157" i="1"/>
  <c r="BU157" i="1"/>
  <c r="N158" i="1"/>
  <c r="BY158" i="1" s="1"/>
  <c r="U158" i="1"/>
  <c r="AQ158" i="1"/>
  <c r="BE158" i="1"/>
  <c r="BU158" i="1"/>
  <c r="N159" i="1"/>
  <c r="AE159" i="1" s="1"/>
  <c r="AQ159" i="1"/>
  <c r="BW159" i="1" s="1"/>
  <c r="CC159" i="1" s="1"/>
  <c r="CG159" i="1" s="1"/>
  <c r="BE159" i="1"/>
  <c r="BU159" i="1"/>
  <c r="N160" i="1"/>
  <c r="AQ160" i="1"/>
  <c r="BU160" i="1"/>
  <c r="N162" i="1"/>
  <c r="AE162" i="1" s="1"/>
  <c r="AQ162" i="1"/>
  <c r="BU162" i="1"/>
  <c r="N163" i="1"/>
  <c r="AQ163" i="1"/>
  <c r="BW163" i="1" s="1"/>
  <c r="BU163" i="1"/>
  <c r="N164" i="1"/>
  <c r="AK164" i="1"/>
  <c r="AQ164" i="1"/>
  <c r="AY164" i="1"/>
  <c r="BE164" i="1"/>
  <c r="BU164" i="1"/>
  <c r="N166" i="1"/>
  <c r="U166" i="1"/>
  <c r="AK166" i="1"/>
  <c r="AQ166" i="1"/>
  <c r="AY166" i="1"/>
  <c r="BE166" i="1"/>
  <c r="BU166" i="1"/>
  <c r="N167" i="1"/>
  <c r="AK167" i="1"/>
  <c r="AQ167" i="1"/>
  <c r="AY167" i="1"/>
  <c r="BE167" i="1"/>
  <c r="BU167" i="1"/>
  <c r="N168" i="1"/>
  <c r="AK168" i="1"/>
  <c r="AQ168" i="1"/>
  <c r="AY168" i="1"/>
  <c r="BE168" i="1"/>
  <c r="BU168" i="1"/>
  <c r="N169" i="1"/>
  <c r="AK169" i="1"/>
  <c r="AQ169" i="1"/>
  <c r="BE169" i="1"/>
  <c r="BU169" i="1"/>
  <c r="N170" i="1"/>
  <c r="U170" i="1"/>
  <c r="AK170" i="1"/>
  <c r="AQ170" i="1"/>
  <c r="AY170" i="1"/>
  <c r="BE170" i="1"/>
  <c r="BU170" i="1"/>
  <c r="N171" i="1"/>
  <c r="AK171" i="1"/>
  <c r="AQ171" i="1"/>
  <c r="AY171" i="1"/>
  <c r="BE171" i="1"/>
  <c r="BU171" i="1"/>
  <c r="N172" i="1"/>
  <c r="U172" i="1"/>
  <c r="AK172" i="1"/>
  <c r="AQ172" i="1"/>
  <c r="AY172" i="1"/>
  <c r="BE172" i="1"/>
  <c r="BU172" i="1"/>
  <c r="N173" i="1"/>
  <c r="AK173" i="1"/>
  <c r="AQ173" i="1"/>
  <c r="AY173" i="1"/>
  <c r="BE173" i="1"/>
  <c r="BU173" i="1"/>
  <c r="N174" i="1"/>
  <c r="U174" i="1"/>
  <c r="AK174" i="1"/>
  <c r="AQ174" i="1"/>
  <c r="AY174" i="1"/>
  <c r="BE174" i="1"/>
  <c r="BU174" i="1"/>
  <c r="N175" i="1"/>
  <c r="U175" i="1"/>
  <c r="AK175" i="1"/>
  <c r="AQ175" i="1"/>
  <c r="AY175" i="1"/>
  <c r="BE175" i="1"/>
  <c r="BU175" i="1"/>
  <c r="N177" i="1"/>
  <c r="U177" i="1"/>
  <c r="AK177" i="1"/>
  <c r="AQ177" i="1"/>
  <c r="AY177" i="1"/>
  <c r="BE177" i="1"/>
  <c r="BU177" i="1"/>
  <c r="N178" i="1"/>
  <c r="U178" i="1"/>
  <c r="AK178" i="1"/>
  <c r="AQ178" i="1"/>
  <c r="AY178" i="1"/>
  <c r="BE178" i="1"/>
  <c r="BU178" i="1"/>
  <c r="N179" i="1"/>
  <c r="AK179" i="1"/>
  <c r="AQ179" i="1"/>
  <c r="AY179" i="1"/>
  <c r="BE179" i="1"/>
  <c r="BU179" i="1"/>
  <c r="N180" i="1"/>
  <c r="U180" i="1"/>
  <c r="AK180" i="1"/>
  <c r="AQ180" i="1"/>
  <c r="AY180" i="1"/>
  <c r="BE180" i="1"/>
  <c r="BU180" i="1"/>
  <c r="N181" i="1"/>
  <c r="AE181" i="1" s="1"/>
  <c r="AK181" i="1"/>
  <c r="AQ181" i="1"/>
  <c r="AY181" i="1"/>
  <c r="BE181" i="1"/>
  <c r="BU181" i="1"/>
  <c r="U182" i="1"/>
  <c r="AK182" i="1"/>
  <c r="AQ182" i="1"/>
  <c r="AY182" i="1"/>
  <c r="BE182" i="1"/>
  <c r="BU182" i="1"/>
  <c r="N183" i="1"/>
  <c r="AK183" i="1"/>
  <c r="AQ183" i="1"/>
  <c r="AY183" i="1"/>
  <c r="BE183" i="1"/>
  <c r="BU183" i="1"/>
  <c r="N184" i="1"/>
  <c r="U184" i="1"/>
  <c r="AK184" i="1"/>
  <c r="AQ184" i="1"/>
  <c r="AY184" i="1"/>
  <c r="BE184" i="1"/>
  <c r="BU184" i="1"/>
  <c r="N185" i="1"/>
  <c r="U185" i="1"/>
  <c r="AK185" i="1"/>
  <c r="AQ185" i="1"/>
  <c r="AY185" i="1"/>
  <c r="BE185" i="1"/>
  <c r="BU185" i="1"/>
  <c r="N186" i="1"/>
  <c r="U186" i="1"/>
  <c r="AK186" i="1"/>
  <c r="AQ186" i="1"/>
  <c r="AY186" i="1"/>
  <c r="BE186" i="1"/>
  <c r="BU186" i="1"/>
  <c r="N187" i="1"/>
  <c r="AE187" i="1" s="1"/>
  <c r="AK187" i="1"/>
  <c r="AQ187" i="1"/>
  <c r="AY187" i="1"/>
  <c r="BE187" i="1"/>
  <c r="BU187" i="1"/>
  <c r="N190" i="1"/>
  <c r="U190" i="1"/>
  <c r="AK190" i="1"/>
  <c r="AQ190" i="1"/>
  <c r="AY190" i="1"/>
  <c r="BE190" i="1"/>
  <c r="N191" i="1"/>
  <c r="U191" i="1"/>
  <c r="AK191" i="1"/>
  <c r="AQ191" i="1"/>
  <c r="AY191" i="1"/>
  <c r="BE191" i="1"/>
  <c r="BU191" i="1"/>
  <c r="N192" i="1"/>
  <c r="U192" i="1"/>
  <c r="AK192" i="1"/>
  <c r="AQ192" i="1"/>
  <c r="AY192" i="1"/>
  <c r="BE192" i="1"/>
  <c r="BU192" i="1"/>
  <c r="N193" i="1"/>
  <c r="AK193" i="1"/>
  <c r="AQ193" i="1"/>
  <c r="AY193" i="1"/>
  <c r="BE193" i="1"/>
  <c r="BU193" i="1"/>
  <c r="N194" i="1"/>
  <c r="U194" i="1"/>
  <c r="AK194" i="1"/>
  <c r="AY194" i="1"/>
  <c r="BE194" i="1"/>
  <c r="BU194" i="1"/>
  <c r="N195" i="1"/>
  <c r="U195" i="1"/>
  <c r="AK195" i="1"/>
  <c r="AQ195" i="1"/>
  <c r="AY195" i="1"/>
  <c r="BE195" i="1"/>
  <c r="BU195" i="1"/>
  <c r="N196" i="1"/>
  <c r="AE196" i="1" s="1"/>
  <c r="AK196" i="1"/>
  <c r="AQ196" i="1"/>
  <c r="AY196" i="1"/>
  <c r="BE196" i="1"/>
  <c r="BU196" i="1"/>
  <c r="N198" i="1"/>
  <c r="U198" i="1"/>
  <c r="AK198" i="1"/>
  <c r="AQ198" i="1"/>
  <c r="AY198" i="1"/>
  <c r="BE198" i="1"/>
  <c r="BU198" i="1"/>
  <c r="N199" i="1"/>
  <c r="U199" i="1"/>
  <c r="AK199" i="1"/>
  <c r="AQ199" i="1"/>
  <c r="AY199" i="1"/>
  <c r="BE199" i="1"/>
  <c r="BU199" i="1"/>
  <c r="N200" i="1"/>
  <c r="U200" i="1"/>
  <c r="AK200" i="1"/>
  <c r="AQ200" i="1"/>
  <c r="AY200" i="1"/>
  <c r="BE200" i="1"/>
  <c r="BU200" i="1"/>
  <c r="N202" i="1"/>
  <c r="U202" i="1"/>
  <c r="AK202" i="1"/>
  <c r="AQ202" i="1"/>
  <c r="AY202" i="1"/>
  <c r="BE202" i="1"/>
  <c r="BU202" i="1"/>
  <c r="AG204" i="1"/>
  <c r="AF10" i="4" s="1"/>
  <c r="AM204" i="1"/>
  <c r="A8" i="5"/>
  <c r="C204" i="1"/>
  <c r="B10" i="4" s="1"/>
  <c r="C44" i="2"/>
  <c r="CM8" i="2" s="1"/>
  <c r="E8" i="5" s="1"/>
  <c r="A10" i="5"/>
  <c r="A12" i="5"/>
  <c r="A13" i="5"/>
  <c r="E204" i="1"/>
  <c r="CM12" i="1" s="1"/>
  <c r="C13" i="5" s="1"/>
  <c r="E44" i="2"/>
  <c r="D11" i="4" s="1"/>
  <c r="E75" i="3"/>
  <c r="CM12" i="3" s="1"/>
  <c r="A14" i="5"/>
  <c r="F204" i="1"/>
  <c r="CM13" i="1" s="1"/>
  <c r="F44" i="2"/>
  <c r="CM13" i="2" s="1"/>
  <c r="E14" i="5" s="1"/>
  <c r="F75" i="3"/>
  <c r="CM13" i="3" s="1"/>
  <c r="G14" i="5" s="1"/>
  <c r="A15" i="5"/>
  <c r="G204" i="1"/>
  <c r="CM14" i="1" s="1"/>
  <c r="C15" i="5" s="1"/>
  <c r="G44" i="2"/>
  <c r="F11" i="4" s="1"/>
  <c r="G75" i="3"/>
  <c r="F12" i="4" s="1"/>
  <c r="A16" i="5"/>
  <c r="H44" i="2"/>
  <c r="CM15" i="2" s="1"/>
  <c r="H75" i="3"/>
  <c r="G12" i="4" s="1"/>
  <c r="A17" i="5"/>
  <c r="I204" i="1"/>
  <c r="CM16" i="1" s="1"/>
  <c r="I44" i="2"/>
  <c r="H11" i="4" s="1"/>
  <c r="I75" i="3"/>
  <c r="H12" i="4" s="1"/>
  <c r="A18" i="5"/>
  <c r="J204" i="1"/>
  <c r="I10" i="4" s="1"/>
  <c r="J44" i="2"/>
  <c r="I11" i="4" s="1"/>
  <c r="J75" i="3"/>
  <c r="CM17" i="3" s="1"/>
  <c r="A19" i="5"/>
  <c r="K204" i="1"/>
  <c r="J10" i="4" s="1"/>
  <c r="K44" i="2"/>
  <c r="CM18" i="2" s="1"/>
  <c r="E19" i="5" s="1"/>
  <c r="K75" i="3"/>
  <c r="CM18" i="3" s="1"/>
  <c r="G19" i="5" s="1"/>
  <c r="A20" i="5"/>
  <c r="L204" i="1"/>
  <c r="CM19" i="1" s="1"/>
  <c r="L44" i="2"/>
  <c r="CM19" i="2" s="1"/>
  <c r="L75" i="3"/>
  <c r="CM19" i="3" s="1"/>
  <c r="A21" i="5"/>
  <c r="M204" i="1"/>
  <c r="L10" i="4" s="1"/>
  <c r="M44" i="2"/>
  <c r="CM20" i="2" s="1"/>
  <c r="M75" i="3"/>
  <c r="CM20" i="3" s="1"/>
  <c r="A22" i="5"/>
  <c r="A23" i="5"/>
  <c r="A24" i="5"/>
  <c r="C24" i="5"/>
  <c r="E24" i="5"/>
  <c r="G24" i="5"/>
  <c r="A25" i="5"/>
  <c r="P204" i="1"/>
  <c r="O10" i="4" s="1"/>
  <c r="P44" i="2"/>
  <c r="O11" i="4" s="1"/>
  <c r="P75" i="3"/>
  <c r="CM24" i="3" s="1"/>
  <c r="A26" i="5"/>
  <c r="Q204" i="1"/>
  <c r="CM25" i="1" s="1"/>
  <c r="Q44" i="2"/>
  <c r="P11" i="4" s="1"/>
  <c r="Q75" i="3"/>
  <c r="P12" i="4" s="1"/>
  <c r="A27" i="5"/>
  <c r="R204" i="1"/>
  <c r="CM26" i="1" s="1"/>
  <c r="C27" i="5" s="1"/>
  <c r="R44" i="2"/>
  <c r="Q11" i="4" s="1"/>
  <c r="R75" i="3"/>
  <c r="CM26" i="3" s="1"/>
  <c r="G27" i="5" s="1"/>
  <c r="A28" i="5"/>
  <c r="S204" i="1"/>
  <c r="CM27" i="1" s="1"/>
  <c r="C28" i="5" s="1"/>
  <c r="S44" i="2"/>
  <c r="CM27" i="2" s="1"/>
  <c r="E28" i="5" s="1"/>
  <c r="S75" i="3"/>
  <c r="R12" i="4" s="1"/>
  <c r="A29" i="5"/>
  <c r="T204" i="1"/>
  <c r="CM28" i="1" s="1"/>
  <c r="C29" i="5" s="1"/>
  <c r="T44" i="2"/>
  <c r="S11" i="4" s="1"/>
  <c r="T75" i="3"/>
  <c r="S12" i="4" s="1"/>
  <c r="A30" i="5"/>
  <c r="A31" i="5"/>
  <c r="A32" i="5"/>
  <c r="X204" i="1"/>
  <c r="CM31" i="1" s="1"/>
  <c r="X44" i="2"/>
  <c r="CM31" i="2" s="1"/>
  <c r="X75" i="3"/>
  <c r="W12" i="4" s="1"/>
  <c r="A33" i="5"/>
  <c r="Y204" i="1"/>
  <c r="X10" i="4" s="1"/>
  <c r="Y44" i="2"/>
  <c r="X11" i="4" s="1"/>
  <c r="Y75" i="3"/>
  <c r="CM32" i="3" s="1"/>
  <c r="A34" i="5"/>
  <c r="Z204" i="1"/>
  <c r="Y10" i="4" s="1"/>
  <c r="Z44" i="2"/>
  <c r="CM33" i="2" s="1"/>
  <c r="Z75" i="3"/>
  <c r="Y12" i="4" s="1"/>
  <c r="A35" i="5"/>
  <c r="AA204" i="1"/>
  <c r="Z10" i="4" s="1"/>
  <c r="AA44" i="2"/>
  <c r="Z11" i="4" s="1"/>
  <c r="AA75" i="3"/>
  <c r="CM34" i="3" s="1"/>
  <c r="A36" i="5"/>
  <c r="AB204" i="1"/>
  <c r="CM35" i="1" s="1"/>
  <c r="AB44" i="2"/>
  <c r="AA11" i="4" s="1"/>
  <c r="AB75" i="3"/>
  <c r="AA12" i="4" s="1"/>
  <c r="A37" i="5"/>
  <c r="A39" i="5"/>
  <c r="A41" i="5"/>
  <c r="A43" i="5"/>
  <c r="BG204" i="1"/>
  <c r="CM44" i="1" s="1"/>
  <c r="BG44" i="2"/>
  <c r="CM44" i="2" s="1"/>
  <c r="BG75" i="3"/>
  <c r="CM44" i="3" s="1"/>
  <c r="A45" i="5"/>
  <c r="AM44" i="2"/>
  <c r="AL11" i="4" s="1"/>
  <c r="AG44" i="2"/>
  <c r="AF11" i="4" s="1"/>
  <c r="AG75" i="3"/>
  <c r="AF12" i="4" s="1"/>
  <c r="AM75" i="3"/>
  <c r="AL12" i="4" s="1"/>
  <c r="A46" i="5"/>
  <c r="AH204" i="1"/>
  <c r="AG10" i="4" s="1"/>
  <c r="AN204" i="1"/>
  <c r="AM10" i="4" s="1"/>
  <c r="AH44" i="2"/>
  <c r="AG11" i="4" s="1"/>
  <c r="AN44" i="2"/>
  <c r="AM11" i="4" s="1"/>
  <c r="AH75" i="3"/>
  <c r="AG12" i="4" s="1"/>
  <c r="AN75" i="3"/>
  <c r="AM12" i="4" s="1"/>
  <c r="A47" i="5"/>
  <c r="AI204" i="1"/>
  <c r="AH10" i="4" s="1"/>
  <c r="AO204" i="1"/>
  <c r="AN10" i="4" s="1"/>
  <c r="AI44" i="2"/>
  <c r="AH11" i="4" s="1"/>
  <c r="AO44" i="2"/>
  <c r="AN11" i="4" s="1"/>
  <c r="AI75" i="3"/>
  <c r="AH12" i="4" s="1"/>
  <c r="AO75" i="3"/>
  <c r="AN12" i="4" s="1"/>
  <c r="A48" i="5"/>
  <c r="AJ204" i="1"/>
  <c r="AI10" i="4" s="1"/>
  <c r="AP204" i="1"/>
  <c r="AO10" i="4" s="1"/>
  <c r="AJ44" i="2"/>
  <c r="AI11" i="4" s="1"/>
  <c r="AP44" i="2"/>
  <c r="AO11" i="4" s="1"/>
  <c r="AJ75" i="3"/>
  <c r="AI12" i="4" s="1"/>
  <c r="AP75" i="3"/>
  <c r="AO12" i="4" s="1"/>
  <c r="A50" i="5"/>
  <c r="A51" i="5"/>
  <c r="AS204" i="1"/>
  <c r="CM52" i="1" s="1"/>
  <c r="C51" i="5" s="1"/>
  <c r="AS44" i="2"/>
  <c r="AR11" i="4" s="1"/>
  <c r="AS75" i="3"/>
  <c r="CM52" i="3" s="1"/>
  <c r="A52" i="5"/>
  <c r="AT204" i="1"/>
  <c r="CM53" i="1" s="1"/>
  <c r="C52" i="5" s="1"/>
  <c r="AT44" i="2"/>
  <c r="CM53" i="2" s="1"/>
  <c r="E52" i="5" s="1"/>
  <c r="AT75" i="3"/>
  <c r="AS12" i="4" s="1"/>
  <c r="A53" i="5"/>
  <c r="AU204" i="1"/>
  <c r="AT10" i="4" s="1"/>
  <c r="AU44" i="2"/>
  <c r="CM54" i="2" s="1"/>
  <c r="AU75" i="3"/>
  <c r="CM54" i="3" s="1"/>
  <c r="CX16" i="3" s="1"/>
  <c r="A54" i="5"/>
  <c r="AV204" i="1"/>
  <c r="CM55" i="1" s="1"/>
  <c r="C54" i="5" s="1"/>
  <c r="AV44" i="2"/>
  <c r="AU11" i="4" s="1"/>
  <c r="AV75" i="3"/>
  <c r="CM55" i="3" s="1"/>
  <c r="G54" i="5" s="1"/>
  <c r="A55" i="5"/>
  <c r="AW204" i="1"/>
  <c r="CM56" i="1" s="1"/>
  <c r="C55" i="5" s="1"/>
  <c r="AW44" i="2"/>
  <c r="AV11" i="4" s="1"/>
  <c r="AW75" i="3"/>
  <c r="CM56" i="3" s="1"/>
  <c r="G55" i="5" s="1"/>
  <c r="A56" i="5"/>
  <c r="AX204" i="1"/>
  <c r="CM57" i="1" s="1"/>
  <c r="C56" i="5" s="1"/>
  <c r="AX44" i="2"/>
  <c r="CM57" i="2" s="1"/>
  <c r="E56" i="5" s="1"/>
  <c r="AX75" i="3"/>
  <c r="AW12" i="4" s="1"/>
  <c r="A58" i="5"/>
  <c r="E58" i="5"/>
  <c r="G58" i="5"/>
  <c r="A59" i="5"/>
  <c r="BA204" i="1"/>
  <c r="CM59" i="1" s="1"/>
  <c r="C59" i="5" s="1"/>
  <c r="BA44" i="2"/>
  <c r="AZ11" i="4" s="1"/>
  <c r="BA75" i="3"/>
  <c r="CM59" i="3" s="1"/>
  <c r="G59" i="5" s="1"/>
  <c r="A60" i="5"/>
  <c r="BB204" i="1"/>
  <c r="BA10" i="4" s="1"/>
  <c r="BB44" i="2"/>
  <c r="BA11" i="4" s="1"/>
  <c r="BB75" i="3"/>
  <c r="CM60" i="3" s="1"/>
  <c r="G60" i="5" s="1"/>
  <c r="A61" i="5"/>
  <c r="BC204" i="1"/>
  <c r="BB10" i="4" s="1"/>
  <c r="BC44" i="2"/>
  <c r="CM61" i="2" s="1"/>
  <c r="E61" i="5" s="1"/>
  <c r="BC75" i="3"/>
  <c r="BB12" i="4" s="1"/>
  <c r="A62" i="5"/>
  <c r="BD204" i="1"/>
  <c r="CM62" i="1" s="1"/>
  <c r="C62" i="5" s="1"/>
  <c r="BD44" i="2"/>
  <c r="BC11" i="4" s="1"/>
  <c r="BD75" i="3"/>
  <c r="BC12" i="4" s="1"/>
  <c r="A64" i="5"/>
  <c r="A65" i="5"/>
  <c r="BI204" i="1"/>
  <c r="CM64" i="1" s="1"/>
  <c r="BI44" i="2"/>
  <c r="CM64" i="2" s="1"/>
  <c r="BI75" i="3"/>
  <c r="BH12" i="4" s="1"/>
  <c r="A66" i="5"/>
  <c r="BJ204" i="1"/>
  <c r="CM65" i="1" s="1"/>
  <c r="C66" i="5" s="1"/>
  <c r="BJ44" i="2"/>
  <c r="BI11" i="4" s="1"/>
  <c r="BJ75" i="3"/>
  <c r="BI12" i="4" s="1"/>
  <c r="A67" i="5"/>
  <c r="BK204" i="1"/>
  <c r="BJ10" i="4" s="1"/>
  <c r="BK44" i="2"/>
  <c r="CM66" i="2" s="1"/>
  <c r="E67" i="5" s="1"/>
  <c r="BK75" i="3"/>
  <c r="BJ12" i="4" s="1"/>
  <c r="A68" i="5"/>
  <c r="BL204" i="1"/>
  <c r="CM67" i="1" s="1"/>
  <c r="C68" i="5" s="1"/>
  <c r="BL44" i="2"/>
  <c r="BK11" i="4" s="1"/>
  <c r="BL75" i="3"/>
  <c r="CM67" i="3" s="1"/>
  <c r="G68" i="5" s="1"/>
  <c r="A69" i="5"/>
  <c r="BM204" i="1"/>
  <c r="BL10" i="4" s="1"/>
  <c r="BM44" i="2"/>
  <c r="BL11" i="4" s="1"/>
  <c r="BM75" i="3"/>
  <c r="BL12" i="4" s="1"/>
  <c r="A70" i="5"/>
  <c r="BN204" i="1"/>
  <c r="CM69" i="1" s="1"/>
  <c r="C70" i="5" s="1"/>
  <c r="BN44" i="2"/>
  <c r="CM69" i="2" s="1"/>
  <c r="BN75" i="3"/>
  <c r="CM69" i="3" s="1"/>
  <c r="CX23" i="3" s="1"/>
  <c r="A71" i="5"/>
  <c r="BO204" i="1"/>
  <c r="CM70" i="1" s="1"/>
  <c r="BO44" i="2"/>
  <c r="BN11" i="4" s="1"/>
  <c r="BO75" i="3"/>
  <c r="CM70" i="3" s="1"/>
  <c r="A72" i="5"/>
  <c r="BP44" i="2"/>
  <c r="CM71" i="2" s="1"/>
  <c r="CX24" i="2" s="1"/>
  <c r="BP75" i="3"/>
  <c r="CM71" i="3" s="1"/>
  <c r="A73" i="5"/>
  <c r="BQ204" i="1"/>
  <c r="BP10" i="4" s="1"/>
  <c r="BQ44" i="2"/>
  <c r="BP11" i="4" s="1"/>
  <c r="BQ75" i="3"/>
  <c r="BP12" i="4" s="1"/>
  <c r="A74" i="5"/>
  <c r="BR204" i="1"/>
  <c r="CM73" i="1" s="1"/>
  <c r="CX30" i="1" s="1"/>
  <c r="CX32" i="1" s="1"/>
  <c r="BR44" i="2"/>
  <c r="CM73" i="2" s="1"/>
  <c r="BR75" i="3"/>
  <c r="CM73" i="3" s="1"/>
  <c r="A75" i="5"/>
  <c r="BS204" i="1"/>
  <c r="BR10" i="4" s="1"/>
  <c r="BS44" i="2"/>
  <c r="BR11" i="4" s="1"/>
  <c r="BS75" i="3"/>
  <c r="BR12" i="4" s="1"/>
  <c r="BT204" i="1"/>
  <c r="CM75" i="1" s="1"/>
  <c r="BT44" i="2"/>
  <c r="BS11" i="4" s="1"/>
  <c r="BT75" i="3"/>
  <c r="BS12" i="4" s="1"/>
  <c r="A79" i="5"/>
  <c r="A81" i="5"/>
  <c r="A83" i="5"/>
  <c r="CE204" i="1"/>
  <c r="CE44" i="2"/>
  <c r="CE75" i="3"/>
  <c r="CF44" i="2"/>
  <c r="F89" i="5"/>
  <c r="CX1" i="1"/>
  <c r="D204" i="1"/>
  <c r="C10" i="4" s="1"/>
  <c r="D44" i="2"/>
  <c r="C11" i="4" s="1"/>
  <c r="CX1" i="2"/>
  <c r="E115" i="6"/>
  <c r="F20" i="6"/>
  <c r="D89" i="6"/>
  <c r="G55" i="6"/>
  <c r="G53" i="6"/>
  <c r="D20" i="6"/>
  <c r="D27" i="6" s="1"/>
  <c r="CX1" i="3"/>
  <c r="AQ10" i="4"/>
  <c r="AQ11" i="4"/>
  <c r="AQ12" i="4"/>
  <c r="CC12" i="4"/>
  <c r="CA12" i="4"/>
  <c r="BW12" i="4"/>
  <c r="BU12" i="4"/>
  <c r="BG12" i="4"/>
  <c r="BE12" i="4"/>
  <c r="AY12" i="4"/>
  <c r="AK12" i="4"/>
  <c r="AE12" i="4"/>
  <c r="AC12" i="4"/>
  <c r="U12" i="4"/>
  <c r="N12" i="4"/>
  <c r="C12" i="4"/>
  <c r="CC11" i="4"/>
  <c r="CA11" i="4"/>
  <c r="BW11" i="4"/>
  <c r="BU11" i="4"/>
  <c r="BG11" i="4"/>
  <c r="BE11" i="4"/>
  <c r="AY11" i="4"/>
  <c r="AK11" i="4"/>
  <c r="AE11" i="4"/>
  <c r="AC11" i="4"/>
  <c r="U11" i="4"/>
  <c r="N11" i="4"/>
  <c r="CC10" i="4"/>
  <c r="CA10" i="4"/>
  <c r="BW10" i="4"/>
  <c r="BU10" i="4"/>
  <c r="BG10" i="4"/>
  <c r="BE10" i="4"/>
  <c r="AY10" i="4"/>
  <c r="AK10" i="4"/>
  <c r="AE10" i="4"/>
  <c r="AC10" i="4"/>
  <c r="U10" i="4"/>
  <c r="N10" i="4"/>
  <c r="BY14" i="4"/>
  <c r="H204" i="1"/>
  <c r="G10" i="4" s="1"/>
  <c r="N41" i="1"/>
  <c r="AE93" i="1"/>
  <c r="BM11" i="4"/>
  <c r="Y11" i="4"/>
  <c r="BW30" i="1"/>
  <c r="K11" i="4"/>
  <c r="E116" i="6"/>
  <c r="CM16" i="2"/>
  <c r="CS17" i="2" s="1"/>
  <c r="AE14" i="2"/>
  <c r="AE50" i="3"/>
  <c r="AE15" i="2"/>
  <c r="AE32" i="2"/>
  <c r="BW123" i="1"/>
  <c r="AE134" i="1"/>
  <c r="AE168" i="1"/>
  <c r="AE144" i="1"/>
  <c r="AE113" i="1"/>
  <c r="AE139" i="1"/>
  <c r="AE108" i="1"/>
  <c r="AE178" i="1"/>
  <c r="BW21" i="1"/>
  <c r="AE80" i="1" l="1"/>
  <c r="AE97" i="1"/>
  <c r="BW179" i="1"/>
  <c r="AE34" i="1"/>
  <c r="AE11" i="1"/>
  <c r="AE143" i="1"/>
  <c r="AE193" i="1"/>
  <c r="AE158" i="1"/>
  <c r="AE173" i="1"/>
  <c r="BO10" i="4"/>
  <c r="CM71" i="1"/>
  <c r="CX24" i="1" s="1"/>
  <c r="BW160" i="1"/>
  <c r="BY160" i="1" s="1"/>
  <c r="BW191" i="1"/>
  <c r="BW175" i="1"/>
  <c r="AE153" i="1"/>
  <c r="AE165" i="1"/>
  <c r="AE155" i="1"/>
  <c r="AE157" i="1"/>
  <c r="AE154" i="1"/>
  <c r="AE152" i="1"/>
  <c r="AE151" i="1"/>
  <c r="AE150" i="1"/>
  <c r="AE149" i="1"/>
  <c r="AE146" i="1"/>
  <c r="AE141" i="1"/>
  <c r="AE163" i="1"/>
  <c r="BW72" i="1"/>
  <c r="AE112" i="1"/>
  <c r="AE100" i="1"/>
  <c r="AE102" i="1"/>
  <c r="AE96" i="1"/>
  <c r="AE64" i="1"/>
  <c r="BW180" i="1"/>
  <c r="BY180" i="1" s="1"/>
  <c r="BW170" i="1"/>
  <c r="BY170" i="1" s="1"/>
  <c r="BW54" i="1"/>
  <c r="BW57" i="1"/>
  <c r="BW89" i="1"/>
  <c r="AE82" i="1"/>
  <c r="AE19" i="1"/>
  <c r="CM32" i="1"/>
  <c r="C33" i="5" s="1"/>
  <c r="BY175" i="1"/>
  <c r="A175" i="1" s="1"/>
  <c r="BW90" i="1"/>
  <c r="BY90" i="1" s="1"/>
  <c r="BY88" i="1"/>
  <c r="A88" i="1" s="1"/>
  <c r="AE75" i="1"/>
  <c r="AE176" i="1"/>
  <c r="AE123" i="1"/>
  <c r="AE78" i="1"/>
  <c r="BW31" i="1"/>
  <c r="BY31" i="1" s="1"/>
  <c r="CC31" i="1" s="1"/>
  <c r="CG31" i="1" s="1"/>
  <c r="BY191" i="1"/>
  <c r="A191" i="1" s="1"/>
  <c r="AE167" i="1"/>
  <c r="BY56" i="1"/>
  <c r="BW80" i="1"/>
  <c r="AE119" i="1"/>
  <c r="BW115" i="1"/>
  <c r="BY115" i="1" s="1"/>
  <c r="AE109" i="1"/>
  <c r="AE95" i="1"/>
  <c r="BW86" i="1"/>
  <c r="BY86" i="1" s="1"/>
  <c r="AE83" i="1"/>
  <c r="AE81" i="1"/>
  <c r="BW60" i="1"/>
  <c r="BY60" i="1" s="1"/>
  <c r="AE62" i="1"/>
  <c r="AE60" i="1"/>
  <c r="AE71" i="1"/>
  <c r="AE73" i="1"/>
  <c r="AE23" i="2"/>
  <c r="AE19" i="2"/>
  <c r="V14" i="4"/>
  <c r="G11" i="4"/>
  <c r="BW42" i="1"/>
  <c r="BW41" i="1"/>
  <c r="BW45" i="1"/>
  <c r="BW63" i="1"/>
  <c r="BW77" i="1"/>
  <c r="BY77" i="1" s="1"/>
  <c r="BW55" i="1"/>
  <c r="BY55" i="1" s="1"/>
  <c r="BW67" i="1"/>
  <c r="BY67" i="1" s="1"/>
  <c r="BW50" i="1"/>
  <c r="BY50" i="1" s="1"/>
  <c r="BW38" i="1"/>
  <c r="BY38" i="1" s="1"/>
  <c r="CC38" i="1" s="1"/>
  <c r="AE49" i="1"/>
  <c r="AE33" i="1"/>
  <c r="BW33" i="1"/>
  <c r="BY33" i="1" s="1"/>
  <c r="BY25" i="1"/>
  <c r="AE25" i="1"/>
  <c r="AE41" i="1"/>
  <c r="BW23" i="1"/>
  <c r="BY23" i="1" s="1"/>
  <c r="CC23" i="1" s="1"/>
  <c r="BW22" i="1"/>
  <c r="BY22" i="1" s="1"/>
  <c r="AE22" i="1"/>
  <c r="BY21" i="1"/>
  <c r="AE17" i="1"/>
  <c r="AE44" i="1"/>
  <c r="AE43" i="1"/>
  <c r="AE145" i="1"/>
  <c r="CM17" i="1"/>
  <c r="C18" i="5" s="1"/>
  <c r="W76" i="3"/>
  <c r="AE58" i="3"/>
  <c r="AE73" i="3"/>
  <c r="CM15" i="3"/>
  <c r="CS10" i="3" s="1"/>
  <c r="BW30" i="2"/>
  <c r="BY30" i="2" s="1"/>
  <c r="A30" i="2" s="1"/>
  <c r="CM48" i="2"/>
  <c r="E47" i="5" s="1"/>
  <c r="W45" i="2"/>
  <c r="AE42" i="2"/>
  <c r="AE18" i="2"/>
  <c r="BY161" i="1"/>
  <c r="CC161" i="1" s="1"/>
  <c r="CG161" i="1" s="1"/>
  <c r="BW181" i="1"/>
  <c r="BY181" i="1" s="1"/>
  <c r="BW198" i="1"/>
  <c r="BW184" i="1"/>
  <c r="BY184" i="1" s="1"/>
  <c r="CC184" i="1" s="1"/>
  <c r="BW61" i="1"/>
  <c r="BY61" i="1" s="1"/>
  <c r="BW53" i="1"/>
  <c r="BY53" i="1" s="1"/>
  <c r="BW117" i="1"/>
  <c r="BY117" i="1" s="1"/>
  <c r="CC117" i="1" s="1"/>
  <c r="BW96" i="1"/>
  <c r="BW174" i="1"/>
  <c r="BY174" i="1" s="1"/>
  <c r="BW95" i="1"/>
  <c r="BY95" i="1" s="1"/>
  <c r="CC95" i="1" s="1"/>
  <c r="BW195" i="1"/>
  <c r="BY195" i="1" s="1"/>
  <c r="BW136" i="1"/>
  <c r="BY136" i="1" s="1"/>
  <c r="BW79" i="1"/>
  <c r="BY79" i="1" s="1"/>
  <c r="AE190" i="1"/>
  <c r="AE91" i="1"/>
  <c r="AE127" i="1"/>
  <c r="AE42" i="1"/>
  <c r="AE172" i="1"/>
  <c r="AE63" i="1"/>
  <c r="AE189" i="1"/>
  <c r="H10" i="4"/>
  <c r="H14" i="4" s="1"/>
  <c r="AE133" i="1"/>
  <c r="AE72" i="1"/>
  <c r="AE67" i="1"/>
  <c r="BY91" i="1"/>
  <c r="BY123" i="1"/>
  <c r="CC123" i="1" s="1"/>
  <c r="BY42" i="1"/>
  <c r="BY80" i="1"/>
  <c r="AE57" i="1"/>
  <c r="CC160" i="1"/>
  <c r="CG160" i="1" s="1"/>
  <c r="AE160" i="1"/>
  <c r="BW94" i="1"/>
  <c r="BY94" i="1" s="1"/>
  <c r="AE121" i="1"/>
  <c r="W10" i="4"/>
  <c r="AE191" i="1"/>
  <c r="BW82" i="1"/>
  <c r="BY82" i="1" s="1"/>
  <c r="BW142" i="1"/>
  <c r="BY142" i="1" s="1"/>
  <c r="AE23" i="1"/>
  <c r="AE70" i="1"/>
  <c r="BW31" i="2"/>
  <c r="BY31" i="2" s="1"/>
  <c r="CC31" i="2" s="1"/>
  <c r="CG31" i="2" s="1"/>
  <c r="BW178" i="1"/>
  <c r="BY178" i="1" s="1"/>
  <c r="BW24" i="1"/>
  <c r="BY24" i="1" s="1"/>
  <c r="AE161" i="1"/>
  <c r="AE43" i="3"/>
  <c r="AE23" i="3"/>
  <c r="AE26" i="2"/>
  <c r="BO11" i="4"/>
  <c r="BW137" i="1"/>
  <c r="BY137" i="1" s="1"/>
  <c r="AE13" i="2"/>
  <c r="AE125" i="1"/>
  <c r="BW108" i="1"/>
  <c r="BY108" i="1" s="1"/>
  <c r="AE31" i="2"/>
  <c r="BW148" i="1"/>
  <c r="BY148" i="1" s="1"/>
  <c r="AE31" i="1"/>
  <c r="AE103" i="1"/>
  <c r="AE182" i="1"/>
  <c r="BW19" i="1"/>
  <c r="BY19" i="1" s="1"/>
  <c r="AE142" i="1"/>
  <c r="BY163" i="1"/>
  <c r="CC163" i="1" s="1"/>
  <c r="CG163" i="1" s="1"/>
  <c r="BW194" i="1"/>
  <c r="BY194" i="1" s="1"/>
  <c r="CC194" i="1" s="1"/>
  <c r="AE194" i="1"/>
  <c r="AE186" i="1"/>
  <c r="BY179" i="1"/>
  <c r="BW186" i="1"/>
  <c r="BY186" i="1" s="1"/>
  <c r="AE40" i="1"/>
  <c r="AE74" i="1"/>
  <c r="AE92" i="1"/>
  <c r="BW192" i="1"/>
  <c r="BY192" i="1" s="1"/>
  <c r="AE192" i="1"/>
  <c r="AE38" i="1"/>
  <c r="BW78" i="1"/>
  <c r="BY78" i="1" s="1"/>
  <c r="BW71" i="1"/>
  <c r="BY71" i="1" s="1"/>
  <c r="BW199" i="1"/>
  <c r="BY199" i="1" s="1"/>
  <c r="BW182" i="1"/>
  <c r="BY182" i="1" s="1"/>
  <c r="BW100" i="1"/>
  <c r="BY100" i="1" s="1"/>
  <c r="BW104" i="1"/>
  <c r="BY104" i="1" s="1"/>
  <c r="BW119" i="1"/>
  <c r="BY119" i="1" s="1"/>
  <c r="CC119" i="1" s="1"/>
  <c r="BW93" i="1"/>
  <c r="BY93" i="1" s="1"/>
  <c r="BW47" i="1"/>
  <c r="BY47" i="1" s="1"/>
  <c r="BW27" i="1"/>
  <c r="BY27" i="1" s="1"/>
  <c r="CC27" i="1" s="1"/>
  <c r="AE16" i="1"/>
  <c r="BW87" i="1"/>
  <c r="AE67" i="3"/>
  <c r="BW21" i="2"/>
  <c r="CC21" i="2" s="1"/>
  <c r="CG21" i="2" s="1"/>
  <c r="BW13" i="2"/>
  <c r="BY13" i="2" s="1"/>
  <c r="BW131" i="1"/>
  <c r="BY131" i="1" s="1"/>
  <c r="BW106" i="1"/>
  <c r="BY106" i="1" s="1"/>
  <c r="AE140" i="1"/>
  <c r="BW22" i="2"/>
  <c r="A22" i="2" s="1"/>
  <c r="AE22" i="2"/>
  <c r="AE16" i="3"/>
  <c r="BW164" i="1"/>
  <c r="BY164" i="1" s="1"/>
  <c r="BM10" i="4"/>
  <c r="AE12" i="2"/>
  <c r="AE180" i="1"/>
  <c r="AE116" i="1"/>
  <c r="BW25" i="2"/>
  <c r="BY25" i="2" s="1"/>
  <c r="BY153" i="1"/>
  <c r="CM75" i="2"/>
  <c r="E76" i="5" s="1"/>
  <c r="BJ11" i="4"/>
  <c r="BJ14" i="4" s="1"/>
  <c r="BW41" i="2"/>
  <c r="BW37" i="2"/>
  <c r="BW20" i="2"/>
  <c r="CM32" i="2"/>
  <c r="E33" i="5" s="1"/>
  <c r="BW16" i="2"/>
  <c r="BY16" i="2" s="1"/>
  <c r="CC16" i="2" s="1"/>
  <c r="CG16" i="2" s="1"/>
  <c r="BW19" i="2"/>
  <c r="BY19" i="2" s="1"/>
  <c r="BW28" i="1"/>
  <c r="BY28" i="1" s="1"/>
  <c r="BW202" i="1"/>
  <c r="BY202" i="1" s="1"/>
  <c r="CC202" i="1" s="1"/>
  <c r="CG202" i="1" s="1"/>
  <c r="AE202" i="1"/>
  <c r="BW29" i="1"/>
  <c r="BY29" i="1" s="1"/>
  <c r="CC29" i="1" s="1"/>
  <c r="BW193" i="1"/>
  <c r="BY193" i="1" s="1"/>
  <c r="CC193" i="1" s="1"/>
  <c r="AE29" i="3"/>
  <c r="BW157" i="1"/>
  <c r="CC157" i="1" s="1"/>
  <c r="AE184" i="1"/>
  <c r="BW110" i="1"/>
  <c r="BY110" i="1" s="1"/>
  <c r="BI10" i="4"/>
  <c r="BI14" i="4" s="1"/>
  <c r="BW36" i="1"/>
  <c r="BY36" i="1" s="1"/>
  <c r="BW35" i="2"/>
  <c r="BY35" i="2" s="1"/>
  <c r="A35" i="2" s="1"/>
  <c r="BW70" i="1"/>
  <c r="BY70" i="1" s="1"/>
  <c r="BW17" i="1"/>
  <c r="BY17" i="1" s="1"/>
  <c r="AE38" i="2"/>
  <c r="J11" i="4"/>
  <c r="AE68" i="3"/>
  <c r="I12" i="4"/>
  <c r="I14" i="4" s="1"/>
  <c r="BW37" i="1"/>
  <c r="BY37" i="1" s="1"/>
  <c r="BW99" i="1"/>
  <c r="BY99" i="1" s="1"/>
  <c r="CX10" i="1"/>
  <c r="AA10" i="4"/>
  <c r="AA14" i="4" s="1"/>
  <c r="AE131" i="1"/>
  <c r="BW126" i="1"/>
  <c r="BY126" i="1" s="1"/>
  <c r="AE42" i="3"/>
  <c r="CM62" i="3"/>
  <c r="G62" i="5" s="1"/>
  <c r="BW166" i="1"/>
  <c r="BY166" i="1" s="1"/>
  <c r="CM65" i="2"/>
  <c r="E66" i="5" s="1"/>
  <c r="BW42" i="2"/>
  <c r="BY42" i="2" s="1"/>
  <c r="CC42" i="2" s="1"/>
  <c r="CG42" i="2" s="1"/>
  <c r="CM25" i="2"/>
  <c r="E26" i="5" s="1"/>
  <c r="BW188" i="1"/>
  <c r="BY188" i="1" s="1"/>
  <c r="BW14" i="1"/>
  <c r="BY14" i="1" s="1"/>
  <c r="AE14" i="1"/>
  <c r="BW190" i="1"/>
  <c r="BY190" i="1" s="1"/>
  <c r="BW37" i="3"/>
  <c r="BY37" i="3" s="1"/>
  <c r="CC37" i="3" s="1"/>
  <c r="CG37" i="3" s="1"/>
  <c r="BW173" i="1"/>
  <c r="BY173" i="1" s="1"/>
  <c r="BW154" i="1"/>
  <c r="BY154" i="1" s="1"/>
  <c r="C17" i="5"/>
  <c r="CS17" i="1"/>
  <c r="AE201" i="1"/>
  <c r="AK14" i="4"/>
  <c r="AE185" i="1"/>
  <c r="AE114" i="1"/>
  <c r="AE195" i="1"/>
  <c r="BW183" i="1"/>
  <c r="BY183" i="1" s="1"/>
  <c r="CC183" i="1" s="1"/>
  <c r="BW171" i="1"/>
  <c r="BY171" i="1" s="1"/>
  <c r="BN10" i="4"/>
  <c r="BW125" i="1"/>
  <c r="BY125" i="1" s="1"/>
  <c r="BW84" i="1"/>
  <c r="BY84" i="1" s="1"/>
  <c r="BW18" i="1"/>
  <c r="BY18" i="1" s="1"/>
  <c r="CC18" i="1" s="1"/>
  <c r="BW10" i="1"/>
  <c r="BY10" i="1" s="1"/>
  <c r="CC10" i="1" s="1"/>
  <c r="CG10" i="1" s="1"/>
  <c r="AE57" i="3"/>
  <c r="BW149" i="1"/>
  <c r="BY149" i="1" s="1"/>
  <c r="CC149" i="1" s="1"/>
  <c r="K10" i="4"/>
  <c r="BW111" i="1"/>
  <c r="BY111" i="1" s="1"/>
  <c r="AE53" i="3"/>
  <c r="BW38" i="2"/>
  <c r="BY38" i="2" s="1"/>
  <c r="BW12" i="2"/>
  <c r="BY12" i="2" s="1"/>
  <c r="CM72" i="2"/>
  <c r="CX27" i="2" s="1"/>
  <c r="AE29" i="2"/>
  <c r="AE21" i="2"/>
  <c r="AE37" i="2"/>
  <c r="CM70" i="2"/>
  <c r="BH11" i="4"/>
  <c r="R11" i="4"/>
  <c r="BH10" i="4"/>
  <c r="BY162" i="1"/>
  <c r="CC162" i="1" s="1"/>
  <c r="CG162" i="1" s="1"/>
  <c r="BW48" i="1"/>
  <c r="BY48" i="1" s="1"/>
  <c r="BW197" i="1"/>
  <c r="BY197" i="1" s="1"/>
  <c r="AE175" i="1"/>
  <c r="AE61" i="3"/>
  <c r="CM47" i="2"/>
  <c r="E46" i="5" s="1"/>
  <c r="BW23" i="2"/>
  <c r="BY23" i="2" s="1"/>
  <c r="A23" i="2" s="1"/>
  <c r="N44" i="2"/>
  <c r="CM21" i="2" s="1"/>
  <c r="E22" i="5" s="1"/>
  <c r="BW185" i="1"/>
  <c r="BY185" i="1" s="1"/>
  <c r="CM74" i="1"/>
  <c r="C75" i="5" s="1"/>
  <c r="BW120" i="1"/>
  <c r="BY120" i="1" s="1"/>
  <c r="CC120" i="1" s="1"/>
  <c r="CM18" i="1"/>
  <c r="C19" i="5" s="1"/>
  <c r="I19" i="5" s="1"/>
  <c r="D78" i="6" s="1"/>
  <c r="D82" i="6" s="1"/>
  <c r="E10" i="4"/>
  <c r="BW98" i="1"/>
  <c r="BY98" i="1" s="1"/>
  <c r="BW52" i="1"/>
  <c r="BY52" i="1" s="1"/>
  <c r="CC52" i="1" s="1"/>
  <c r="AE15" i="1"/>
  <c r="BW69" i="1"/>
  <c r="BY69" i="1" s="1"/>
  <c r="AE69" i="1"/>
  <c r="BW46" i="1"/>
  <c r="BY46" i="1" s="1"/>
  <c r="AE46" i="1"/>
  <c r="BW33" i="2"/>
  <c r="BY33" i="2" s="1"/>
  <c r="CS10" i="2"/>
  <c r="E16" i="5"/>
  <c r="CM74" i="2"/>
  <c r="E75" i="5" s="1"/>
  <c r="BQ11" i="4"/>
  <c r="CM28" i="2"/>
  <c r="E29" i="5" s="1"/>
  <c r="BW32" i="1"/>
  <c r="BY32" i="1" s="1"/>
  <c r="BW20" i="3"/>
  <c r="BY20" i="3" s="1"/>
  <c r="A20" i="3" s="1"/>
  <c r="BW201" i="1"/>
  <c r="BY201" i="1" s="1"/>
  <c r="AE132" i="1"/>
  <c r="CM8" i="3"/>
  <c r="G8" i="5" s="1"/>
  <c r="CM26" i="2"/>
  <c r="E27" i="5" s="1"/>
  <c r="I27" i="5" s="1"/>
  <c r="D94" i="6" s="1"/>
  <c r="CG10" i="2"/>
  <c r="AS11" i="4"/>
  <c r="CQ45" i="1"/>
  <c r="C36" i="5"/>
  <c r="BW189" i="1"/>
  <c r="BY189" i="1" s="1"/>
  <c r="BW36" i="2"/>
  <c r="BY36" i="2" s="1"/>
  <c r="L11" i="4"/>
  <c r="AE169" i="1"/>
  <c r="BW177" i="1"/>
  <c r="BY177" i="1" s="1"/>
  <c r="CM35" i="3"/>
  <c r="G36" i="5" s="1"/>
  <c r="E86" i="5"/>
  <c r="CE11" i="4"/>
  <c r="CE14" i="4" s="1"/>
  <c r="CM60" i="2"/>
  <c r="E60" i="5" s="1"/>
  <c r="CM59" i="2"/>
  <c r="E59" i="5" s="1"/>
  <c r="E11" i="4"/>
  <c r="CM47" i="3"/>
  <c r="G46" i="5" s="1"/>
  <c r="E85" i="5"/>
  <c r="CD11" i="4"/>
  <c r="BF11" i="4"/>
  <c r="CM62" i="2"/>
  <c r="E62" i="5" s="1"/>
  <c r="BB11" i="4"/>
  <c r="BB14" i="4" s="1"/>
  <c r="CS15" i="2"/>
  <c r="E21" i="5"/>
  <c r="CM46" i="3"/>
  <c r="G45" i="5" s="1"/>
  <c r="L12" i="4"/>
  <c r="CM28" i="3"/>
  <c r="G29" i="5" s="1"/>
  <c r="AE72" i="3"/>
  <c r="BW57" i="3"/>
  <c r="BY57" i="3" s="1"/>
  <c r="A57" i="3" s="1"/>
  <c r="BW44" i="3"/>
  <c r="BY44" i="3" s="1"/>
  <c r="CC44" i="3" s="1"/>
  <c r="CG44" i="3" s="1"/>
  <c r="AE40" i="3"/>
  <c r="AE37" i="3"/>
  <c r="AE71" i="3"/>
  <c r="AE64" i="3"/>
  <c r="CM16" i="3"/>
  <c r="G17" i="5" s="1"/>
  <c r="BM12" i="4"/>
  <c r="CM64" i="3"/>
  <c r="G65" i="5" s="1"/>
  <c r="CM48" i="3"/>
  <c r="G47" i="5" s="1"/>
  <c r="CM27" i="3"/>
  <c r="G28" i="5" s="1"/>
  <c r="I28" i="5" s="1"/>
  <c r="D95" i="6" s="1"/>
  <c r="AE70" i="3"/>
  <c r="AE54" i="3"/>
  <c r="AE31" i="3"/>
  <c r="AE21" i="3"/>
  <c r="AE20" i="3"/>
  <c r="AE19" i="3"/>
  <c r="AE69" i="3"/>
  <c r="AE47" i="3"/>
  <c r="BW29" i="3"/>
  <c r="BY29" i="3" s="1"/>
  <c r="CC29" i="3" s="1"/>
  <c r="CG29" i="3" s="1"/>
  <c r="CM72" i="3"/>
  <c r="CX27" i="3" s="1"/>
  <c r="AZ12" i="4"/>
  <c r="CM33" i="3"/>
  <c r="CQ43" i="3" s="1"/>
  <c r="BQ12" i="4"/>
  <c r="AE49" i="3"/>
  <c r="AE48" i="3"/>
  <c r="AE46" i="3"/>
  <c r="CM65" i="3"/>
  <c r="G66" i="5" s="1"/>
  <c r="BW47" i="3"/>
  <c r="BY47" i="3" s="1"/>
  <c r="A47" i="3" s="1"/>
  <c r="CX26" i="3"/>
  <c r="G71" i="5"/>
  <c r="BN12" i="4"/>
  <c r="AE66" i="3"/>
  <c r="AE33" i="3"/>
  <c r="AQ75" i="3"/>
  <c r="AP12" i="4" s="1"/>
  <c r="Q12" i="4"/>
  <c r="AE44" i="3"/>
  <c r="AE41" i="3"/>
  <c r="G70" i="5"/>
  <c r="X12" i="4"/>
  <c r="X14" i="4" s="1"/>
  <c r="BW73" i="3"/>
  <c r="BY73" i="3" s="1"/>
  <c r="BW72" i="3"/>
  <c r="BY72" i="3" s="1"/>
  <c r="CC72" i="3" s="1"/>
  <c r="CG72" i="3" s="1"/>
  <c r="BW66" i="3"/>
  <c r="BY66" i="3" s="1"/>
  <c r="CC66" i="3" s="1"/>
  <c r="CG66" i="3" s="1"/>
  <c r="BW58" i="3"/>
  <c r="BY58" i="3" s="1"/>
  <c r="CC58" i="3" s="1"/>
  <c r="CG58" i="3" s="1"/>
  <c r="BW56" i="3"/>
  <c r="BY56" i="3" s="1"/>
  <c r="A56" i="3" s="1"/>
  <c r="BW55" i="3"/>
  <c r="BY55" i="3" s="1"/>
  <c r="CC55" i="3" s="1"/>
  <c r="CG55" i="3" s="1"/>
  <c r="BW40" i="3"/>
  <c r="BY40" i="3" s="1"/>
  <c r="CC40" i="3" s="1"/>
  <c r="CG40" i="3" s="1"/>
  <c r="BW39" i="3"/>
  <c r="BY39" i="3" s="1"/>
  <c r="CC39" i="3" s="1"/>
  <c r="CG39" i="3" s="1"/>
  <c r="BW36" i="3"/>
  <c r="BY36" i="3" s="1"/>
  <c r="CC36" i="3" s="1"/>
  <c r="CG36" i="3" s="1"/>
  <c r="BW34" i="3"/>
  <c r="BY34" i="3" s="1"/>
  <c r="CC34" i="3" s="1"/>
  <c r="CG34" i="3" s="1"/>
  <c r="AE62" i="3"/>
  <c r="CM74" i="3"/>
  <c r="G75" i="5" s="1"/>
  <c r="O12" i="4"/>
  <c r="O14" i="4" s="1"/>
  <c r="BW59" i="3"/>
  <c r="BY59" i="3" s="1"/>
  <c r="CC59" i="3" s="1"/>
  <c r="CG59" i="3" s="1"/>
  <c r="BO12" i="4"/>
  <c r="CM49" i="3"/>
  <c r="G48" i="5" s="1"/>
  <c r="BW61" i="3"/>
  <c r="BY61" i="3" s="1"/>
  <c r="A61" i="3" s="1"/>
  <c r="BW60" i="3"/>
  <c r="BY60" i="3" s="1"/>
  <c r="CC60" i="3" s="1"/>
  <c r="CG60" i="3" s="1"/>
  <c r="BW48" i="3"/>
  <c r="BY48" i="3" s="1"/>
  <c r="A48" i="3" s="1"/>
  <c r="BW46" i="3"/>
  <c r="BY46" i="3" s="1"/>
  <c r="CC46" i="3" s="1"/>
  <c r="CG46" i="3" s="1"/>
  <c r="BW43" i="3"/>
  <c r="BY43" i="3" s="1"/>
  <c r="CC43" i="3" s="1"/>
  <c r="CG43" i="3" s="1"/>
  <c r="BW42" i="3"/>
  <c r="BY42" i="3" s="1"/>
  <c r="CC42" i="3" s="1"/>
  <c r="CG42" i="3" s="1"/>
  <c r="BW41" i="3"/>
  <c r="BY41" i="3" s="1"/>
  <c r="CC41" i="3" s="1"/>
  <c r="CG41" i="3" s="1"/>
  <c r="BW24" i="3"/>
  <c r="BY24" i="3" s="1"/>
  <c r="CC24" i="3" s="1"/>
  <c r="CG24" i="3" s="1"/>
  <c r="AC75" i="3"/>
  <c r="CM36" i="3" s="1"/>
  <c r="I24" i="5"/>
  <c r="BW13" i="3"/>
  <c r="BY13" i="3" s="1"/>
  <c r="A13" i="3" s="1"/>
  <c r="AE14" i="4"/>
  <c r="CC14" i="4"/>
  <c r="BW33" i="3"/>
  <c r="BY33" i="3" s="1"/>
  <c r="BW31" i="3"/>
  <c r="BY31" i="3" s="1"/>
  <c r="A31" i="3" s="1"/>
  <c r="AV12" i="4"/>
  <c r="BW35" i="3"/>
  <c r="BY35" i="3" s="1"/>
  <c r="AU12" i="4"/>
  <c r="BW14" i="3"/>
  <c r="BY14" i="3" s="1"/>
  <c r="CC14" i="3" s="1"/>
  <c r="CG14" i="3" s="1"/>
  <c r="BE75" i="3"/>
  <c r="BD12" i="4" s="1"/>
  <c r="CM14" i="3"/>
  <c r="G15" i="5" s="1"/>
  <c r="AE200" i="1"/>
  <c r="BW158" i="1"/>
  <c r="AV10" i="4"/>
  <c r="BW66" i="1"/>
  <c r="BY66" i="1" s="1"/>
  <c r="C65" i="5"/>
  <c r="BW65" i="1"/>
  <c r="BY65" i="1" s="1"/>
  <c r="AE65" i="1"/>
  <c r="CM48" i="1"/>
  <c r="C47" i="5" s="1"/>
  <c r="R10" i="4"/>
  <c r="BC10" i="4"/>
  <c r="BC14" i="4" s="1"/>
  <c r="BW12" i="1"/>
  <c r="BY12" i="1" s="1"/>
  <c r="BQ10" i="4"/>
  <c r="BW68" i="1"/>
  <c r="BY68" i="1" s="1"/>
  <c r="BW35" i="1"/>
  <c r="BY35" i="1" s="1"/>
  <c r="CC35" i="1" s="1"/>
  <c r="CG35" i="1" s="1"/>
  <c r="F10" i="4"/>
  <c r="F14" i="4" s="1"/>
  <c r="D10" i="4"/>
  <c r="BF12" i="4"/>
  <c r="CM61" i="3"/>
  <c r="G61" i="5" s="1"/>
  <c r="BW103" i="1"/>
  <c r="BY103" i="1" s="1"/>
  <c r="CM49" i="1"/>
  <c r="C48" i="5" s="1"/>
  <c r="AK204" i="1"/>
  <c r="AJ10" i="4" s="1"/>
  <c r="BW85" i="1"/>
  <c r="BY85" i="1" s="1"/>
  <c r="CC85" i="1" s="1"/>
  <c r="Q10" i="4"/>
  <c r="U204" i="1"/>
  <c r="T10" i="4" s="1"/>
  <c r="CM8" i="1"/>
  <c r="C8" i="5" s="1"/>
  <c r="AU10" i="4"/>
  <c r="AE137" i="1"/>
  <c r="CM60" i="1"/>
  <c r="C60" i="5" s="1"/>
  <c r="AW10" i="4"/>
  <c r="BY63" i="1"/>
  <c r="CM15" i="1"/>
  <c r="CS10" i="1" s="1"/>
  <c r="CM75" i="3"/>
  <c r="BU75" i="3"/>
  <c r="BT12" i="4" s="1"/>
  <c r="BA12" i="4"/>
  <c r="BA14" i="4" s="1"/>
  <c r="CM57" i="3"/>
  <c r="G56" i="5" s="1"/>
  <c r="I56" i="5" s="1"/>
  <c r="AT12" i="4"/>
  <c r="AR12" i="4"/>
  <c r="AY75" i="3"/>
  <c r="AX12" i="4" s="1"/>
  <c r="S10" i="4"/>
  <c r="S14" i="4" s="1"/>
  <c r="C85" i="5"/>
  <c r="CD10" i="4"/>
  <c r="CM54" i="1"/>
  <c r="CX16" i="1" s="1"/>
  <c r="AQ205" i="1"/>
  <c r="BW83" i="1"/>
  <c r="BY83" i="1" s="1"/>
  <c r="AL10" i="4"/>
  <c r="AL14" i="4" s="1"/>
  <c r="CM46" i="1"/>
  <c r="C45" i="5" s="1"/>
  <c r="BW81" i="1"/>
  <c r="BY81" i="1" s="1"/>
  <c r="AS10" i="4"/>
  <c r="P10" i="4"/>
  <c r="P14" i="4" s="1"/>
  <c r="CM24" i="1"/>
  <c r="BK10" i="4"/>
  <c r="C76" i="5"/>
  <c r="BS10" i="4"/>
  <c r="BS14" i="4" s="1"/>
  <c r="CM68" i="1"/>
  <c r="CM66" i="1"/>
  <c r="C67" i="5" s="1"/>
  <c r="BU204" i="1"/>
  <c r="BT10" i="4" s="1"/>
  <c r="BF10" i="4"/>
  <c r="BG205" i="1"/>
  <c r="CM61" i="1"/>
  <c r="C61" i="5" s="1"/>
  <c r="BE205" i="1"/>
  <c r="AZ10" i="4"/>
  <c r="BE204" i="1"/>
  <c r="BD10" i="4" s="1"/>
  <c r="AY204" i="1"/>
  <c r="AX10" i="4" s="1"/>
  <c r="AY205" i="1"/>
  <c r="AR10" i="4"/>
  <c r="BW172" i="1"/>
  <c r="BY172" i="1" s="1"/>
  <c r="AQ204" i="1"/>
  <c r="AP10" i="4" s="1"/>
  <c r="CM20" i="1"/>
  <c r="N204" i="1"/>
  <c r="CM21" i="1" s="1"/>
  <c r="C22" i="5" s="1"/>
  <c r="G85" i="5"/>
  <c r="CD12" i="4"/>
  <c r="BW38" i="3"/>
  <c r="BY38" i="3" s="1"/>
  <c r="CS15" i="3"/>
  <c r="G21" i="5"/>
  <c r="E12" i="4"/>
  <c r="E74" i="5"/>
  <c r="CX30" i="2"/>
  <c r="CX32" i="2" s="1"/>
  <c r="CM68" i="2"/>
  <c r="CM67" i="2"/>
  <c r="E68" i="5" s="1"/>
  <c r="I68" i="5" s="1"/>
  <c r="BU44" i="2"/>
  <c r="BT11" i="4" s="1"/>
  <c r="BE44" i="2"/>
  <c r="BD11" i="4" s="1"/>
  <c r="AW11" i="4"/>
  <c r="AT11" i="4"/>
  <c r="AY44" i="2"/>
  <c r="AX11" i="4" s="1"/>
  <c r="CM49" i="2"/>
  <c r="E48" i="5" s="1"/>
  <c r="AQ44" i="2"/>
  <c r="AP11" i="4" s="1"/>
  <c r="BW29" i="2"/>
  <c r="BY29" i="2" s="1"/>
  <c r="CM46" i="2"/>
  <c r="E45" i="5" s="1"/>
  <c r="CM12" i="2"/>
  <c r="E13" i="5" s="1"/>
  <c r="B11" i="4"/>
  <c r="AC14" i="4"/>
  <c r="AH14" i="4"/>
  <c r="U14" i="4"/>
  <c r="AQ14" i="4"/>
  <c r="AI14" i="4"/>
  <c r="N14" i="4"/>
  <c r="C14" i="4"/>
  <c r="BE14" i="4"/>
  <c r="BG14" i="4"/>
  <c r="AY14" i="4"/>
  <c r="BU14" i="4"/>
  <c r="BW14" i="4"/>
  <c r="CA14" i="4"/>
  <c r="CX24" i="3"/>
  <c r="G72" i="5"/>
  <c r="CX30" i="3"/>
  <c r="CX32" i="3" s="1"/>
  <c r="G74" i="5"/>
  <c r="BW65" i="3"/>
  <c r="BY65" i="3" s="1"/>
  <c r="A65" i="3" s="1"/>
  <c r="CM68" i="3"/>
  <c r="CM66" i="3"/>
  <c r="G67" i="5" s="1"/>
  <c r="BW25" i="3"/>
  <c r="BY25" i="3" s="1"/>
  <c r="BW12" i="3"/>
  <c r="BY12" i="3" s="1"/>
  <c r="CC12" i="3" s="1"/>
  <c r="CG12" i="3" s="1"/>
  <c r="BW71" i="3"/>
  <c r="BY71" i="3" s="1"/>
  <c r="CC71" i="3" s="1"/>
  <c r="CG71" i="3" s="1"/>
  <c r="BW52" i="3"/>
  <c r="BY52" i="3" s="1"/>
  <c r="CC52" i="3" s="1"/>
  <c r="CG52" i="3" s="1"/>
  <c r="BK12" i="4"/>
  <c r="BW23" i="3"/>
  <c r="BY23" i="3" s="1"/>
  <c r="CC23" i="3" s="1"/>
  <c r="CG23" i="3" s="1"/>
  <c r="BW51" i="3"/>
  <c r="BY51" i="3" s="1"/>
  <c r="BP14" i="4"/>
  <c r="BW64" i="3"/>
  <c r="BY64" i="3" s="1"/>
  <c r="A64" i="3" s="1"/>
  <c r="CX18" i="3"/>
  <c r="G43" i="5"/>
  <c r="BY11" i="3"/>
  <c r="A11" i="3" s="1"/>
  <c r="BW70" i="3"/>
  <c r="BY70" i="3" s="1"/>
  <c r="CC70" i="3" s="1"/>
  <c r="CG70" i="3" s="1"/>
  <c r="BW30" i="3"/>
  <c r="BY30" i="3" s="1"/>
  <c r="A30" i="3" s="1"/>
  <c r="BW28" i="3"/>
  <c r="BY28" i="3" s="1"/>
  <c r="BW32" i="3"/>
  <c r="BY32" i="3" s="1"/>
  <c r="CC32" i="3" s="1"/>
  <c r="CG32" i="3" s="1"/>
  <c r="BW62" i="3"/>
  <c r="BY62" i="3" s="1"/>
  <c r="CC62" i="3" s="1"/>
  <c r="CG62" i="3" s="1"/>
  <c r="G51" i="5"/>
  <c r="BW63" i="3"/>
  <c r="BY63" i="3" s="1"/>
  <c r="CC63" i="3" s="1"/>
  <c r="CG63" i="3" s="1"/>
  <c r="BW53" i="3"/>
  <c r="BY53" i="3" s="1"/>
  <c r="A53" i="3" s="1"/>
  <c r="BW27" i="3"/>
  <c r="BY27" i="3" s="1"/>
  <c r="BW26" i="3"/>
  <c r="BY26" i="3" s="1"/>
  <c r="BW54" i="3"/>
  <c r="BY54" i="3" s="1"/>
  <c r="CC54" i="3" s="1"/>
  <c r="CG54" i="3" s="1"/>
  <c r="G53" i="5"/>
  <c r="CM53" i="3"/>
  <c r="G52" i="5" s="1"/>
  <c r="I52" i="5" s="1"/>
  <c r="BW68" i="3"/>
  <c r="BY68" i="3" s="1"/>
  <c r="CC68" i="3" s="1"/>
  <c r="CG68" i="3" s="1"/>
  <c r="BW15" i="3"/>
  <c r="BY15" i="3" s="1"/>
  <c r="A15" i="3" s="1"/>
  <c r="BW45" i="3"/>
  <c r="BY45" i="3" s="1"/>
  <c r="A45" i="3" s="1"/>
  <c r="BW10" i="3"/>
  <c r="BY10" i="3" s="1"/>
  <c r="CC10" i="3" s="1"/>
  <c r="CG10" i="3" s="1"/>
  <c r="AO14" i="4"/>
  <c r="BW69" i="3"/>
  <c r="BY69" i="3" s="1"/>
  <c r="CC69" i="3" s="1"/>
  <c r="CG69" i="3" s="1"/>
  <c r="BW16" i="3"/>
  <c r="BY16" i="3" s="1"/>
  <c r="CC16" i="3" s="1"/>
  <c r="CG16" i="3" s="1"/>
  <c r="BW67" i="3"/>
  <c r="BY67" i="3" s="1"/>
  <c r="CC67" i="3" s="1"/>
  <c r="CG67" i="3" s="1"/>
  <c r="BW49" i="3"/>
  <c r="BY49" i="3" s="1"/>
  <c r="CC49" i="3" s="1"/>
  <c r="CG49" i="3" s="1"/>
  <c r="BW17" i="3"/>
  <c r="BY17" i="3" s="1"/>
  <c r="A17" i="3" s="1"/>
  <c r="AM14" i="4"/>
  <c r="BW50" i="3"/>
  <c r="BY50" i="3" s="1"/>
  <c r="CC50" i="3" s="1"/>
  <c r="CG50" i="3" s="1"/>
  <c r="BW22" i="3"/>
  <c r="BY22" i="3" s="1"/>
  <c r="CC22" i="3" s="1"/>
  <c r="CG22" i="3" s="1"/>
  <c r="BW21" i="3"/>
  <c r="BY21" i="3" s="1"/>
  <c r="CC21" i="3" s="1"/>
  <c r="CG21" i="3" s="1"/>
  <c r="BW19" i="3"/>
  <c r="BY19" i="3" s="1"/>
  <c r="CC19" i="3" s="1"/>
  <c r="CG19" i="3" s="1"/>
  <c r="BW18" i="3"/>
  <c r="BY18" i="3" s="1"/>
  <c r="A18" i="3" s="1"/>
  <c r="AK75" i="3"/>
  <c r="G35" i="5"/>
  <c r="CQ44" i="3"/>
  <c r="G33" i="5"/>
  <c r="CQ42" i="3"/>
  <c r="AE55" i="3"/>
  <c r="AE10" i="3"/>
  <c r="Z12" i="4"/>
  <c r="Z14" i="4" s="1"/>
  <c r="AE59" i="3"/>
  <c r="AE51" i="3"/>
  <c r="AE38" i="3"/>
  <c r="AE56" i="3"/>
  <c r="AE32" i="3"/>
  <c r="CM31" i="3"/>
  <c r="AE30" i="3"/>
  <c r="AE28" i="3"/>
  <c r="AE27" i="3"/>
  <c r="AE34" i="3"/>
  <c r="AE12" i="3"/>
  <c r="G25" i="5"/>
  <c r="CS22" i="3"/>
  <c r="AE63" i="3"/>
  <c r="AE26" i="3"/>
  <c r="AE35" i="3"/>
  <c r="U75" i="3"/>
  <c r="AE24" i="3"/>
  <c r="AE45" i="3"/>
  <c r="AE11" i="3"/>
  <c r="AE65" i="3"/>
  <c r="AE15" i="3"/>
  <c r="AE39" i="3"/>
  <c r="CM25" i="3"/>
  <c r="AE14" i="3"/>
  <c r="AE18" i="3"/>
  <c r="AE22" i="3"/>
  <c r="K12" i="4"/>
  <c r="AE52" i="3"/>
  <c r="N75" i="3"/>
  <c r="M12" i="4" s="1"/>
  <c r="G13" i="5"/>
  <c r="CS9" i="3"/>
  <c r="G20" i="5"/>
  <c r="CS13" i="3"/>
  <c r="CS18" i="3"/>
  <c r="G18" i="5"/>
  <c r="D12" i="4"/>
  <c r="G14" i="4"/>
  <c r="AE36" i="3"/>
  <c r="AE25" i="3"/>
  <c r="J12" i="4"/>
  <c r="B12" i="4"/>
  <c r="BZ14" i="4"/>
  <c r="E70" i="5"/>
  <c r="CX23" i="2"/>
  <c r="E65" i="5"/>
  <c r="BR14" i="4"/>
  <c r="BW18" i="2"/>
  <c r="BY18" i="2" s="1"/>
  <c r="CC18" i="2" s="1"/>
  <c r="CG18" i="2" s="1"/>
  <c r="BW24" i="2"/>
  <c r="BY24" i="2" s="1"/>
  <c r="CC24" i="2" s="1"/>
  <c r="E72" i="5"/>
  <c r="E73" i="5"/>
  <c r="BW40" i="2"/>
  <c r="BY40" i="2" s="1"/>
  <c r="CC40" i="2" s="1"/>
  <c r="CG40" i="2" s="1"/>
  <c r="BW39" i="2"/>
  <c r="BY39" i="2" s="1"/>
  <c r="CC39" i="2" s="1"/>
  <c r="CG39" i="2" s="1"/>
  <c r="BL14" i="4"/>
  <c r="E43" i="5"/>
  <c r="BW32" i="2"/>
  <c r="BY32" i="2" s="1"/>
  <c r="BW34" i="2"/>
  <c r="BY34" i="2" s="1"/>
  <c r="BW27" i="2"/>
  <c r="BY27" i="2" s="1"/>
  <c r="CC27" i="2" s="1"/>
  <c r="CG27" i="2" s="1"/>
  <c r="CX16" i="2"/>
  <c r="E53" i="5"/>
  <c r="BW26" i="2"/>
  <c r="BY26" i="2" s="1"/>
  <c r="BW17" i="2"/>
  <c r="BY17" i="2" s="1"/>
  <c r="A17" i="2" s="1"/>
  <c r="CM56" i="2"/>
  <c r="E55" i="5" s="1"/>
  <c r="I55" i="5" s="1"/>
  <c r="CM55" i="2"/>
  <c r="E54" i="5" s="1"/>
  <c r="I54" i="5" s="1"/>
  <c r="CM52" i="2"/>
  <c r="BW14" i="2"/>
  <c r="BY14" i="2" s="1"/>
  <c r="BW11" i="2"/>
  <c r="BY11" i="2" s="1"/>
  <c r="CC11" i="2" s="1"/>
  <c r="CG11" i="2" s="1"/>
  <c r="BW28" i="2"/>
  <c r="BW15" i="2"/>
  <c r="BY15" i="2" s="1"/>
  <c r="A15" i="2" s="1"/>
  <c r="AN14" i="4"/>
  <c r="AK44" i="2"/>
  <c r="AG14" i="4"/>
  <c r="AF14" i="4"/>
  <c r="CM35" i="2"/>
  <c r="AE20" i="2"/>
  <c r="E34" i="5"/>
  <c r="CQ43" i="2"/>
  <c r="CQ41" i="2"/>
  <c r="E32" i="5"/>
  <c r="W11" i="4"/>
  <c r="AE41" i="2"/>
  <c r="AE39" i="2"/>
  <c r="AE10" i="2"/>
  <c r="CM34" i="2"/>
  <c r="AE35" i="2"/>
  <c r="AE27" i="2"/>
  <c r="Y14" i="4"/>
  <c r="AC44" i="2"/>
  <c r="AE36" i="2"/>
  <c r="AE30" i="2"/>
  <c r="AE25" i="2"/>
  <c r="AE34" i="2"/>
  <c r="AE33" i="2"/>
  <c r="U44" i="2"/>
  <c r="BY37" i="2"/>
  <c r="AE24" i="2"/>
  <c r="CM24" i="2"/>
  <c r="E20" i="5"/>
  <c r="CS13" i="2"/>
  <c r="CM14" i="2"/>
  <c r="E15" i="5" s="1"/>
  <c r="E17" i="5"/>
  <c r="AE16" i="2"/>
  <c r="CM17" i="2"/>
  <c r="AE40" i="2"/>
  <c r="C43" i="5"/>
  <c r="CX18" i="1"/>
  <c r="BW138" i="1"/>
  <c r="BY138" i="1" s="1"/>
  <c r="CC138" i="1" s="1"/>
  <c r="BW20" i="1"/>
  <c r="BY20" i="1" s="1"/>
  <c r="BW187" i="1"/>
  <c r="BY187" i="1" s="1"/>
  <c r="BW112" i="1"/>
  <c r="BY112" i="1" s="1"/>
  <c r="BW128" i="1"/>
  <c r="BY128" i="1" s="1"/>
  <c r="BW156" i="1"/>
  <c r="BW59" i="1"/>
  <c r="BY59" i="1" s="1"/>
  <c r="BW200" i="1"/>
  <c r="BY200" i="1" s="1"/>
  <c r="BW169" i="1"/>
  <c r="BY169" i="1" s="1"/>
  <c r="BW168" i="1"/>
  <c r="BY168" i="1" s="1"/>
  <c r="BW196" i="1"/>
  <c r="BY196" i="1" s="1"/>
  <c r="BW155" i="1"/>
  <c r="BY155" i="1" s="1"/>
  <c r="BW127" i="1"/>
  <c r="BY127" i="1" s="1"/>
  <c r="BW114" i="1"/>
  <c r="BY114" i="1" s="1"/>
  <c r="BY198" i="1"/>
  <c r="BW147" i="1"/>
  <c r="BY147" i="1" s="1"/>
  <c r="BW144" i="1"/>
  <c r="BY144" i="1" s="1"/>
  <c r="BW143" i="1"/>
  <c r="BW141" i="1"/>
  <c r="BY141" i="1" s="1"/>
  <c r="BW124" i="1"/>
  <c r="BY124" i="1" s="1"/>
  <c r="BW121" i="1"/>
  <c r="BY121" i="1" s="1"/>
  <c r="BW109" i="1"/>
  <c r="BY109" i="1" s="1"/>
  <c r="BW107" i="1"/>
  <c r="BY107" i="1" s="1"/>
  <c r="BW105" i="1"/>
  <c r="BY105" i="1" s="1"/>
  <c r="BW97" i="1"/>
  <c r="BY97" i="1" s="1"/>
  <c r="BW44" i="1"/>
  <c r="BY44" i="1" s="1"/>
  <c r="BW16" i="1"/>
  <c r="BY16" i="1" s="1"/>
  <c r="BW130" i="1"/>
  <c r="BY130" i="1" s="1"/>
  <c r="CC130" i="1" s="1"/>
  <c r="BW122" i="1"/>
  <c r="BY122" i="1" s="1"/>
  <c r="BW139" i="1"/>
  <c r="BW116" i="1"/>
  <c r="BY116" i="1" s="1"/>
  <c r="BW64" i="1"/>
  <c r="BY64" i="1" s="1"/>
  <c r="BW49" i="1"/>
  <c r="BY49" i="1" s="1"/>
  <c r="BW129" i="1"/>
  <c r="BY129" i="1" s="1"/>
  <c r="BW101" i="1"/>
  <c r="BW176" i="1"/>
  <c r="BY176" i="1" s="1"/>
  <c r="BW134" i="1"/>
  <c r="BY134" i="1" s="1"/>
  <c r="CM47" i="1"/>
  <c r="C46" i="5" s="1"/>
  <c r="BW62" i="1"/>
  <c r="BY62" i="1" s="1"/>
  <c r="BW58" i="1"/>
  <c r="BY58" i="1" s="1"/>
  <c r="CC58" i="1" s="1"/>
  <c r="BW26" i="1"/>
  <c r="BY26" i="1" s="1"/>
  <c r="BW152" i="1"/>
  <c r="BY152" i="1" s="1"/>
  <c r="BW151" i="1"/>
  <c r="BY151" i="1" s="1"/>
  <c r="BW150" i="1"/>
  <c r="BY150" i="1" s="1"/>
  <c r="BW167" i="1"/>
  <c r="BY167" i="1" s="1"/>
  <c r="CC167" i="1" s="1"/>
  <c r="A82" i="1"/>
  <c r="BY57" i="1"/>
  <c r="BW34" i="1"/>
  <c r="BY34" i="1" s="1"/>
  <c r="CC34" i="1" s="1"/>
  <c r="CG34" i="1" s="1"/>
  <c r="BW165" i="1"/>
  <c r="BY165" i="1" s="1"/>
  <c r="BW102" i="1"/>
  <c r="BY102" i="1" s="1"/>
  <c r="BW74" i="1"/>
  <c r="BY74" i="1" s="1"/>
  <c r="BW73" i="1"/>
  <c r="BY73" i="1" s="1"/>
  <c r="BW135" i="1"/>
  <c r="BY135" i="1" s="1"/>
  <c r="BW133" i="1"/>
  <c r="BY133" i="1" s="1"/>
  <c r="BW132" i="1"/>
  <c r="BY132" i="1" s="1"/>
  <c r="BW118" i="1"/>
  <c r="BY118" i="1" s="1"/>
  <c r="BW76" i="1"/>
  <c r="BY76" i="1" s="1"/>
  <c r="CC76" i="1" s="1"/>
  <c r="BW75" i="1"/>
  <c r="BY75" i="1" s="1"/>
  <c r="BY45" i="1"/>
  <c r="BW40" i="1"/>
  <c r="BY40" i="1" s="1"/>
  <c r="BW146" i="1"/>
  <c r="BY146" i="1" s="1"/>
  <c r="BW145" i="1"/>
  <c r="BY145" i="1" s="1"/>
  <c r="BW140" i="1"/>
  <c r="BY140" i="1" s="1"/>
  <c r="BW43" i="1"/>
  <c r="BY43" i="1" s="1"/>
  <c r="BW15" i="1"/>
  <c r="BY15" i="1" s="1"/>
  <c r="CC15" i="1" s="1"/>
  <c r="BW13" i="1"/>
  <c r="BY13" i="1" s="1"/>
  <c r="BW92" i="1"/>
  <c r="BY92" i="1" s="1"/>
  <c r="BY39" i="1"/>
  <c r="CC39" i="1" s="1"/>
  <c r="BW113" i="1"/>
  <c r="BY113" i="1" s="1"/>
  <c r="AB10" i="4"/>
  <c r="CM36" i="1"/>
  <c r="CQ41" i="1"/>
  <c r="C32" i="5"/>
  <c r="CM34" i="1"/>
  <c r="CM33" i="1"/>
  <c r="AE199" i="1"/>
  <c r="AE120" i="1"/>
  <c r="AE104" i="1"/>
  <c r="AE26" i="1"/>
  <c r="AE48" i="1"/>
  <c r="AE47" i="1"/>
  <c r="AE183" i="1"/>
  <c r="AE59" i="1"/>
  <c r="AE45" i="1"/>
  <c r="AE164" i="1"/>
  <c r="AE110" i="1"/>
  <c r="AE130" i="1"/>
  <c r="AE106" i="1"/>
  <c r="AE122" i="1"/>
  <c r="AE136" i="1"/>
  <c r="AE135" i="1"/>
  <c r="AE52" i="1"/>
  <c r="AE37" i="1"/>
  <c r="AE21" i="1"/>
  <c r="AE117" i="1"/>
  <c r="AE54" i="1"/>
  <c r="AE53" i="1"/>
  <c r="AE198" i="1"/>
  <c r="AE179" i="1"/>
  <c r="AE174" i="1"/>
  <c r="AE89" i="1"/>
  <c r="AE88" i="1"/>
  <c r="AE76" i="1"/>
  <c r="AE68" i="1"/>
  <c r="AE55" i="1"/>
  <c r="AE30" i="1"/>
  <c r="C26" i="5"/>
  <c r="CS24" i="1"/>
  <c r="AE90" i="1"/>
  <c r="AE118" i="1"/>
  <c r="AE87" i="1"/>
  <c r="AE86" i="1"/>
  <c r="AE85" i="1"/>
  <c r="AE84" i="1"/>
  <c r="AE32" i="1"/>
  <c r="BY54" i="1"/>
  <c r="AE77" i="1"/>
  <c r="AE51" i="1"/>
  <c r="BY89" i="1"/>
  <c r="AE39" i="1"/>
  <c r="AE166" i="1"/>
  <c r="AE58" i="1"/>
  <c r="AE170" i="1"/>
  <c r="AE138" i="1"/>
  <c r="AE99" i="1"/>
  <c r="AE10" i="1"/>
  <c r="AE27" i="1"/>
  <c r="AE115" i="1"/>
  <c r="AE28" i="1"/>
  <c r="CS13" i="1"/>
  <c r="C20" i="5"/>
  <c r="CS9" i="1"/>
  <c r="AE171" i="1"/>
  <c r="C14" i="5"/>
  <c r="I14" i="5" s="1"/>
  <c r="G76" i="6" s="1"/>
  <c r="AE177" i="1"/>
  <c r="BY41" i="1"/>
  <c r="CC41" i="1" s="1"/>
  <c r="BY72" i="1"/>
  <c r="AE188" i="1"/>
  <c r="A21" i="1"/>
  <c r="A56" i="1"/>
  <c r="AE12" i="1"/>
  <c r="BY87" i="1"/>
  <c r="CC87" i="1" s="1"/>
  <c r="BY51" i="1"/>
  <c r="CC51" i="1" s="1"/>
  <c r="CG123" i="1"/>
  <c r="A123" i="1"/>
  <c r="C74" i="5"/>
  <c r="C71" i="5"/>
  <c r="CX26" i="1"/>
  <c r="CM72" i="1"/>
  <c r="BY30" i="1"/>
  <c r="BW11" i="1"/>
  <c r="CX23" i="1"/>
  <c r="CX10" i="2" l="1"/>
  <c r="CC32" i="2"/>
  <c r="CG32" i="2" s="1"/>
  <c r="BY41" i="2"/>
  <c r="A41" i="2" s="1"/>
  <c r="CQ42" i="1"/>
  <c r="CC152" i="1"/>
  <c r="CG152" i="1" s="1"/>
  <c r="CC59" i="1"/>
  <c r="CG59" i="1" s="1"/>
  <c r="CC166" i="1"/>
  <c r="CG166" i="1" s="1"/>
  <c r="CC192" i="1"/>
  <c r="CG192" i="1" s="1"/>
  <c r="A173" i="1"/>
  <c r="CC43" i="1"/>
  <c r="CG43" i="1" s="1"/>
  <c r="CC73" i="1"/>
  <c r="CG73" i="1" s="1"/>
  <c r="CC26" i="1"/>
  <c r="CG26" i="1" s="1"/>
  <c r="CC156" i="1"/>
  <c r="CG156" i="1" s="1"/>
  <c r="CC12" i="1"/>
  <c r="CG12" i="1" s="1"/>
  <c r="A32" i="1"/>
  <c r="CC32" i="1"/>
  <c r="CG32" i="1" s="1"/>
  <c r="CC197" i="1"/>
  <c r="CG197" i="1" s="1"/>
  <c r="CC171" i="1"/>
  <c r="CG171" i="1" s="1"/>
  <c r="CC22" i="1"/>
  <c r="CG22" i="1" s="1"/>
  <c r="CC47" i="1"/>
  <c r="CG47" i="1" s="1"/>
  <c r="A161" i="1"/>
  <c r="CC198" i="1"/>
  <c r="CG198" i="1" s="1"/>
  <c r="CC165" i="1"/>
  <c r="CG165" i="1" s="1"/>
  <c r="CC44" i="1"/>
  <c r="CG44" i="1" s="1"/>
  <c r="CC172" i="1"/>
  <c r="CG172" i="1" s="1"/>
  <c r="CC63" i="1"/>
  <c r="CG63" i="1" s="1"/>
  <c r="CC70" i="1"/>
  <c r="CG70" i="1" s="1"/>
  <c r="A153" i="1"/>
  <c r="CC153" i="1"/>
  <c r="CG153" i="1" s="1"/>
  <c r="CC186" i="1"/>
  <c r="CG186" i="1" s="1"/>
  <c r="CC178" i="1"/>
  <c r="CG178" i="1" s="1"/>
  <c r="A67" i="1"/>
  <c r="CC67" i="1"/>
  <c r="CC175" i="1"/>
  <c r="CG175" i="1" s="1"/>
  <c r="CC97" i="1"/>
  <c r="CG97" i="1" s="1"/>
  <c r="CC187" i="1"/>
  <c r="CG187" i="1" s="1"/>
  <c r="CC190" i="1"/>
  <c r="CG190" i="1" s="1"/>
  <c r="CC179" i="1"/>
  <c r="CG179" i="1" s="1"/>
  <c r="CC154" i="1"/>
  <c r="CG154" i="1" s="1"/>
  <c r="CC189" i="1"/>
  <c r="CG189" i="1" s="1"/>
  <c r="A17" i="1"/>
  <c r="CC17" i="1"/>
  <c r="CC45" i="1"/>
  <c r="CG45" i="1" s="1"/>
  <c r="CC57" i="1"/>
  <c r="CG57" i="1" s="1"/>
  <c r="CC176" i="1"/>
  <c r="CG176" i="1" s="1"/>
  <c r="CC155" i="1"/>
  <c r="CG155" i="1" s="1"/>
  <c r="CC20" i="1"/>
  <c r="CG20" i="1" s="1"/>
  <c r="CC65" i="1"/>
  <c r="CG65" i="1" s="1"/>
  <c r="CC28" i="1"/>
  <c r="CG28" i="1" s="1"/>
  <c r="CC182" i="1"/>
  <c r="CG182" i="1" s="1"/>
  <c r="A42" i="1"/>
  <c r="CC42" i="1"/>
  <c r="CC56" i="1"/>
  <c r="CG56" i="1" s="1"/>
  <c r="CC174" i="1"/>
  <c r="CG174" i="1" s="1"/>
  <c r="CC196" i="1"/>
  <c r="CG196" i="1" s="1"/>
  <c r="CC185" i="1"/>
  <c r="CG185" i="1" s="1"/>
  <c r="A14" i="1"/>
  <c r="CC14" i="1"/>
  <c r="CG36" i="1"/>
  <c r="CC36" i="1"/>
  <c r="A180" i="1"/>
  <c r="CC180" i="1"/>
  <c r="CG180" i="1" s="1"/>
  <c r="A181" i="1"/>
  <c r="CC181" i="1"/>
  <c r="CC21" i="1"/>
  <c r="CG21" i="1" s="1"/>
  <c r="CC54" i="1"/>
  <c r="CG54" i="1" s="1"/>
  <c r="CC173" i="1"/>
  <c r="CG173" i="1" s="1"/>
  <c r="CC170" i="1"/>
  <c r="CG170" i="1" s="1"/>
  <c r="CC66" i="1"/>
  <c r="CG66" i="1" s="1"/>
  <c r="A199" i="1"/>
  <c r="CC199" i="1"/>
  <c r="CG199" i="1" s="1"/>
  <c r="A188" i="1"/>
  <c r="CC188" i="1"/>
  <c r="CG188" i="1" s="1"/>
  <c r="CC37" i="1"/>
  <c r="CG37" i="1" s="1"/>
  <c r="CC142" i="1"/>
  <c r="CG142" i="1" s="1"/>
  <c r="CG25" i="1"/>
  <c r="CC25" i="1"/>
  <c r="CC191" i="1"/>
  <c r="CG191" i="1" s="1"/>
  <c r="CC48" i="1"/>
  <c r="CG48" i="1" s="1"/>
  <c r="CC24" i="1"/>
  <c r="CG24" i="1" s="1"/>
  <c r="A16" i="1"/>
  <c r="CC16" i="1"/>
  <c r="CG16" i="1" s="1"/>
  <c r="CC146" i="1"/>
  <c r="CG146" i="1" s="1"/>
  <c r="CC75" i="1"/>
  <c r="CG75" i="1" s="1"/>
  <c r="CC49" i="1"/>
  <c r="CG49" i="1" s="1"/>
  <c r="CC168" i="1"/>
  <c r="CG168" i="1" s="1"/>
  <c r="CC46" i="1"/>
  <c r="CG46" i="1" s="1"/>
  <c r="CC88" i="1"/>
  <c r="CG88" i="1" s="1"/>
  <c r="CC145" i="1"/>
  <c r="CG145" i="1" s="1"/>
  <c r="CC148" i="1"/>
  <c r="CG148" i="1" s="1"/>
  <c r="CC40" i="1"/>
  <c r="CG40" i="1" s="1"/>
  <c r="CC195" i="1"/>
  <c r="CG195" i="1" s="1"/>
  <c r="CC177" i="1"/>
  <c r="CG177" i="1" s="1"/>
  <c r="CC150" i="1"/>
  <c r="CG150" i="1" s="1"/>
  <c r="CC169" i="1"/>
  <c r="CG169" i="1" s="1"/>
  <c r="CC158" i="1"/>
  <c r="CG158" i="1" s="1"/>
  <c r="CC143" i="1"/>
  <c r="CG143" i="1" s="1"/>
  <c r="A72" i="1"/>
  <c r="CC72" i="1"/>
  <c r="CC74" i="1"/>
  <c r="CC147" i="1"/>
  <c r="CG147" i="1" s="1"/>
  <c r="CC30" i="1"/>
  <c r="CG30" i="1" s="1"/>
  <c r="CC64" i="1"/>
  <c r="CG64" i="1" s="1"/>
  <c r="CC13" i="1"/>
  <c r="CG13" i="1" s="1"/>
  <c r="CC151" i="1"/>
  <c r="CG151" i="1" s="1"/>
  <c r="CC200" i="1"/>
  <c r="CG200" i="1" s="1"/>
  <c r="CC68" i="1"/>
  <c r="CG68" i="1" s="1"/>
  <c r="CC69" i="1"/>
  <c r="CG69" i="1" s="1"/>
  <c r="CC164" i="1"/>
  <c r="CG164" i="1" s="1"/>
  <c r="CC19" i="1"/>
  <c r="CG19" i="1" s="1"/>
  <c r="CC79" i="1"/>
  <c r="CG79" i="1" s="1"/>
  <c r="CC33" i="1"/>
  <c r="CG33" i="1" s="1"/>
  <c r="A39" i="1"/>
  <c r="A137" i="1"/>
  <c r="CC137" i="1"/>
  <c r="CG137" i="1" s="1"/>
  <c r="CC78" i="1"/>
  <c r="CG78" i="1" s="1"/>
  <c r="CC82" i="1"/>
  <c r="CG82" i="1" s="1"/>
  <c r="CC91" i="1"/>
  <c r="CG91" i="1" s="1"/>
  <c r="CC133" i="1"/>
  <c r="CG133" i="1" s="1"/>
  <c r="CC141" i="1"/>
  <c r="CG141" i="1" s="1"/>
  <c r="CC135" i="1"/>
  <c r="CG135" i="1" s="1"/>
  <c r="CC136" i="1"/>
  <c r="CG136" i="1" s="1"/>
  <c r="A122" i="1"/>
  <c r="CC122" i="1"/>
  <c r="CC144" i="1"/>
  <c r="CG144" i="1" s="1"/>
  <c r="CC140" i="1"/>
  <c r="CG140" i="1" s="1"/>
  <c r="CC128" i="1"/>
  <c r="CG128" i="1" s="1"/>
  <c r="A90" i="1"/>
  <c r="CC90" i="1"/>
  <c r="CC92" i="1"/>
  <c r="CG92" i="1" s="1"/>
  <c r="CC89" i="1"/>
  <c r="CG89" i="1" s="1"/>
  <c r="CC113" i="1"/>
  <c r="CG113" i="1" s="1"/>
  <c r="CC134" i="1"/>
  <c r="CG134" i="1" s="1"/>
  <c r="CC108" i="1"/>
  <c r="CG108" i="1" s="1"/>
  <c r="CC80" i="1"/>
  <c r="CG80" i="1" s="1"/>
  <c r="CC131" i="1"/>
  <c r="CG131" i="1" s="1"/>
  <c r="CC132" i="1"/>
  <c r="CG132" i="1" s="1"/>
  <c r="CC129" i="1"/>
  <c r="CG129" i="1" s="1"/>
  <c r="CC127" i="1"/>
  <c r="CG127" i="1" s="1"/>
  <c r="A125" i="1"/>
  <c r="CC125" i="1"/>
  <c r="CC124" i="1"/>
  <c r="CG124" i="1" s="1"/>
  <c r="A126" i="1"/>
  <c r="CC126" i="1"/>
  <c r="CG126" i="1" s="1"/>
  <c r="CC121" i="1"/>
  <c r="CG121" i="1" s="1"/>
  <c r="CC118" i="1"/>
  <c r="CG118" i="1" s="1"/>
  <c r="CC114" i="1"/>
  <c r="CG114" i="1" s="1"/>
  <c r="A116" i="1"/>
  <c r="CC116" i="1"/>
  <c r="CC115" i="1"/>
  <c r="CG115" i="1" s="1"/>
  <c r="A111" i="1"/>
  <c r="CC111" i="1"/>
  <c r="CC112" i="1"/>
  <c r="CG112" i="1" s="1"/>
  <c r="A110" i="1"/>
  <c r="CC110" i="1"/>
  <c r="CG110" i="1" s="1"/>
  <c r="CC109" i="1"/>
  <c r="CG109" i="1" s="1"/>
  <c r="CC107" i="1"/>
  <c r="CG107" i="1" s="1"/>
  <c r="CC106" i="1"/>
  <c r="CG106" i="1" s="1"/>
  <c r="CC102" i="1"/>
  <c r="CG102" i="1" s="1"/>
  <c r="CC98" i="1"/>
  <c r="CG98" i="1" s="1"/>
  <c r="CC104" i="1"/>
  <c r="CG104" i="1" s="1"/>
  <c r="CC100" i="1"/>
  <c r="CG100" i="1" s="1"/>
  <c r="CC99" i="1"/>
  <c r="CG99" i="1" s="1"/>
  <c r="CC103" i="1"/>
  <c r="CG103" i="1" s="1"/>
  <c r="CC105" i="1"/>
  <c r="CG105" i="1" s="1"/>
  <c r="CC94" i="1"/>
  <c r="CG94" i="1" s="1"/>
  <c r="A94" i="1"/>
  <c r="CC93" i="1"/>
  <c r="CG93" i="1" s="1"/>
  <c r="CC83" i="1"/>
  <c r="CG83" i="1" s="1"/>
  <c r="CC86" i="1"/>
  <c r="CG86" i="1" s="1"/>
  <c r="CC84" i="1"/>
  <c r="CG84" i="1" s="1"/>
  <c r="CC81" i="1"/>
  <c r="CG81" i="1" s="1"/>
  <c r="CC77" i="1"/>
  <c r="CG77" i="1" s="1"/>
  <c r="CS18" i="1"/>
  <c r="A61" i="1"/>
  <c r="CC61" i="1"/>
  <c r="CC62" i="1"/>
  <c r="CG62" i="1" s="1"/>
  <c r="CC60" i="1"/>
  <c r="CG60" i="1" s="1"/>
  <c r="CC55" i="1"/>
  <c r="CG55" i="1" s="1"/>
  <c r="CC53" i="1"/>
  <c r="CG53" i="1" s="1"/>
  <c r="CC50" i="1"/>
  <c r="CG50" i="1" s="1"/>
  <c r="CC71" i="1"/>
  <c r="CG71" i="1" s="1"/>
  <c r="CG76" i="1"/>
  <c r="G16" i="5"/>
  <c r="R14" i="4"/>
  <c r="CG38" i="1"/>
  <c r="A33" i="1"/>
  <c r="W14" i="4"/>
  <c r="A60" i="1"/>
  <c r="A50" i="1"/>
  <c r="A38" i="1"/>
  <c r="A35" i="1"/>
  <c r="CG42" i="1"/>
  <c r="CG18" i="1"/>
  <c r="A55" i="1"/>
  <c r="BM14" i="4"/>
  <c r="CC57" i="3"/>
  <c r="CG57" i="3" s="1"/>
  <c r="BO14" i="4"/>
  <c r="CQ42" i="2"/>
  <c r="A19" i="1"/>
  <c r="CG95" i="1"/>
  <c r="A95" i="1"/>
  <c r="A179" i="1"/>
  <c r="A148" i="1"/>
  <c r="A104" i="1"/>
  <c r="BY96" i="1"/>
  <c r="CG181" i="1"/>
  <c r="A22" i="1"/>
  <c r="A91" i="1"/>
  <c r="A53" i="1"/>
  <c r="A178" i="1"/>
  <c r="A25" i="1"/>
  <c r="A80" i="1"/>
  <c r="A177" i="1"/>
  <c r="CC13" i="2"/>
  <c r="CG13" i="2" s="1"/>
  <c r="A13" i="2"/>
  <c r="A160" i="1"/>
  <c r="A143" i="1"/>
  <c r="CG194" i="1"/>
  <c r="I47" i="5"/>
  <c r="A100" i="1"/>
  <c r="A128" i="1"/>
  <c r="A163" i="1"/>
  <c r="A194" i="1"/>
  <c r="A192" i="1"/>
  <c r="A78" i="1"/>
  <c r="A71" i="1"/>
  <c r="A146" i="1"/>
  <c r="I17" i="5"/>
  <c r="D35" i="6" s="1"/>
  <c r="CG119" i="1"/>
  <c r="A119" i="1"/>
  <c r="A136" i="1"/>
  <c r="J14" i="4"/>
  <c r="BY139" i="1"/>
  <c r="BY101" i="1"/>
  <c r="A89" i="1"/>
  <c r="A107" i="1"/>
  <c r="A112" i="1"/>
  <c r="A85" i="1"/>
  <c r="CC22" i="2"/>
  <c r="CG22" i="2" s="1"/>
  <c r="CX34" i="2"/>
  <c r="A115" i="1"/>
  <c r="CS14" i="1"/>
  <c r="I33" i="5"/>
  <c r="CC41" i="2"/>
  <c r="CG41" i="2" s="1"/>
  <c r="A31" i="2"/>
  <c r="BH14" i="4"/>
  <c r="A124" i="1"/>
  <c r="A202" i="1"/>
  <c r="A31" i="1"/>
  <c r="CG67" i="1"/>
  <c r="A29" i="1"/>
  <c r="CG29" i="1"/>
  <c r="A193" i="1"/>
  <c r="CG193" i="1"/>
  <c r="A157" i="1"/>
  <c r="CG157" i="1"/>
  <c r="A49" i="1"/>
  <c r="I62" i="5"/>
  <c r="CC35" i="2"/>
  <c r="CG35" i="2" s="1"/>
  <c r="A70" i="1"/>
  <c r="A23" i="1"/>
  <c r="CG23" i="1"/>
  <c r="K14" i="4"/>
  <c r="CQ45" i="3"/>
  <c r="G63" i="5"/>
  <c r="A166" i="1"/>
  <c r="I66" i="5"/>
  <c r="CX34" i="1"/>
  <c r="A190" i="1"/>
  <c r="CG149" i="1"/>
  <c r="A142" i="1"/>
  <c r="BN14" i="4"/>
  <c r="A171" i="1"/>
  <c r="A159" i="1"/>
  <c r="CG125" i="1"/>
  <c r="A18" i="1"/>
  <c r="A10" i="1"/>
  <c r="A149" i="1"/>
  <c r="CG111" i="1"/>
  <c r="CC36" i="2"/>
  <c r="CG36" i="2" s="1"/>
  <c r="BY28" i="2"/>
  <c r="A28" i="2" s="1"/>
  <c r="A42" i="2"/>
  <c r="E71" i="5"/>
  <c r="I71" i="5" s="1"/>
  <c r="G42" i="6" s="1"/>
  <c r="CX26" i="2"/>
  <c r="CX28" i="2" s="1"/>
  <c r="I13" i="5"/>
  <c r="D75" i="6" s="1"/>
  <c r="D83" i="6" s="1"/>
  <c r="D31" i="6" s="1"/>
  <c r="M11" i="4"/>
  <c r="A162" i="1"/>
  <c r="A197" i="1"/>
  <c r="A46" i="3"/>
  <c r="I75" i="5"/>
  <c r="A185" i="1"/>
  <c r="A98" i="1"/>
  <c r="A46" i="1"/>
  <c r="AS14" i="4"/>
  <c r="CS24" i="2"/>
  <c r="BQ14" i="4"/>
  <c r="I29" i="5"/>
  <c r="D96" i="6" s="1"/>
  <c r="A21" i="2"/>
  <c r="CC20" i="3"/>
  <c r="CG20" i="3" s="1"/>
  <c r="CC201" i="1"/>
  <c r="CG201" i="1" s="1"/>
  <c r="A201" i="1"/>
  <c r="G34" i="5"/>
  <c r="I8" i="5"/>
  <c r="A44" i="3"/>
  <c r="E14" i="4"/>
  <c r="E63" i="5"/>
  <c r="I60" i="5"/>
  <c r="A10" i="2"/>
  <c r="L14" i="4"/>
  <c r="A189" i="1"/>
  <c r="I59" i="5"/>
  <c r="A36" i="2"/>
  <c r="AV14" i="4"/>
  <c r="AU14" i="4"/>
  <c r="AB12" i="4"/>
  <c r="I46" i="5"/>
  <c r="CC48" i="3"/>
  <c r="CG48" i="3" s="1"/>
  <c r="CD14" i="4"/>
  <c r="CG61" i="1"/>
  <c r="I45" i="5"/>
  <c r="CS9" i="2"/>
  <c r="CC11" i="3"/>
  <c r="CG11" i="3" s="1"/>
  <c r="Q14" i="4"/>
  <c r="AP14" i="4"/>
  <c r="F113" i="6" s="1"/>
  <c r="AZ14" i="4"/>
  <c r="CC56" i="3"/>
  <c r="CG56" i="3" s="1"/>
  <c r="A40" i="3"/>
  <c r="CS17" i="3"/>
  <c r="I48" i="5"/>
  <c r="A72" i="3"/>
  <c r="CX10" i="3"/>
  <c r="CX28" i="3"/>
  <c r="A41" i="3"/>
  <c r="A39" i="3"/>
  <c r="CC61" i="3"/>
  <c r="CG61" i="3" s="1"/>
  <c r="A34" i="3"/>
  <c r="G73" i="5"/>
  <c r="AT14" i="4"/>
  <c r="CC30" i="3"/>
  <c r="CG30" i="3" s="1"/>
  <c r="A66" i="3"/>
  <c r="I70" i="5"/>
  <c r="G38" i="6" s="1"/>
  <c r="A60" i="3"/>
  <c r="A43" i="3"/>
  <c r="CC64" i="3"/>
  <c r="CG64" i="3" s="1"/>
  <c r="CC53" i="3"/>
  <c r="CG53" i="3" s="1"/>
  <c r="I85" i="5"/>
  <c r="A70" i="3"/>
  <c r="A58" i="3"/>
  <c r="BD14" i="4"/>
  <c r="A59" i="3"/>
  <c r="CS14" i="3"/>
  <c r="I15" i="5"/>
  <c r="G75" i="6" s="1"/>
  <c r="D14" i="4"/>
  <c r="A158" i="1"/>
  <c r="C63" i="5"/>
  <c r="AR14" i="4"/>
  <c r="A68" i="1"/>
  <c r="BF14" i="4"/>
  <c r="B14" i="4"/>
  <c r="A103" i="1"/>
  <c r="CM29" i="1"/>
  <c r="C30" i="5" s="1"/>
  <c r="AW14" i="4"/>
  <c r="C16" i="5"/>
  <c r="I16" i="5" s="1"/>
  <c r="D30" i="6" s="1"/>
  <c r="A63" i="1"/>
  <c r="CX34" i="3"/>
  <c r="G76" i="5"/>
  <c r="I76" i="5" s="1"/>
  <c r="I67" i="5"/>
  <c r="AX14" i="4"/>
  <c r="I61" i="5"/>
  <c r="C53" i="5"/>
  <c r="C57" i="5" s="1"/>
  <c r="CM50" i="1"/>
  <c r="CX12" i="1" s="1"/>
  <c r="BK14" i="4"/>
  <c r="CX15" i="1"/>
  <c r="CX17" i="1" s="1"/>
  <c r="CS22" i="1"/>
  <c r="CS25" i="1" s="1"/>
  <c r="C25" i="5"/>
  <c r="M10" i="4"/>
  <c r="BT14" i="4"/>
  <c r="CX11" i="1"/>
  <c r="C69" i="5"/>
  <c r="A172" i="1"/>
  <c r="C21" i="5"/>
  <c r="I21" i="5" s="1"/>
  <c r="G77" i="6" s="1"/>
  <c r="CS15" i="1"/>
  <c r="I74" i="5"/>
  <c r="E69" i="5"/>
  <c r="CX11" i="2"/>
  <c r="CX18" i="2"/>
  <c r="A29" i="2"/>
  <c r="CC29" i="2"/>
  <c r="CG29" i="2" s="1"/>
  <c r="I72" i="5"/>
  <c r="G39" i="6" s="1"/>
  <c r="A27" i="2"/>
  <c r="I43" i="5"/>
  <c r="J43" i="5" s="1"/>
  <c r="CG72" i="1"/>
  <c r="CG17" i="1"/>
  <c r="A144" i="1"/>
  <c r="CG14" i="1"/>
  <c r="CG39" i="1"/>
  <c r="G69" i="5"/>
  <c r="CX11" i="3"/>
  <c r="A23" i="3"/>
  <c r="A71" i="3"/>
  <c r="A24" i="3"/>
  <c r="A63" i="3"/>
  <c r="A49" i="3"/>
  <c r="CC65" i="3"/>
  <c r="CG65" i="3" s="1"/>
  <c r="CC13" i="3"/>
  <c r="CG13" i="3" s="1"/>
  <c r="A14" i="3"/>
  <c r="A67" i="3"/>
  <c r="CC47" i="3"/>
  <c r="CG47" i="3" s="1"/>
  <c r="A50" i="3"/>
  <c r="A21" i="3"/>
  <c r="A54" i="3"/>
  <c r="A32" i="3"/>
  <c r="G57" i="5"/>
  <c r="A29" i="3"/>
  <c r="CX15" i="3"/>
  <c r="CX17" i="3" s="1"/>
  <c r="A19" i="3"/>
  <c r="A55" i="3"/>
  <c r="CC18" i="3"/>
  <c r="CG18" i="3" s="1"/>
  <c r="BW75" i="3"/>
  <c r="CM77" i="3" s="1"/>
  <c r="G79" i="5" s="1"/>
  <c r="A16" i="3"/>
  <c r="A69" i="3"/>
  <c r="A36" i="3"/>
  <c r="A12" i="3"/>
  <c r="A22" i="3"/>
  <c r="A68" i="3"/>
  <c r="CC17" i="3"/>
  <c r="CG17" i="3" s="1"/>
  <c r="A62" i="3"/>
  <c r="A10" i="3"/>
  <c r="AJ12" i="4"/>
  <c r="CM50" i="3"/>
  <c r="A37" i="3"/>
  <c r="A52" i="3"/>
  <c r="CC31" i="3"/>
  <c r="CG31" i="3" s="1"/>
  <c r="A42" i="3"/>
  <c r="CC15" i="3"/>
  <c r="CG15" i="3" s="1"/>
  <c r="CC45" i="3"/>
  <c r="CG45" i="3" s="1"/>
  <c r="CQ41" i="3"/>
  <c r="G32" i="5"/>
  <c r="I32" i="5" s="1"/>
  <c r="G91" i="6" s="1"/>
  <c r="G37" i="5"/>
  <c r="CS26" i="3"/>
  <c r="M12" i="5"/>
  <c r="CC51" i="3"/>
  <c r="CG51" i="3" s="1"/>
  <c r="A51" i="3"/>
  <c r="G26" i="5"/>
  <c r="I26" i="5" s="1"/>
  <c r="D93" i="6" s="1"/>
  <c r="CS24" i="3"/>
  <c r="CS25" i="3" s="1"/>
  <c r="CM29" i="3"/>
  <c r="G30" i="5" s="1"/>
  <c r="T12" i="4"/>
  <c r="A27" i="3"/>
  <c r="CC27" i="3"/>
  <c r="CG27" i="3" s="1"/>
  <c r="AE75" i="3"/>
  <c r="CM41" i="3" s="1"/>
  <c r="G39" i="5" s="1"/>
  <c r="CM21" i="3"/>
  <c r="G22" i="5" s="1"/>
  <c r="I22" i="5" s="1"/>
  <c r="A73" i="3"/>
  <c r="CC73" i="3"/>
  <c r="CG73" i="3" s="1"/>
  <c r="CC35" i="3"/>
  <c r="CG35" i="3" s="1"/>
  <c r="A35" i="3"/>
  <c r="A38" i="3"/>
  <c r="CC38" i="3"/>
  <c r="CG38" i="3" s="1"/>
  <c r="CC25" i="3"/>
  <c r="CG25" i="3" s="1"/>
  <c r="A25" i="3"/>
  <c r="CC26" i="3"/>
  <c r="CG26" i="3" s="1"/>
  <c r="A26" i="3"/>
  <c r="BY75" i="3"/>
  <c r="A28" i="3"/>
  <c r="CC28" i="3"/>
  <c r="CG28" i="3" s="1"/>
  <c r="A33" i="3"/>
  <c r="CC33" i="3"/>
  <c r="CG33" i="3" s="1"/>
  <c r="I20" i="5"/>
  <c r="E16" i="6" s="1"/>
  <c r="E20" i="6" s="1"/>
  <c r="D28" i="6" s="1"/>
  <c r="D29" i="6" s="1"/>
  <c r="A24" i="2"/>
  <c r="CG24" i="2"/>
  <c r="I65" i="5"/>
  <c r="A32" i="2"/>
  <c r="BW44" i="2"/>
  <c r="BV11" i="4" s="1"/>
  <c r="A18" i="2"/>
  <c r="A14" i="2"/>
  <c r="CC14" i="2"/>
  <c r="CG14" i="2" s="1"/>
  <c r="CC26" i="2"/>
  <c r="CG26" i="2" s="1"/>
  <c r="A26" i="2"/>
  <c r="E51" i="5"/>
  <c r="CX15" i="2"/>
  <c r="CX17" i="2" s="1"/>
  <c r="CC15" i="2"/>
  <c r="CG15" i="2" s="1"/>
  <c r="A40" i="2"/>
  <c r="A39" i="2"/>
  <c r="CC23" i="2"/>
  <c r="CG23" i="2" s="1"/>
  <c r="A11" i="2"/>
  <c r="CC30" i="2"/>
  <c r="CG30" i="2" s="1"/>
  <c r="CM50" i="2"/>
  <c r="AJ11" i="4"/>
  <c r="A16" i="2"/>
  <c r="CC17" i="2"/>
  <c r="CG17" i="2" s="1"/>
  <c r="CQ45" i="2"/>
  <c r="E36" i="5"/>
  <c r="I36" i="5" s="1"/>
  <c r="G94" i="6" s="1"/>
  <c r="CC19" i="2"/>
  <c r="CG19" i="2" s="1"/>
  <c r="A19" i="2"/>
  <c r="AE44" i="2"/>
  <c r="AD11" i="4" s="1"/>
  <c r="CC38" i="2"/>
  <c r="CG38" i="2" s="1"/>
  <c r="A38" i="2"/>
  <c r="E35" i="5"/>
  <c r="CQ44" i="2"/>
  <c r="A12" i="2"/>
  <c r="CC12" i="2"/>
  <c r="CG12" i="2" s="1"/>
  <c r="CM36" i="2"/>
  <c r="AB11" i="4"/>
  <c r="CS22" i="2"/>
  <c r="E25" i="5"/>
  <c r="CM29" i="2"/>
  <c r="E30" i="5" s="1"/>
  <c r="T11" i="4"/>
  <c r="CC37" i="2"/>
  <c r="CG37" i="2" s="1"/>
  <c r="A37" i="2"/>
  <c r="E18" i="5"/>
  <c r="I18" i="5" s="1"/>
  <c r="D37" i="6" s="1"/>
  <c r="CS18" i="2"/>
  <c r="CC34" i="2"/>
  <c r="CG34" i="2" s="1"/>
  <c r="A34" i="2"/>
  <c r="A33" i="2"/>
  <c r="CC33" i="2"/>
  <c r="CG33" i="2" s="1"/>
  <c r="A20" i="2"/>
  <c r="CC20" i="2"/>
  <c r="CG20" i="2" s="1"/>
  <c r="CC25" i="2"/>
  <c r="CG25" i="2" s="1"/>
  <c r="A25" i="2"/>
  <c r="CS14" i="2"/>
  <c r="CG122" i="1"/>
  <c r="A47" i="1"/>
  <c r="A84" i="1"/>
  <c r="A168" i="1"/>
  <c r="A64" i="1"/>
  <c r="A147" i="1"/>
  <c r="A24" i="1"/>
  <c r="A170" i="1"/>
  <c r="A174" i="1"/>
  <c r="A105" i="1"/>
  <c r="A79" i="1"/>
  <c r="A20" i="1"/>
  <c r="A130" i="1"/>
  <c r="CG130" i="1"/>
  <c r="A169" i="1"/>
  <c r="A186" i="1"/>
  <c r="A44" i="1"/>
  <c r="A132" i="1"/>
  <c r="A77" i="1"/>
  <c r="A141" i="1"/>
  <c r="A150" i="1"/>
  <c r="C49" i="5"/>
  <c r="A198" i="1"/>
  <c r="A69" i="1"/>
  <c r="A86" i="1"/>
  <c r="A48" i="1"/>
  <c r="CG15" i="1"/>
  <c r="A15" i="1"/>
  <c r="CG90" i="1"/>
  <c r="A195" i="1"/>
  <c r="A45" i="1"/>
  <c r="A83" i="1"/>
  <c r="A109" i="1"/>
  <c r="A57" i="1"/>
  <c r="CG116" i="1"/>
  <c r="A182" i="1"/>
  <c r="A121" i="1"/>
  <c r="A154" i="1"/>
  <c r="A114" i="1"/>
  <c r="C35" i="5"/>
  <c r="CQ44" i="1"/>
  <c r="A43" i="1"/>
  <c r="A62" i="1"/>
  <c r="CG184" i="1"/>
  <c r="A184" i="1"/>
  <c r="CS26" i="1"/>
  <c r="C37" i="5"/>
  <c r="A28" i="1"/>
  <c r="C34" i="5"/>
  <c r="CQ43" i="1"/>
  <c r="A76" i="1"/>
  <c r="A196" i="1"/>
  <c r="A129" i="1"/>
  <c r="A145" i="1"/>
  <c r="CG117" i="1"/>
  <c r="A117" i="1"/>
  <c r="A106" i="1"/>
  <c r="A120" i="1"/>
  <c r="CG120" i="1"/>
  <c r="A52" i="1"/>
  <c r="CG52" i="1"/>
  <c r="A165" i="1"/>
  <c r="A54" i="1"/>
  <c r="CG51" i="1"/>
  <c r="A51" i="1"/>
  <c r="A87" i="1"/>
  <c r="CG87" i="1"/>
  <c r="A155" i="1"/>
  <c r="A27" i="1"/>
  <c r="CG27" i="1"/>
  <c r="A187" i="1"/>
  <c r="A131" i="1"/>
  <c r="A151" i="1"/>
  <c r="CG58" i="1"/>
  <c r="A58" i="1"/>
  <c r="CG85" i="1"/>
  <c r="A156" i="1"/>
  <c r="A13" i="1"/>
  <c r="CG183" i="1"/>
  <c r="A183" i="1"/>
  <c r="A108" i="1"/>
  <c r="A118" i="1"/>
  <c r="A73" i="1"/>
  <c r="A92" i="1"/>
  <c r="CG41" i="1"/>
  <c r="A41" i="1"/>
  <c r="A66" i="1"/>
  <c r="A30" i="1"/>
  <c r="CG138" i="1"/>
  <c r="A138" i="1"/>
  <c r="CG167" i="1"/>
  <c r="A167" i="1"/>
  <c r="AE204" i="1"/>
  <c r="A65" i="1"/>
  <c r="CX27" i="1"/>
  <c r="CX28" i="1" s="1"/>
  <c r="C73" i="5"/>
  <c r="A200" i="1"/>
  <c r="A134" i="1"/>
  <c r="A140" i="1"/>
  <c r="BW204" i="1"/>
  <c r="BY11" i="1"/>
  <c r="A37" i="1"/>
  <c r="A176" i="1"/>
  <c r="A12" i="1"/>
  <c r="A93" i="1"/>
  <c r="A75" i="1"/>
  <c r="A81" i="1"/>
  <c r="A59" i="1"/>
  <c r="A133" i="1"/>
  <c r="A152" i="1"/>
  <c r="A36" i="1"/>
  <c r="A74" i="1"/>
  <c r="A97" i="1"/>
  <c r="A26" i="1"/>
  <c r="A102" i="1"/>
  <c r="A99" i="1"/>
  <c r="A113" i="1"/>
  <c r="A135" i="1"/>
  <c r="A127" i="1"/>
  <c r="A34" i="1"/>
  <c r="A164" i="1"/>
  <c r="A11" i="1" l="1"/>
  <c r="CC11" i="1"/>
  <c r="CC139" i="1"/>
  <c r="CG139" i="1" s="1"/>
  <c r="CC101" i="1"/>
  <c r="CG101" i="1" s="1"/>
  <c r="CC96" i="1"/>
  <c r="CG96" i="1" s="1"/>
  <c r="I73" i="5"/>
  <c r="G43" i="6" s="1"/>
  <c r="G44" i="6" s="1"/>
  <c r="D38" i="6"/>
  <c r="A96" i="1"/>
  <c r="CS19" i="1"/>
  <c r="CS27" i="1" s="1"/>
  <c r="CC28" i="2"/>
  <c r="CG28" i="2" s="1"/>
  <c r="CG44" i="2" s="1"/>
  <c r="CF11" i="4" s="1"/>
  <c r="A101" i="1"/>
  <c r="CS19" i="3"/>
  <c r="CS27" i="3" s="1"/>
  <c r="BY44" i="2"/>
  <c r="CM79" i="2" s="1"/>
  <c r="E81" i="5" s="1"/>
  <c r="A139" i="1"/>
  <c r="F108" i="6"/>
  <c r="G108" i="6" s="1"/>
  <c r="G40" i="6"/>
  <c r="M14" i="4"/>
  <c r="E77" i="5"/>
  <c r="CS25" i="2"/>
  <c r="D97" i="6"/>
  <c r="D98" i="6" s="1"/>
  <c r="D42" i="6" s="1"/>
  <c r="I63" i="5"/>
  <c r="I34" i="5"/>
  <c r="AB14" i="4"/>
  <c r="J63" i="5"/>
  <c r="J49" i="5"/>
  <c r="G83" i="6"/>
  <c r="D32" i="6" s="1"/>
  <c r="M10" i="5"/>
  <c r="J76" i="5"/>
  <c r="CG75" i="3"/>
  <c r="G86" i="5" s="1"/>
  <c r="I53" i="5"/>
  <c r="G30" i="6" s="1"/>
  <c r="G32" i="6" s="1"/>
  <c r="CX13" i="1"/>
  <c r="CX20" i="1" s="1"/>
  <c r="CX35" i="1" s="1"/>
  <c r="I25" i="5"/>
  <c r="M11" i="5" s="1"/>
  <c r="I69" i="5"/>
  <c r="F109" i="6" s="1"/>
  <c r="G109" i="6" s="1"/>
  <c r="G33" i="6"/>
  <c r="CS19" i="2"/>
  <c r="AJ14" i="4"/>
  <c r="F111" i="6" s="1"/>
  <c r="F115" i="6" s="1"/>
  <c r="G115" i="6" s="1"/>
  <c r="T14" i="4"/>
  <c r="CM41" i="2"/>
  <c r="E39" i="5" s="1"/>
  <c r="G77" i="5"/>
  <c r="BV12" i="4"/>
  <c r="CX12" i="3"/>
  <c r="CX13" i="3" s="1"/>
  <c r="CX20" i="3" s="1"/>
  <c r="CX35" i="3" s="1"/>
  <c r="G49" i="5"/>
  <c r="G97" i="6"/>
  <c r="B5" i="3"/>
  <c r="B6" i="3" s="1"/>
  <c r="CC75" i="3"/>
  <c r="CB12" i="4" s="1"/>
  <c r="I30" i="5"/>
  <c r="AD12" i="4"/>
  <c r="CM79" i="3"/>
  <c r="G81" i="5" s="1"/>
  <c r="BX12" i="4"/>
  <c r="CM77" i="2"/>
  <c r="E79" i="5" s="1"/>
  <c r="E57" i="5"/>
  <c r="K57" i="5" s="1"/>
  <c r="I51" i="5"/>
  <c r="CX12" i="2"/>
  <c r="CX13" i="2" s="1"/>
  <c r="CX20" i="2" s="1"/>
  <c r="CX35" i="2" s="1"/>
  <c r="E49" i="5"/>
  <c r="I35" i="5"/>
  <c r="E37" i="5"/>
  <c r="I37" i="5" s="1"/>
  <c r="CS26" i="2"/>
  <c r="B5" i="2"/>
  <c r="B6" i="2" s="1"/>
  <c r="AD10" i="4"/>
  <c r="CM41" i="1"/>
  <c r="C39" i="5" s="1"/>
  <c r="C77" i="5"/>
  <c r="BY204" i="1"/>
  <c r="CM77" i="1"/>
  <c r="C79" i="5" s="1"/>
  <c r="BV10" i="4"/>
  <c r="D39" i="6" l="1"/>
  <c r="B5" i="1"/>
  <c r="B6" i="1" s="1"/>
  <c r="CC44" i="2"/>
  <c r="CM81" i="2" s="1"/>
  <c r="E83" i="5" s="1"/>
  <c r="E87" i="5" s="1"/>
  <c r="E89" i="5" s="1"/>
  <c r="BX11" i="4"/>
  <c r="G45" i="6"/>
  <c r="M13" i="5"/>
  <c r="J77" i="5"/>
  <c r="CF12" i="4"/>
  <c r="CC204" i="1"/>
  <c r="CM81" i="1" s="1"/>
  <c r="C83" i="5" s="1"/>
  <c r="CG11" i="1"/>
  <c r="CG204" i="1" s="1"/>
  <c r="BV14" i="4"/>
  <c r="G95" i="5"/>
  <c r="F116" i="6"/>
  <c r="G116" i="6" s="1"/>
  <c r="G26" i="6" s="1"/>
  <c r="I39" i="5"/>
  <c r="M9" i="5" s="1"/>
  <c r="CS27" i="2"/>
  <c r="AD14" i="4"/>
  <c r="I79" i="5"/>
  <c r="G16" i="6"/>
  <c r="G20" i="6" s="1"/>
  <c r="CM81" i="3"/>
  <c r="G83" i="5" s="1"/>
  <c r="G87" i="5" s="1"/>
  <c r="G89" i="5" s="1"/>
  <c r="J57" i="5"/>
  <c r="I57" i="5"/>
  <c r="G27" i="6"/>
  <c r="E95" i="5"/>
  <c r="I49" i="5"/>
  <c r="K49" i="5"/>
  <c r="C95" i="5"/>
  <c r="I77" i="5"/>
  <c r="BX10" i="4"/>
  <c r="CM79" i="1"/>
  <c r="C81" i="5" s="1"/>
  <c r="I81" i="5" s="1"/>
  <c r="M15" i="5" l="1"/>
  <c r="A5" i="4"/>
  <c r="A6" i="4" s="1"/>
  <c r="CB11" i="4"/>
  <c r="BX14" i="4"/>
  <c r="G89" i="6"/>
  <c r="G98" i="6" s="1"/>
  <c r="D44" i="6" s="1"/>
  <c r="D45" i="6" s="1"/>
  <c r="J79" i="5"/>
  <c r="CB10" i="4"/>
  <c r="C86" i="5"/>
  <c r="I86" i="5" s="1"/>
  <c r="CF10" i="4"/>
  <c r="CF14" i="4" s="1"/>
  <c r="G35" i="6"/>
  <c r="G48" i="6" s="1"/>
  <c r="I83" i="5"/>
  <c r="I95" i="5"/>
  <c r="CB14" i="4" l="1"/>
  <c r="C87" i="5"/>
  <c r="C89" i="5" l="1"/>
  <c r="I87" i="5"/>
  <c r="I89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tc={2C5E6644-BA1B-43D6-9DBE-EE0FC8804033}</author>
    <author>Jenna Spencer</author>
  </authors>
  <commentList>
    <comment ref="CA42" authorId="0" shapeId="0" xr:uid="{2C5E6644-BA1B-43D6-9DBE-EE0FC8804033}">
      <text>
        <t>[Threaded comment]
Your version of Excel allows you to read this threaded comment; however, any edits to it will get removed if the file is opened in a newer version of Excel. Learn more: https://go.microsoft.com/fwlink/?linkid=870924
Comment:
    Added in this adjustment due to rounding error.</t>
      </text>
    </comment>
    <comment ref="W45" authorId="1" shapeId="0" xr:uid="{C9946CD4-BA26-4C6E-B194-48E6B0AEAB2C}">
      <text>
        <r>
          <rPr>
            <b/>
            <sz val="9"/>
            <color indexed="81"/>
            <rFont val="Tahoma"/>
            <family val="2"/>
          </rPr>
          <t>Jenna Spencer:</t>
        </r>
        <r>
          <rPr>
            <sz val="9"/>
            <color indexed="81"/>
            <rFont val="Tahoma"/>
            <family val="2"/>
          </rPr>
          <t xml:space="preserve">
Use total of 18A + 18B for the Fiscal Facts spreadsheet for LSO use
Line 11 on Revenue Tab on Fiscal Facts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Jenna Spencer</author>
  </authors>
  <commentList>
    <comment ref="W76" authorId="0" shapeId="0" xr:uid="{35BED4FB-2939-470E-98BE-C8602AAD2E34}">
      <text>
        <r>
          <rPr>
            <b/>
            <sz val="9"/>
            <color indexed="81"/>
            <rFont val="Tahoma"/>
            <family val="2"/>
          </rPr>
          <t>Jenna Spencer:</t>
        </r>
        <r>
          <rPr>
            <sz val="9"/>
            <color indexed="81"/>
            <rFont val="Tahoma"/>
            <family val="2"/>
          </rPr>
          <t xml:space="preserve">
Use total of 18A + 18B for the Fiscal Facts spreadsheet for LSO use
Line 11 on Revenue Tab on Fiscal Facts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James Witherell</author>
  </authors>
  <commentList>
    <comment ref="F16" authorId="0" shapeId="0" xr:uid="{00000000-0006-0000-0500-000001000000}">
      <text>
        <r>
          <rPr>
            <b/>
            <sz val="8"/>
            <color indexed="81"/>
            <rFont val="Tahoma"/>
            <family val="2"/>
          </rPr>
          <t>James Witherell:</t>
        </r>
        <r>
          <rPr>
            <sz val="8"/>
            <color indexed="81"/>
            <rFont val="Tahoma"/>
            <family val="2"/>
          </rPr>
          <t xml:space="preserve">
Sum of line 8D on the 566, and line 6(c) on the 556.  </t>
        </r>
      </text>
    </comment>
  </commentList>
</comments>
</file>

<file path=xl/sharedStrings.xml><?xml version="1.0" encoding="utf-8"?>
<sst xmlns="http://schemas.openxmlformats.org/spreadsheetml/2006/main" count="3444" uniqueCount="750">
  <si>
    <t>LOCAL HIGHWAY FINANCE REPORT</t>
  </si>
  <si>
    <t>STATE:          IDAHO</t>
  </si>
  <si>
    <t>LOCAL FUNDING</t>
  </si>
  <si>
    <t>FEDERAL FUNDING</t>
  </si>
  <si>
    <t>CONSTRUCTION - GENERAL OPS FUND</t>
  </si>
  <si>
    <t>RECONSTRUCTION - GENERAL OPS FUND</t>
  </si>
  <si>
    <t>MAINTENANCE</t>
  </si>
  <si>
    <t>EQUIPMENT</t>
  </si>
  <si>
    <t>ADMINISTRATION</t>
  </si>
  <si>
    <t>OTHER EXPENSE</t>
  </si>
  <si>
    <t xml:space="preserve">SUMMARY OF ALL CITIES </t>
  </si>
  <si>
    <t>SUMMARY GROUP:  ALL CITIES</t>
  </si>
  <si>
    <t>^|</t>
  </si>
  <si>
    <t>BEGINNING</t>
  </si>
  <si>
    <t>LOCAL</t>
  </si>
  <si>
    <t>TOTAL</t>
  </si>
  <si>
    <t>STATE</t>
  </si>
  <si>
    <t>FEDERAL</t>
  </si>
  <si>
    <t>CONST.</t>
  </si>
  <si>
    <t>RECONST.</t>
  </si>
  <si>
    <t>MAINT.</t>
  </si>
  <si>
    <t>EQUIP</t>
  </si>
  <si>
    <t>OTHER</t>
  </si>
  <si>
    <t>RECEIPTS</t>
  </si>
  <si>
    <t>CLOSING</t>
  </si>
  <si>
    <t>OBLIGATED FOR</t>
  </si>
  <si>
    <t>RETAINED FOR</t>
  </si>
  <si>
    <t>BALANCE</t>
  </si>
  <si>
    <t>LOCAL ROAD</t>
  </si>
  <si>
    <t>TRANS IN</t>
  </si>
  <si>
    <t>PROCEEDS</t>
  </si>
  <si>
    <t>OPTION</t>
  </si>
  <si>
    <t>ALL OTHER</t>
  </si>
  <si>
    <t>HIGHWAY</t>
  </si>
  <si>
    <t>INVENTORY</t>
  </si>
  <si>
    <t>CHIP/SEAL</t>
  </si>
  <si>
    <t>R O W OR</t>
  </si>
  <si>
    <t>PROF SVCS</t>
  </si>
  <si>
    <t>INTEREST -</t>
  </si>
  <si>
    <t>INTEREST</t>
  </si>
  <si>
    <t>REDEMPTION</t>
  </si>
  <si>
    <t>PAYMENTS</t>
  </si>
  <si>
    <t>TRANS OUT</t>
  </si>
  <si>
    <t>DISBURSE-</t>
  </si>
  <si>
    <t>OVER</t>
  </si>
  <si>
    <t>FUND</t>
  </si>
  <si>
    <t>PROJECTS</t>
  </si>
  <si>
    <t>OPERATIONS</t>
  </si>
  <si>
    <t xml:space="preserve">           ITEM</t>
  </si>
  <si>
    <t>AMOUNT</t>
  </si>
  <si>
    <t>OPS FUND</t>
  </si>
  <si>
    <t>TAX</t>
  </si>
  <si>
    <t>SALE</t>
  </si>
  <si>
    <t>NON-HWY</t>
  </si>
  <si>
    <t xml:space="preserve">BONDS </t>
  </si>
  <si>
    <t>LOANS AND</t>
  </si>
  <si>
    <t>IMPACT</t>
  </si>
  <si>
    <t>REGIS'</t>
  </si>
  <si>
    <t>USER</t>
  </si>
  <si>
    <t>REPLACEMENT</t>
  </si>
  <si>
    <t>F. A. S.</t>
  </si>
  <si>
    <t>INCOME</t>
  </si>
  <si>
    <t>CRITICAL</t>
  </si>
  <si>
    <t>AID</t>
  </si>
  <si>
    <t>BRIDGES &amp;</t>
  </si>
  <si>
    <t>RAILWAY</t>
  </si>
  <si>
    <t>OR</t>
  </si>
  <si>
    <t>SNOW</t>
  </si>
  <si>
    <t>GRADING</t>
  </si>
  <si>
    <t>ROUTINE</t>
  </si>
  <si>
    <t>NEW</t>
  </si>
  <si>
    <t>PROPERTY</t>
  </si>
  <si>
    <t>STREET</t>
  </si>
  <si>
    <t>CLERICAL</t>
  </si>
  <si>
    <t>BONDS AND</t>
  </si>
  <si>
    <t>NOTES AND</t>
  </si>
  <si>
    <t>TO  LOCAL</t>
  </si>
  <si>
    <t>NON - HWY</t>
  </si>
  <si>
    <t>MENTS</t>
  </si>
  <si>
    <t>DISBURS'T</t>
  </si>
  <si>
    <t>I. RECEIPTS FOR ROAD AND STREET PURPOSES</t>
  </si>
  <si>
    <t>II. DISBURSEMENTS FOR ROAD AND STREET PURPOSES</t>
  </si>
  <si>
    <t>CITY</t>
  </si>
  <si>
    <t xml:space="preserve"> </t>
  </si>
  <si>
    <t>LEVY</t>
  </si>
  <si>
    <t>ACCOUNTS</t>
  </si>
  <si>
    <t>AND LIDS</t>
  </si>
  <si>
    <t>NOTES</t>
  </si>
  <si>
    <t>FEES</t>
  </si>
  <si>
    <t>REVENUE</t>
  </si>
  <si>
    <t>SHARING</t>
  </si>
  <si>
    <t>EXCHANGE</t>
  </si>
  <si>
    <t>BRIDGE</t>
  </si>
  <si>
    <t>SECONDARY</t>
  </si>
  <si>
    <t>URBAN</t>
  </si>
  <si>
    <t>ROADS</t>
  </si>
  <si>
    <t>CULVERTS</t>
  </si>
  <si>
    <t>CROSSING</t>
  </si>
  <si>
    <t>RECONSTR.</t>
  </si>
  <si>
    <t>SEAL COAT</t>
  </si>
  <si>
    <t>PATCHING</t>
  </si>
  <si>
    <t>REMOVAL</t>
  </si>
  <si>
    <t>BLADING</t>
  </si>
  <si>
    <t>MAINT</t>
  </si>
  <si>
    <t>PURCHASE</t>
  </si>
  <si>
    <t>LEASED</t>
  </si>
  <si>
    <t>ADMIN.</t>
  </si>
  <si>
    <t>LEASE</t>
  </si>
  <si>
    <t>LIGHTING</t>
  </si>
  <si>
    <t>AUDIT</t>
  </si>
  <si>
    <t>ENGINEERING</t>
  </si>
  <si>
    <t>LIDS</t>
  </si>
  <si>
    <t>LOANS</t>
  </si>
  <si>
    <t>GOVT</t>
  </si>
  <si>
    <t>FUND BALANCE BEGINNING OF YEAR.....</t>
  </si>
  <si>
    <t xml:space="preserve"> A. Receipts from local government sources:</t>
  </si>
  <si>
    <t xml:space="preserve"> A. Local highway disbursements</t>
  </si>
  <si>
    <t xml:space="preserve">  1. Property taxes and special assessments</t>
  </si>
  <si>
    <t xml:space="preserve">  1. Capital outlay</t>
  </si>
  <si>
    <t xml:space="preserve">  2. General fund appropriations</t>
  </si>
  <si>
    <t xml:space="preserve">   a. Right-of-way</t>
  </si>
  <si>
    <t>ACEQUIA</t>
  </si>
  <si>
    <t>FUNDS FROM LOCAL SOURCES</t>
  </si>
  <si>
    <t xml:space="preserve">  3. Local road-user taxes</t>
  </si>
  <si>
    <t xml:space="preserve">   b. Engineering</t>
  </si>
  <si>
    <t>ALBION</t>
  </si>
  <si>
    <t>PROPERTY TAX</t>
  </si>
  <si>
    <t xml:space="preserve">   a. Motor fuel</t>
  </si>
  <si>
    <t xml:space="preserve">   c. Construction</t>
  </si>
  <si>
    <t>AMERICAN FALLS</t>
  </si>
  <si>
    <t>SALE OF PROPERTY</t>
  </si>
  <si>
    <t xml:space="preserve">   b. Motor vehicles</t>
  </si>
  <si>
    <t xml:space="preserve">   d. Total (a. through c.)</t>
  </si>
  <si>
    <t>AMMON</t>
  </si>
  <si>
    <t>INTEREST INCOME</t>
  </si>
  <si>
    <t xml:space="preserve">  4. Other local receipts</t>
  </si>
  <si>
    <t xml:space="preserve">  2. Maintenance</t>
  </si>
  <si>
    <t>ARCO</t>
  </si>
  <si>
    <t>GENERAL FUND TRANSFER</t>
  </si>
  <si>
    <t xml:space="preserve">  5. Receipts from other local gov'ts</t>
  </si>
  <si>
    <t xml:space="preserve">   a. Maintenance of condition</t>
  </si>
  <si>
    <t>ARIMO</t>
  </si>
  <si>
    <t>PROCEEDS FROM BONDS</t>
  </si>
  <si>
    <t xml:space="preserve">  6. Proceeds of sale of bonds and notes:</t>
  </si>
  <si>
    <t xml:space="preserve">   b. Snow and ice removal</t>
  </si>
  <si>
    <t>ASHTON</t>
  </si>
  <si>
    <t>PROCEEDS FROM NOTES</t>
  </si>
  <si>
    <t xml:space="preserve">   a. Bonds</t>
  </si>
  <si>
    <t xml:space="preserve">   c. Total (a. + b.)</t>
  </si>
  <si>
    <t>ATHOL</t>
  </si>
  <si>
    <t>LOCAL IMPACT FEES</t>
  </si>
  <si>
    <t xml:space="preserve">   b. Notes</t>
  </si>
  <si>
    <t xml:space="preserve">  3. General administration and engineering</t>
  </si>
  <si>
    <t>ATOMIC CITY</t>
  </si>
  <si>
    <t>LOCAL OPTION REGISTRATIONS</t>
  </si>
  <si>
    <t xml:space="preserve">  7. Total (1 through 6)</t>
  </si>
  <si>
    <t xml:space="preserve">  4. Highway and traffic police</t>
  </si>
  <si>
    <t>BANCROFT</t>
  </si>
  <si>
    <t>ALL OTHER LOCAL</t>
  </si>
  <si>
    <t xml:space="preserve"> B. Private contributions</t>
  </si>
  <si>
    <t xml:space="preserve">  5. Total (1. through 4.)</t>
  </si>
  <si>
    <t>BASALT</t>
  </si>
  <si>
    <t xml:space="preserve">                TOTAL LOCAL FUNDING</t>
  </si>
  <si>
    <t xml:space="preserve"> C. Receipts from State government:</t>
  </si>
  <si>
    <t xml:space="preserve"> B. Debt service on local obligations</t>
  </si>
  <si>
    <t>BELLEVUE</t>
  </si>
  <si>
    <t>FUNDS FROM STATE</t>
  </si>
  <si>
    <t xml:space="preserve">  1. Highway-user taxes</t>
  </si>
  <si>
    <t xml:space="preserve">  1. Bonds</t>
  </si>
  <si>
    <t>BLACKFOOT</t>
  </si>
  <si>
    <t>RESTRICTED HIGHWAY ACCT</t>
  </si>
  <si>
    <t xml:space="preserve">  2. State general funds</t>
  </si>
  <si>
    <t xml:space="preserve">   a. Interest (including paying fees)</t>
  </si>
  <si>
    <t>BLISS</t>
  </si>
  <si>
    <t>HIGHWAY USER REVENUE</t>
  </si>
  <si>
    <t xml:space="preserve">  3. Other State funds</t>
  </si>
  <si>
    <t xml:space="preserve">   b. Redemption</t>
  </si>
  <si>
    <t>BLOOMINGTON</t>
  </si>
  <si>
    <t>SALES - INVENTORY REPLACEMENT</t>
  </si>
  <si>
    <t xml:space="preserve">  4. Total (1 through 3)</t>
  </si>
  <si>
    <t xml:space="preserve">  2. Notes</t>
  </si>
  <si>
    <t>BONNERS FERRY</t>
  </si>
  <si>
    <t>SALES TAX SHARING</t>
  </si>
  <si>
    <t xml:space="preserve"> D. Receipts from Federal Government</t>
  </si>
  <si>
    <t xml:space="preserve">   a. Interest (Including paying fees)</t>
  </si>
  <si>
    <t>BOVILL</t>
  </si>
  <si>
    <t>STATE EXCHANGE FAS</t>
  </si>
  <si>
    <t xml:space="preserve"> E. Total receipts (A.7 + B. + C.4 + D.)</t>
  </si>
  <si>
    <t>BUHL</t>
  </si>
  <si>
    <t>ALL OTHER STATE FUNDING</t>
  </si>
  <si>
    <t xml:space="preserve">  3. Total (1 + 2)</t>
  </si>
  <si>
    <t>BURLEY</t>
  </si>
  <si>
    <t xml:space="preserve">               TOTAL STATE FUNDING</t>
  </si>
  <si>
    <t>III. LOCAL HIGHWAY DEBT STATUS</t>
  </si>
  <si>
    <t xml:space="preserve"> C. Payments to other governments</t>
  </si>
  <si>
    <t>BUTTE CITY</t>
  </si>
  <si>
    <t>FUNDS FROM FEDERAL</t>
  </si>
  <si>
    <t>BONDS</t>
  </si>
  <si>
    <t xml:space="preserve">  1. To other local governments</t>
  </si>
  <si>
    <t>CALDWELL</t>
  </si>
  <si>
    <t>FOREST RESERVE APPORTION</t>
  </si>
  <si>
    <t xml:space="preserve"> A. Opening debt</t>
  </si>
  <si>
    <t xml:space="preserve">  2. To State</t>
  </si>
  <si>
    <t>CAMBRIDGE</t>
  </si>
  <si>
    <t>CRITICAL BRIDGE</t>
  </si>
  <si>
    <t xml:space="preserve"> B. Issues</t>
  </si>
  <si>
    <t>CASCADE</t>
  </si>
  <si>
    <t>STP RURAL</t>
  </si>
  <si>
    <t xml:space="preserve"> C. Redemptions</t>
  </si>
  <si>
    <t xml:space="preserve"> D. Disbursements of highway-users</t>
  </si>
  <si>
    <t>CASTLEFORD</t>
  </si>
  <si>
    <t>STP URBAN</t>
  </si>
  <si>
    <t xml:space="preserve"> D. Closing debt</t>
  </si>
  <si>
    <t xml:space="preserve">    revenue for nonhighway purposes</t>
  </si>
  <si>
    <t>CHALLIS</t>
  </si>
  <si>
    <t>ALL OTHER FEDERAL FUNDING</t>
  </si>
  <si>
    <t xml:space="preserve"> E. Total disbursements (A.5 + B.3 + C.3 + D.)</t>
  </si>
  <si>
    <t>CHUBBUCK</t>
  </si>
  <si>
    <t xml:space="preserve">               TOTAL FEDERAL FUNDS</t>
  </si>
  <si>
    <t>CLARK FORK</t>
  </si>
  <si>
    <t>------------------------------------------------------------------------</t>
  </si>
  <si>
    <t>------------------------------------------------</t>
  </si>
  <si>
    <t>CLIFTON</t>
  </si>
  <si>
    <t>NOTES AND COMMENTS</t>
  </si>
  <si>
    <t>COEUR D ALENE</t>
  </si>
  <si>
    <t>COTTONWOOD</t>
  </si>
  <si>
    <t>Item I.D. Receipts from Federal Gov't</t>
  </si>
  <si>
    <t>COUNCIL</t>
  </si>
  <si>
    <t>TOTAL RECEIPTS</t>
  </si>
  <si>
    <t>Forest Reserve</t>
  </si>
  <si>
    <t>CRAIGMONT</t>
  </si>
  <si>
    <t>Critical Bridge</t>
  </si>
  <si>
    <t>CROUCH</t>
  </si>
  <si>
    <t>DISBURSEMENTS</t>
  </si>
  <si>
    <t>Federal Secondary</t>
  </si>
  <si>
    <t>CULDESAC</t>
  </si>
  <si>
    <t>Federal Aid Urban</t>
  </si>
  <si>
    <t>DALTON GARDENS</t>
  </si>
  <si>
    <t>CONSTRUCTION</t>
  </si>
  <si>
    <t>All Other Federal</t>
  </si>
  <si>
    <t>DAYTON</t>
  </si>
  <si>
    <t>26+31</t>
  </si>
  <si>
    <t>ROADS &amp; STREETS</t>
  </si>
  <si>
    <t>DEARY</t>
  </si>
  <si>
    <t>27+32</t>
  </si>
  <si>
    <t>BRIDGES, CULVERTS AND STORM DRAINING</t>
  </si>
  <si>
    <t>INFORMATION FROM THE RECORDS OF:</t>
  </si>
  <si>
    <t>DECLO</t>
  </si>
  <si>
    <t>28+33</t>
  </si>
  <si>
    <t>RAILROAD CROSSING</t>
  </si>
  <si>
    <t>IDAHO TRANSPORTATION DEPARTMENT</t>
  </si>
  <si>
    <t>DIETRICH</t>
  </si>
  <si>
    <t>29+34</t>
  </si>
  <si>
    <t>ALL OTHER CONSTRUCTION</t>
  </si>
  <si>
    <t>DONNELLY</t>
  </si>
  <si>
    <t>TOTAL CONSTRUCTION</t>
  </si>
  <si>
    <t>PREPARED BY</t>
  </si>
  <si>
    <t>DOVER</t>
  </si>
  <si>
    <t>DOUGLAS W. BENZON, ECONOMICS AND RESEARCH MANAGER</t>
  </si>
  <si>
    <t>DOWNEY</t>
  </si>
  <si>
    <t>CHIP SEALING OR SEAL COATING</t>
  </si>
  <si>
    <t>DRIGGS</t>
  </si>
  <si>
    <t>PATCHING/CRACK SEALING</t>
  </si>
  <si>
    <t>DUBOIS</t>
  </si>
  <si>
    <t>SNOW REMOVAL;SANDING;ICE CONTROL</t>
  </si>
  <si>
    <t>EAST HOPE</t>
  </si>
  <si>
    <t xml:space="preserve">GRADING AND BLADING </t>
  </si>
  <si>
    <t>EDEN</t>
  </si>
  <si>
    <t>ELK RIVER</t>
  </si>
  <si>
    <t>ALL OTHER MAINTENANCE</t>
  </si>
  <si>
    <t>EMMETT</t>
  </si>
  <si>
    <t>FAIRFIELD</t>
  </si>
  <si>
    <t>NEW EQUIPMENT</t>
  </si>
  <si>
    <t>FERDINAND</t>
  </si>
  <si>
    <t>LEASE EQUIPMENT</t>
  </si>
  <si>
    <t>FERNAN LAKE</t>
  </si>
  <si>
    <t>EQUIPMENT MAINTENANCE</t>
  </si>
  <si>
    <t>FILER</t>
  </si>
  <si>
    <t>OTHER EQUIPMENT</t>
  </si>
  <si>
    <t>FIRTH</t>
  </si>
  <si>
    <t>OTHER EXPENDITURE</t>
  </si>
  <si>
    <t>FRANKLIN</t>
  </si>
  <si>
    <t>RIGHT OF WAY AND PROPERTY PURCHASE</t>
  </si>
  <si>
    <t>FRUITLAND</t>
  </si>
  <si>
    <t>RIGHT OF WAY AND PROPERTY LEASE</t>
  </si>
  <si>
    <t>GENESEE</t>
  </si>
  <si>
    <t>STREET LIGHTING</t>
  </si>
  <si>
    <t>GEORGETOWN</t>
  </si>
  <si>
    <t>PROFESSIONAL SERVICES - AUDIT AND CLERICAL</t>
  </si>
  <si>
    <t>GLENNS FERRY</t>
  </si>
  <si>
    <t>PROFESSIONAL SERVICES - ENGINEERING</t>
  </si>
  <si>
    <t>GOODING</t>
  </si>
  <si>
    <t>INTEREST PAID, BONDS AND LIDS</t>
  </si>
  <si>
    <t>GRACE</t>
  </si>
  <si>
    <t>INTEREST PAID, NOTES AND BONDS</t>
  </si>
  <si>
    <t>GRANDVIEW</t>
  </si>
  <si>
    <t>REDEPTION, BONDS</t>
  </si>
  <si>
    <t>GRANGEVILLE</t>
  </si>
  <si>
    <t>REDEMPTION, NOTES AND LOANS</t>
  </si>
  <si>
    <t>GREENLEAF</t>
  </si>
  <si>
    <t>PAYMENTS TO OTHER LOCAL GOVERNMENT</t>
  </si>
  <si>
    <t>HAGERMAN</t>
  </si>
  <si>
    <t>FUND TRANSFERS TO NON-HIGHWAY ACCOUNTS</t>
  </si>
  <si>
    <t>HAILEY</t>
  </si>
  <si>
    <t>HANSEN</t>
  </si>
  <si>
    <t>TOTAL DISBURSEMENTS</t>
  </si>
  <si>
    <t>HARRISON</t>
  </si>
  <si>
    <t xml:space="preserve">HAUSER </t>
  </si>
  <si>
    <t>RECEIPTS OVER DISBURSEMENTS</t>
  </si>
  <si>
    <t>HAYDEN</t>
  </si>
  <si>
    <t>HAYDEN LAKE</t>
  </si>
  <si>
    <t>FUND BALANCE END OF YEAR</t>
  </si>
  <si>
    <t>HAZELTON</t>
  </si>
  <si>
    <t>HEYBURN</t>
  </si>
  <si>
    <t>HOLLISTER</t>
  </si>
  <si>
    <t>HOMEDALE</t>
  </si>
  <si>
    <t>HOPE</t>
  </si>
  <si>
    <t>HORSESHOE BEND</t>
  </si>
  <si>
    <t>HUETTER</t>
  </si>
  <si>
    <t>IDAHO CITY</t>
  </si>
  <si>
    <t>IDAHO FALLS</t>
  </si>
  <si>
    <t>INKOM</t>
  </si>
  <si>
    <t>IONA</t>
  </si>
  <si>
    <t>IRWIN</t>
  </si>
  <si>
    <t>JEROME</t>
  </si>
  <si>
    <t>JULIAETTA</t>
  </si>
  <si>
    <t>KAMIAH</t>
  </si>
  <si>
    <t>KELLOGG</t>
  </si>
  <si>
    <t>KENDRICK</t>
  </si>
  <si>
    <t>KETCHUM</t>
  </si>
  <si>
    <t>KIMBERLY</t>
  </si>
  <si>
    <t>KOOSKIA</t>
  </si>
  <si>
    <t>KOOTENAI</t>
  </si>
  <si>
    <t>LAPWAI</t>
  </si>
  <si>
    <t>LAVA HOT SPRINGS</t>
  </si>
  <si>
    <t>LEADORE</t>
  </si>
  <si>
    <t>LEWISTON</t>
  </si>
  <si>
    <t>LEWISVILLE</t>
  </si>
  <si>
    <t>MACKAY</t>
  </si>
  <si>
    <t>MALAD</t>
  </si>
  <si>
    <t>MALTA</t>
  </si>
  <si>
    <t>MARSING</t>
  </si>
  <si>
    <t>MCCALL</t>
  </si>
  <si>
    <t>MCCAMMON</t>
  </si>
  <si>
    <t>MELBA</t>
  </si>
  <si>
    <t>MENAN</t>
  </si>
  <si>
    <t>MIDDLETON</t>
  </si>
  <si>
    <t>MIDVALE</t>
  </si>
  <si>
    <t>MINIDOKA</t>
  </si>
  <si>
    <t>MONTPELIER</t>
  </si>
  <si>
    <t>MOORE</t>
  </si>
  <si>
    <t>MOSCOW</t>
  </si>
  <si>
    <t>MOUNTAIN HOME</t>
  </si>
  <si>
    <t>MOYIE SPRINGS</t>
  </si>
  <si>
    <t>MUD LAKE</t>
  </si>
  <si>
    <t>MULLAN</t>
  </si>
  <si>
    <t>MURTAUGH</t>
  </si>
  <si>
    <t>NAMPA</t>
  </si>
  <si>
    <t>NEW MEADOWS</t>
  </si>
  <si>
    <t>NEW PLYMOUTH</t>
  </si>
  <si>
    <t>NEWDALE</t>
  </si>
  <si>
    <t>NEZ PERCE</t>
  </si>
  <si>
    <t>NOTUS</t>
  </si>
  <si>
    <t>OAKLEY</t>
  </si>
  <si>
    <t>OLD TOWN</t>
  </si>
  <si>
    <t>ONAWAY</t>
  </si>
  <si>
    <t>OROFINO</t>
  </si>
  <si>
    <t>OSBURN</t>
  </si>
  <si>
    <t>PARIS</t>
  </si>
  <si>
    <t>PARKER</t>
  </si>
  <si>
    <t>PARKLINE</t>
  </si>
  <si>
    <t>PARMA</t>
  </si>
  <si>
    <t>PAUL</t>
  </si>
  <si>
    <t>PAYETTE</t>
  </si>
  <si>
    <t>PECK</t>
  </si>
  <si>
    <t>PIERCE</t>
  </si>
  <si>
    <t>PINEHURST</t>
  </si>
  <si>
    <t>PLACERVILLE</t>
  </si>
  <si>
    <t>PLUMMER</t>
  </si>
  <si>
    <t>POCATELLO</t>
  </si>
  <si>
    <t>PONDERAY</t>
  </si>
  <si>
    <t>POST FALLS</t>
  </si>
  <si>
    <t>POTLATCH</t>
  </si>
  <si>
    <t>PRESTON</t>
  </si>
  <si>
    <t>PRIEST RIVER</t>
  </si>
  <si>
    <t>RATHDRUM</t>
  </si>
  <si>
    <t>REUBENS</t>
  </si>
  <si>
    <t>REXBURG</t>
  </si>
  <si>
    <t>RICHFIELD</t>
  </si>
  <si>
    <t>RIGBY</t>
  </si>
  <si>
    <t>RIGGINS</t>
  </si>
  <si>
    <t>RIRIE</t>
  </si>
  <si>
    <t>ROBERTS</t>
  </si>
  <si>
    <t>ROCKLAND</t>
  </si>
  <si>
    <t>RUPERT</t>
  </si>
  <si>
    <t>SALMON</t>
  </si>
  <si>
    <t>SANDPOINT</t>
  </si>
  <si>
    <t>SHELLEY</t>
  </si>
  <si>
    <t>SHOSHONE</t>
  </si>
  <si>
    <t>SMELTERVILLE</t>
  </si>
  <si>
    <t>SODA SPRINGS</t>
  </si>
  <si>
    <t>SPIRIT LAKE</t>
  </si>
  <si>
    <t>ST ANTHONY</t>
  </si>
  <si>
    <t>ST CHARLES</t>
  </si>
  <si>
    <t>ST MARIES</t>
  </si>
  <si>
    <t>STANLEY</t>
  </si>
  <si>
    <t>STITES</t>
  </si>
  <si>
    <t>SUGAR CITY</t>
  </si>
  <si>
    <t>SUN VALLEY</t>
  </si>
  <si>
    <t>SWAN VALLEY</t>
  </si>
  <si>
    <t>TENSED</t>
  </si>
  <si>
    <t>TETON</t>
  </si>
  <si>
    <t>TETONIA</t>
  </si>
  <si>
    <t>TROY</t>
  </si>
  <si>
    <t>TWIN FALLS</t>
  </si>
  <si>
    <t>UCON</t>
  </si>
  <si>
    <t>VICTOR</t>
  </si>
  <si>
    <t>WALLACE</t>
  </si>
  <si>
    <t>WARDNER</t>
  </si>
  <si>
    <t>WEIPPE</t>
  </si>
  <si>
    <t>WEISER</t>
  </si>
  <si>
    <t>WENDELL</t>
  </si>
  <si>
    <t>WESTON</t>
  </si>
  <si>
    <t>WHITEBIRD</t>
  </si>
  <si>
    <t>WILDER</t>
  </si>
  <si>
    <t>WINCHESTER</t>
  </si>
  <si>
    <t>WORLEY</t>
  </si>
  <si>
    <t xml:space="preserve">  T O T A L</t>
  </si>
  <si>
    <t xml:space="preserve">SUMMARY OF ALL COUNTIES </t>
  </si>
  <si>
    <t>SUMMARY GROUP:  ALL COUNTIES</t>
  </si>
  <si>
    <t>COUNTY</t>
  </si>
  <si>
    <t>ADAMS</t>
  </si>
  <si>
    <t>BANNOCK</t>
  </si>
  <si>
    <t>BEAR LAKE</t>
  </si>
  <si>
    <t>BENEWAH</t>
  </si>
  <si>
    <t>BINGHAM</t>
  </si>
  <si>
    <t>BLAINE</t>
  </si>
  <si>
    <t>BOISE</t>
  </si>
  <si>
    <t>BONNER</t>
  </si>
  <si>
    <t>BONNEVILLE</t>
  </si>
  <si>
    <t>BOUNDARY</t>
  </si>
  <si>
    <t>BUTTE</t>
  </si>
  <si>
    <t>CAMAS</t>
  </si>
  <si>
    <t>CARIBOU</t>
  </si>
  <si>
    <t>CASSIA</t>
  </si>
  <si>
    <t>CLARK</t>
  </si>
  <si>
    <t>CLEARWATER</t>
  </si>
  <si>
    <t>CUSTER</t>
  </si>
  <si>
    <t>FREMONT</t>
  </si>
  <si>
    <t>GEM</t>
  </si>
  <si>
    <t>IDAHO</t>
  </si>
  <si>
    <t>JEFFERSON</t>
  </si>
  <si>
    <t>LEMHI</t>
  </si>
  <si>
    <t>MADISON</t>
  </si>
  <si>
    <t>ONEIDA</t>
  </si>
  <si>
    <t>OWYHEE</t>
  </si>
  <si>
    <t>VALLEY</t>
  </si>
  <si>
    <t>WASHINGTON</t>
  </si>
  <si>
    <t xml:space="preserve">SUMMARY OF ALL DISTRICTS </t>
  </si>
  <si>
    <t>SUMMARY GROUP:  ALL HIGHWAY DISTRICTS</t>
  </si>
  <si>
    <t>HIGHWAY DISTRICT</t>
  </si>
  <si>
    <t>ADA COUNTY HD</t>
  </si>
  <si>
    <t>ATLANTA HD</t>
  </si>
  <si>
    <t>BLISS HD</t>
  </si>
  <si>
    <t>BUHL HD</t>
  </si>
  <si>
    <t>BURLEY HD</t>
  </si>
  <si>
    <t>CANYON HD</t>
  </si>
  <si>
    <t>CENTRAL HD</t>
  </si>
  <si>
    <t>CLARKIA BETTER RD HD</t>
  </si>
  <si>
    <t>CLEARWATER HD</t>
  </si>
  <si>
    <t>COTTONWOOD HD</t>
  </si>
  <si>
    <t>DEER CREEK HD</t>
  </si>
  <si>
    <t>DIETRICH HD</t>
  </si>
  <si>
    <t>DOUMECQ HD</t>
  </si>
  <si>
    <t>DOWNEY-SWAN LAKE HD</t>
  </si>
  <si>
    <t>EASTSIDE HD</t>
  </si>
  <si>
    <t>EVERGREEN HD</t>
  </si>
  <si>
    <t>FENN HD</t>
  </si>
  <si>
    <t>FERDINAND HD</t>
  </si>
  <si>
    <t>FILER HD</t>
  </si>
  <si>
    <t>GEM HD</t>
  </si>
  <si>
    <t>GLENNS FERRY HD</t>
  </si>
  <si>
    <t>GOLDEN GATE HD</t>
  </si>
  <si>
    <t>GOOD ROADS HD #2</t>
  </si>
  <si>
    <t>GOODING HD</t>
  </si>
  <si>
    <t>GRANGEVILLE HD</t>
  </si>
  <si>
    <t>GREENCREEK HD</t>
  </si>
  <si>
    <t>HAGERMAN HD</t>
  </si>
  <si>
    <t>HIGHWAY DISTRICT #1</t>
  </si>
  <si>
    <t>HILLSDALE HD</t>
  </si>
  <si>
    <t>HOMEDALE HD</t>
  </si>
  <si>
    <t>JEROME HD</t>
  </si>
  <si>
    <t>KAMIAH HD</t>
  </si>
  <si>
    <t>KEUTERVILLE HD</t>
  </si>
  <si>
    <t>KIDDER-HARRIS HD</t>
  </si>
  <si>
    <t>KIMAMA HD</t>
  </si>
  <si>
    <t>LAKES HD</t>
  </si>
  <si>
    <t>LOST RIVER HD</t>
  </si>
  <si>
    <t>MINIDOKA HD</t>
  </si>
  <si>
    <t>MOUNTAIN HOME HD</t>
  </si>
  <si>
    <t>MURTAUGH HD</t>
  </si>
  <si>
    <t>NAMPA HD</t>
  </si>
  <si>
    <t>NORTH HD</t>
  </si>
  <si>
    <t>NORTH LATAH HD</t>
  </si>
  <si>
    <t>NOTUS PARMA HD</t>
  </si>
  <si>
    <t>OAKLEY HD</t>
  </si>
  <si>
    <t>PLUMMER GATEWAY HD</t>
  </si>
  <si>
    <t>POST FALLS HD</t>
  </si>
  <si>
    <t>POWER CO HD</t>
  </si>
  <si>
    <t>PRAIRIE HD</t>
  </si>
  <si>
    <t>RAFT RIVER HD</t>
  </si>
  <si>
    <t>RICHFIELD HD</t>
  </si>
  <si>
    <t>SHOSHONE HD</t>
  </si>
  <si>
    <t>SOUTH LATAH HD</t>
  </si>
  <si>
    <t>TWIN FALLS HD</t>
  </si>
  <si>
    <t>UNION INDEP. HD</t>
  </si>
  <si>
    <t>WEISER VALLEY HD</t>
  </si>
  <si>
    <t>WENDELL HD</t>
  </si>
  <si>
    <t>WEST POINT HD</t>
  </si>
  <si>
    <t>WHITE BIRD HD</t>
  </si>
  <si>
    <t>WINONA HD</t>
  </si>
  <si>
    <t>WORLEY HD</t>
  </si>
  <si>
    <t>TOTALS</t>
  </si>
  <si>
    <t>ENTITY</t>
  </si>
  <si>
    <t>CITIES</t>
  </si>
  <si>
    <t>COUNTIES</t>
  </si>
  <si>
    <t>HIGHWAY DISTS</t>
  </si>
  <si>
    <t>HIGHWAY DISTRICTS</t>
  </si>
  <si>
    <t>LOCAL GOVERNMENT STREET/ROAD FINANCIAL REPORT</t>
  </si>
  <si>
    <t>Compiled from the Annual Street Finance Reports</t>
  </si>
  <si>
    <t xml:space="preserve">              TOTAL MAINTENANCE</t>
  </si>
  <si>
    <t xml:space="preserve">              TOTAL CONSTRUCTION</t>
  </si>
  <si>
    <t>CONSTRUCTION AND REHABILITATION</t>
  </si>
  <si>
    <t xml:space="preserve">              TOTAL EQUIPMENT </t>
  </si>
  <si>
    <t xml:space="preserve">              TOTAL OTHER </t>
  </si>
  <si>
    <t>EXPENSE</t>
  </si>
  <si>
    <t>HUR</t>
  </si>
  <si>
    <t>ALL OTHER EXPENDITURES</t>
  </si>
  <si>
    <t>EXPENDITURE</t>
  </si>
  <si>
    <t>NON-RHF</t>
  </si>
  <si>
    <t>TRANSFER</t>
  </si>
  <si>
    <t>TO NON HWY</t>
  </si>
  <si>
    <t>REDEMPTION, BONDS</t>
  </si>
  <si>
    <t>CAREY</t>
  </si>
  <si>
    <t>25+30</t>
  </si>
  <si>
    <t>CLAYTON</t>
  </si>
  <si>
    <t>DRUMMOND</t>
  </si>
  <si>
    <t>ISLAND PARK</t>
  </si>
  <si>
    <t>OXFORD</t>
  </si>
  <si>
    <t>HAMER</t>
  </si>
  <si>
    <t>Form Approved</t>
  </si>
  <si>
    <t xml:space="preserve">The public report burden for this information collection is estimated to average 380 hours annually.  </t>
  </si>
  <si>
    <t>OMB No. 2125-0032</t>
  </si>
  <si>
    <t>STATE:</t>
  </si>
  <si>
    <t>YEAR ENDING (mm/yy):</t>
  </si>
  <si>
    <t>This Information From The Records Of:</t>
  </si>
  <si>
    <t>Prepared By:</t>
  </si>
  <si>
    <t>Idaho Transportation Deparatment</t>
  </si>
  <si>
    <t>I.  DISPOSITION OF HIGHWAY-USER REVENUES AVAILABLE FOR LOCAL GOVERNMENT EXPENDITURE</t>
  </si>
  <si>
    <t xml:space="preserve">A.     Local         </t>
  </si>
  <si>
    <t xml:space="preserve">B.      Local           </t>
  </si>
  <si>
    <t xml:space="preserve">C.  Receipts from    </t>
  </si>
  <si>
    <t xml:space="preserve">D.  Receipts from  </t>
  </si>
  <si>
    <t>ITEM</t>
  </si>
  <si>
    <t>Motor-Fuel</t>
  </si>
  <si>
    <t>Motor-Vehicle</t>
  </si>
  <si>
    <t>State Highway-</t>
  </si>
  <si>
    <t>Federal Highway</t>
  </si>
  <si>
    <t>Taxes</t>
  </si>
  <si>
    <t>User Taxes</t>
  </si>
  <si>
    <t>Administration</t>
  </si>
  <si>
    <t>1.  Total receipts available</t>
  </si>
  <si>
    <t>2.  Minus amount used for collection expenses</t>
  </si>
  <si>
    <t>3.  Minus amount used for nonhighway purposes</t>
  </si>
  <si>
    <t>4.  Minus amount used for mass transit</t>
  </si>
  <si>
    <t xml:space="preserve">5.  Remainder used for highway purposes </t>
  </si>
  <si>
    <t>II.  RECEIPTS FOR ROAD AND STREET PURPOSES</t>
  </si>
  <si>
    <t>III.  EXPENDITURES FOR ROAD AND STREET PURPOSES</t>
  </si>
  <si>
    <t>A.  Receipts from local sources:</t>
  </si>
  <si>
    <t>A.  Local highway expenditures:</t>
  </si>
  <si>
    <t xml:space="preserve">     1.  Local highway-user taxes</t>
  </si>
  <si>
    <t xml:space="preserve">     1.  Capital outlay (from page 2)</t>
  </si>
  <si>
    <t xml:space="preserve">          a.  Motor Fuel  (from Item I.A.5.)</t>
  </si>
  <si>
    <t xml:space="preserve">     2.  Maintenance:</t>
  </si>
  <si>
    <t xml:space="preserve">          b.  Motor Vehicle (from Item I.B.5.)</t>
  </si>
  <si>
    <t xml:space="preserve">     3.  Road and street services:</t>
  </si>
  <si>
    <t xml:space="preserve">          c.  Total (a.+b.)</t>
  </si>
  <si>
    <t xml:space="preserve">          a.  Traffic control operations</t>
  </si>
  <si>
    <t xml:space="preserve">     2.  General fund appropriations</t>
  </si>
  <si>
    <t xml:space="preserve">          b.  Snow and ice removal</t>
  </si>
  <si>
    <t xml:space="preserve">     3.  Other local imposts (from page 2)</t>
  </si>
  <si>
    <t xml:space="preserve">          c.  Other</t>
  </si>
  <si>
    <t xml:space="preserve">     4.  Miscellaneous local receipts (from page 2)</t>
  </si>
  <si>
    <t xml:space="preserve">          d.  Total  (a. through c.)</t>
  </si>
  <si>
    <t xml:space="preserve">     5.  Transfers from toll facilities</t>
  </si>
  <si>
    <t xml:space="preserve">     4.  General administration &amp; miscellaneous</t>
  </si>
  <si>
    <t xml:space="preserve">     6.  Proceeds of sale of bonds and notes:</t>
  </si>
  <si>
    <t xml:space="preserve">     5.  Highway law enforcement and safety</t>
  </si>
  <si>
    <t xml:space="preserve">          a.  Bonds - Original Issues</t>
  </si>
  <si>
    <t xml:space="preserve">     6.  Total  (1 through 5)</t>
  </si>
  <si>
    <t xml:space="preserve">          b.  Bonds - Refunding Issues</t>
  </si>
  <si>
    <t>B.  Debt service on local obligations:</t>
  </si>
  <si>
    <t xml:space="preserve">          c.  Notes</t>
  </si>
  <si>
    <t xml:space="preserve">     1.  Bonds:</t>
  </si>
  <si>
    <t xml:space="preserve">          d.  Total (a. + b. + c.)</t>
  </si>
  <si>
    <t xml:space="preserve">          a.  Interest</t>
  </si>
  <si>
    <t xml:space="preserve">     7.  Total (1 through 6)</t>
  </si>
  <si>
    <t xml:space="preserve">          b.  Redemption</t>
  </si>
  <si>
    <t>B.  Private Contributions</t>
  </si>
  <si>
    <t xml:space="preserve">          c.  Total (a. + b.)</t>
  </si>
  <si>
    <t>C.  Receipts from State government</t>
  </si>
  <si>
    <t xml:space="preserve">     2.  Notes:</t>
  </si>
  <si>
    <t xml:space="preserve">       (from page 2)</t>
  </si>
  <si>
    <t>D.  Receipts from Federal Government</t>
  </si>
  <si>
    <t>E.  Total receipts (A.7 + B + C + D)</t>
  </si>
  <si>
    <t xml:space="preserve">     3.  Total  (1.c + 2.c)</t>
  </si>
  <si>
    <t>C.  Payments to State for highways</t>
  </si>
  <si>
    <t>D.  Payments to toll facilities</t>
  </si>
  <si>
    <t>E.  Total expenditures (A.6 + B.3 + C + D)</t>
  </si>
  <si>
    <t>IV.   LOCAL HIGHWAY DEBT STATUS</t>
  </si>
  <si>
    <t>(Show all entries at par)</t>
  </si>
  <si>
    <t>Opening Debt</t>
  </si>
  <si>
    <t>Amount Issued</t>
  </si>
  <si>
    <t>Redemptions</t>
  </si>
  <si>
    <t>Closing Debt</t>
  </si>
  <si>
    <t>A.  Bonds (Total)</t>
  </si>
  <si>
    <t xml:space="preserve">        1.  Bonds (Refunding Portion)</t>
  </si>
  <si>
    <t>B.  Notes (Total)</t>
  </si>
  <si>
    <t>Notes and Comments:</t>
  </si>
  <si>
    <t>IV.A  Local Government does not report it's bonding except as new, interest, and retirement.</t>
  </si>
  <si>
    <t>FORM FHWA-536 (Rev.06/2000)</t>
  </si>
  <si>
    <t xml:space="preserve">          PREVIOUS EDITIONS OBSOLETE</t>
  </si>
  <si>
    <t>Excel</t>
  </si>
  <si>
    <t>(Next Page)</t>
  </si>
  <si>
    <t>II.  RECEIPTS FOR ROAD AND STREET PURPOSES - DETAIL</t>
  </si>
  <si>
    <t>A.3.  Other local imposts:</t>
  </si>
  <si>
    <t>A.4.  Miscellaneous local receipts:</t>
  </si>
  <si>
    <t>a.  Property Taxes and Assesments</t>
  </si>
  <si>
    <t>a.  Interest on investments</t>
  </si>
  <si>
    <t>b.  Other local imposts:</t>
  </si>
  <si>
    <t>b.  Sale of Property</t>
  </si>
  <si>
    <t xml:space="preserve"> 1.  Sales Taxes</t>
  </si>
  <si>
    <t>c.  All Other Local</t>
  </si>
  <si>
    <t xml:space="preserve"> 2. Local Impact Fees</t>
  </si>
  <si>
    <t xml:space="preserve">d.  (Specifiy) </t>
  </si>
  <si>
    <t xml:space="preserve"> 3. (Specify)</t>
  </si>
  <si>
    <t>e.  (Specify)</t>
  </si>
  <si>
    <t xml:space="preserve"> 4. (Specify)</t>
  </si>
  <si>
    <t>f.   (Specify)</t>
  </si>
  <si>
    <t xml:space="preserve"> 5. (Specify)</t>
  </si>
  <si>
    <t>g.  (Specify)</t>
  </si>
  <si>
    <t xml:space="preserve"> 6. Total (1. through 5.)</t>
  </si>
  <si>
    <t>h.  (Specify)</t>
  </si>
  <si>
    <t>c.  Total (a. + b.)</t>
  </si>
  <si>
    <t>i.  Total (a. through h.)</t>
  </si>
  <si>
    <t xml:space="preserve">(Carry forward to page 1) </t>
  </si>
  <si>
    <t>C.   Receipts from State Government</t>
  </si>
  <si>
    <t xml:space="preserve">    1.  Highway-user taxes (from Item I.C.5.)</t>
  </si>
  <si>
    <t xml:space="preserve">    1.  FHWA (from Item I.D.5.)</t>
  </si>
  <si>
    <t xml:space="preserve">    2.  State general funds</t>
  </si>
  <si>
    <t xml:space="preserve">    2.  Other Federal agencies:</t>
  </si>
  <si>
    <t xml:space="preserve">    3.  Other State funds:</t>
  </si>
  <si>
    <t xml:space="preserve">        a.  Forest Service </t>
  </si>
  <si>
    <t xml:space="preserve">        a.  State bond proceeds</t>
  </si>
  <si>
    <t xml:space="preserve">        b.  FEMA</t>
  </si>
  <si>
    <t xml:space="preserve">        b.  Inventory Replacement Tax sharing</t>
  </si>
  <si>
    <t xml:space="preserve">        c.  HUD</t>
  </si>
  <si>
    <t xml:space="preserve">        c.  Sales Tax sharing</t>
  </si>
  <si>
    <t xml:space="preserve">        d.  All Other Federal</t>
  </si>
  <si>
    <t xml:space="preserve">        d.  Federal Aid Exchange</t>
  </si>
  <si>
    <t xml:space="preserve">        e.  (Specify)</t>
  </si>
  <si>
    <t xml:space="preserve">        e.  All Other State</t>
  </si>
  <si>
    <t xml:space="preserve">        f.  (Specify)</t>
  </si>
  <si>
    <t xml:space="preserve">         f.  Total (a. through e.)</t>
  </si>
  <si>
    <t xml:space="preserve">        g.  Total (a. through f.)</t>
  </si>
  <si>
    <t xml:space="preserve">   4.  Total (1. + 2. + 3.f)</t>
  </si>
  <si>
    <t xml:space="preserve">    3.  Total (1. + 2.g)</t>
  </si>
  <si>
    <t>III.  EXPENDITURES FOR ROAD AND STREET PURPOSES - DETAIL</t>
  </si>
  <si>
    <t>ON NATIONAL</t>
  </si>
  <si>
    <t>OFF NATIONAL</t>
  </si>
  <si>
    <t/>
  </si>
  <si>
    <t>SYSTEM</t>
  </si>
  <si>
    <t>(a)</t>
  </si>
  <si>
    <t>(b)</t>
  </si>
  <si>
    <t>(c)</t>
  </si>
  <si>
    <t>A.1.  Capital outlay:</t>
  </si>
  <si>
    <t xml:space="preserve">          a.  Right-Of-Way Costs</t>
  </si>
  <si>
    <t xml:space="preserve">          b.  Engineering Costs</t>
  </si>
  <si>
    <t xml:space="preserve">          c.  Construction:</t>
  </si>
  <si>
    <t xml:space="preserve">               (1).  New Facilities</t>
  </si>
  <si>
    <t xml:space="preserve">               (2).  Capacity Improvements</t>
  </si>
  <si>
    <t xml:space="preserve">               (3).  System Preservation</t>
  </si>
  <si>
    <t xml:space="preserve">               (4).  System Enhancement And Operation</t>
  </si>
  <si>
    <t xml:space="preserve">               (5).  Total Construction (1)+(2)+(3)+(4)</t>
  </si>
  <si>
    <t xml:space="preserve">         d.  Total Capital Outlay (Lines 1.a. + 1.b. + 1.c.4)</t>
  </si>
  <si>
    <t>FORM FHWA-536</t>
  </si>
  <si>
    <t>page 2</t>
  </si>
  <si>
    <t xml:space="preserve">  </t>
  </si>
  <si>
    <t>Balance Encumbered for Projects</t>
  </si>
  <si>
    <t>Balance Encumbered for Operations</t>
  </si>
  <si>
    <t>Balance Not Reported as Encumbered</t>
  </si>
  <si>
    <t>Total</t>
  </si>
  <si>
    <t>ALBION HD</t>
  </si>
  <si>
    <t>SPENCER</t>
  </si>
  <si>
    <t>ABERDEEN</t>
  </si>
  <si>
    <t>I.C  Will not reconcile to FHWA-566 Item 8-D for the same reason.</t>
  </si>
  <si>
    <t>YEAR ENDED:     SEPTEMBER 30, 2009</t>
  </si>
  <si>
    <t>INDEPENDENT HD</t>
  </si>
  <si>
    <t>ADJUST-</t>
  </si>
  <si>
    <t>SECURE</t>
  </si>
  <si>
    <t>RURAL</t>
  </si>
  <si>
    <t>SCHOOLS</t>
  </si>
  <si>
    <t>WINTER</t>
  </si>
  <si>
    <t>FILED</t>
  </si>
  <si>
    <t>ELECTRONIC</t>
  </si>
  <si>
    <t xml:space="preserve">or </t>
  </si>
  <si>
    <t>PAPER</t>
  </si>
  <si>
    <t>Reports are missing from XXX small cities.</t>
  </si>
  <si>
    <t>`</t>
  </si>
  <si>
    <t>totals</t>
  </si>
  <si>
    <t>line 5</t>
  </si>
  <si>
    <t>line 15</t>
  </si>
  <si>
    <t>line 19 to 22</t>
  </si>
  <si>
    <t>Line 12</t>
  </si>
  <si>
    <t>Idaho Transportation Department, Financial Planning &amp; Analysis Section</t>
  </si>
  <si>
    <t>09/20</t>
  </si>
  <si>
    <t xml:space="preserve">I.B  Will not reconcile to FHWA-566 Item 8-E.  That report is when collected, Fiscal year 2020.   </t>
  </si>
  <si>
    <t xml:space="preserve">       The above reporting is as received,  Local Fiscal Year 2020 (October 1, 2019 thru September 30, 2020).</t>
  </si>
  <si>
    <t>HIGHWAY DISTRICT FINANCE REPORT FOR F.Y. 2020</t>
  </si>
  <si>
    <t>YEAR ENDED:     SEPTEMBER 30, 2020</t>
  </si>
  <si>
    <t>COUNTY FINANCE REPORT FOR F.Y. 2020</t>
  </si>
  <si>
    <t>THREE CREEK HD</t>
  </si>
  <si>
    <t>stea</t>
  </si>
  <si>
    <t>18A</t>
  </si>
  <si>
    <t>18B</t>
  </si>
  <si>
    <t>TITLE I</t>
  </si>
  <si>
    <t>TITLE III</t>
  </si>
  <si>
    <t>ENDING</t>
  </si>
  <si>
    <t>E</t>
  </si>
  <si>
    <t>Economist</t>
  </si>
  <si>
    <t>Bob Thompson</t>
  </si>
  <si>
    <t xml:space="preserve">E </t>
  </si>
  <si>
    <t>P</t>
  </si>
  <si>
    <t>HIGHWAY DISTRICT FINANCE REPORTS FOR THE YEAR ENDED SEPTEMBER 30, 2023</t>
  </si>
  <si>
    <t>COUNTY ROAD FINANCE REPORTS FOR THE YEAR ENDED SEPTEMBER 30, 2023</t>
  </si>
  <si>
    <t>CITY STREET FINANCE REPORTS FOR THE YEAR ENDED SEPTEMBER 30, 2023</t>
  </si>
  <si>
    <t>CITY STREET FINANCE REPORT FOR FY 2023</t>
  </si>
  <si>
    <t>09/23</t>
  </si>
  <si>
    <t>FISCAL YEAR 2023</t>
  </si>
  <si>
    <t>Last Updated 3/26/2024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</si>
</sst>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&quot;$&quot;* #,##0_-;\-&quot;$&quot;* #,##0_-;_-&quot;$&quot;* &quot;-&quot;_-;_-@_-"/>
    <numFmt numFmtId="165" formatCode="_(&quot;$&quot;* #,##0_);_(&quot;$&quot;* \(#,##0\);_(&quot;$&quot;* &quot;-&quot;??_);_(@_)"/>
    <numFmt numFmtId="166" formatCode="_(* #,##0_);_(* \(#,##0\);_(* &quot;-&quot;??_);_(@_)"/>
    <numFmt numFmtId="167" formatCode="[Blue]#,##0_);[Red]\ &quot;ERROR&quot;;[Blue]0;[Red]\ &quot;ERROR&quot;"/>
    <numFmt numFmtId="168" formatCode="[Black]_(* #,##0_);[Black]_(* \(#,##0\);[Black]_ &quot; &quot;;[Red]\ &quot;ERROR&quot;"/>
    <numFmt numFmtId="169" formatCode="#,##0.000"/>
    <numFmt numFmtId="170" formatCode="[$$-409]#,##0.00_);[Red]\([$$-409]#,##0.00\)"/>
  </numFmts>
  <fonts count="20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i/>
      <sz val="8"/>
      <name val="Arial"/>
      <family val="2"/>
    </font>
    <font>
      <sz val="8"/>
      <name val="Arial"/>
      <family val="2"/>
    </font>
    <font>
      <sz val="9"/>
      <name val="Arial"/>
      <family val="2"/>
    </font>
    <font>
      <sz val="8"/>
      <color indexed="12"/>
      <name val="Arial"/>
      <family val="2"/>
    </font>
    <font>
      <b/>
      <sz val="8"/>
      <name val="Arial"/>
      <family val="2"/>
    </font>
    <font>
      <sz val="10"/>
      <color indexed="12"/>
      <name val="Arial"/>
      <family val="2"/>
    </font>
    <font>
      <b/>
      <i/>
      <sz val="8"/>
      <name val="Arial"/>
      <family val="2"/>
    </font>
    <font>
      <b/>
      <sz val="9"/>
      <name val="Arial"/>
      <family val="2"/>
    </font>
    <font>
      <b/>
      <i/>
      <sz val="9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2"/>
      <name val="Times New Roman"/>
      <family val="1"/>
    </font>
    <font>
      <strike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22"/>
        <bgColor indexed="64"/>
      </patternFill>
    </fill>
    <fill>
      <patternFill patternType="gray125">
        <fgColor indexed="8"/>
      </patternFill>
    </fill>
    <fill>
      <patternFill patternType="solid">
        <fgColor theme="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6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double">
        <color indexed="8"/>
      </top>
      <bottom/>
      <diagonal/>
    </border>
    <border>
      <left/>
      <right/>
      <top style="double">
        <color indexed="8"/>
      </top>
      <bottom/>
      <diagonal/>
    </border>
    <border>
      <left/>
      <right style="thin">
        <color indexed="8"/>
      </right>
      <top style="double">
        <color indexed="8"/>
      </top>
      <bottom/>
      <diagonal/>
    </border>
    <border>
      <left/>
      <right/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/>
      <diagonal/>
    </border>
    <border>
      <left style="thin">
        <color indexed="8"/>
      </left>
      <right style="double">
        <color indexed="8"/>
      </right>
      <top/>
      <bottom/>
      <diagonal/>
    </border>
    <border>
      <left style="thin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double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double">
        <color indexed="8"/>
      </bottom>
      <diagonal/>
    </border>
    <border>
      <left/>
      <right style="double">
        <color indexed="8"/>
      </right>
      <top style="thin">
        <color indexed="8"/>
      </top>
      <bottom style="double">
        <color indexed="8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426">
    <xf numFmtId="0" fontId="0" fillId="0" borderId="0" xfId="0"/>
    <xf numFmtId="0" fontId="0" fillId="2" borderId="0" xfId="0" applyFill="1"/>
    <xf numFmtId="0" fontId="0" fillId="3" borderId="0" xfId="0" applyFill="1"/>
    <xf numFmtId="165" fontId="0" fillId="0" borderId="0" xfId="2" applyNumberFormat="1" applyFont="1"/>
    <xf numFmtId="3" fontId="0" fillId="3" borderId="0" xfId="0" applyNumberFormat="1" applyFill="1"/>
    <xf numFmtId="3" fontId="0" fillId="2" borderId="0" xfId="0" applyNumberFormat="1" applyFill="1"/>
    <xf numFmtId="3" fontId="0" fillId="0" borderId="0" xfId="0" applyNumberFormat="1"/>
    <xf numFmtId="3" fontId="0" fillId="0" borderId="1" xfId="0" applyNumberFormat="1" applyBorder="1"/>
    <xf numFmtId="3" fontId="1" fillId="0" borderId="0" xfId="0" applyNumberFormat="1" applyFont="1" applyAlignment="1">
      <alignment horizontal="center"/>
    </xf>
    <xf numFmtId="3" fontId="1" fillId="2" borderId="0" xfId="0" applyNumberFormat="1" applyFont="1" applyFill="1" applyAlignment="1">
      <alignment horizontal="center"/>
    </xf>
    <xf numFmtId="3" fontId="1" fillId="0" borderId="0" xfId="0" quotePrefix="1" applyNumberFormat="1" applyFont="1" applyAlignment="1">
      <alignment horizontal="center"/>
    </xf>
    <xf numFmtId="3" fontId="0" fillId="0" borderId="2" xfId="0" applyNumberFormat="1" applyBorder="1"/>
    <xf numFmtId="3" fontId="0" fillId="0" borderId="3" xfId="0" applyNumberFormat="1" applyBorder="1"/>
    <xf numFmtId="3" fontId="0" fillId="0" borderId="0" xfId="2" applyNumberFormat="1" applyFont="1"/>
    <xf numFmtId="3" fontId="0" fillId="0" borderId="4" xfId="0" applyNumberFormat="1" applyBorder="1"/>
    <xf numFmtId="3" fontId="0" fillId="2" borderId="5" xfId="0" applyNumberFormat="1" applyFill="1" applyBorder="1"/>
    <xf numFmtId="3" fontId="0" fillId="0" borderId="5" xfId="0" applyNumberFormat="1" applyBorder="1"/>
    <xf numFmtId="3" fontId="0" fillId="0" borderId="6" xfId="0" applyNumberFormat="1" applyBorder="1"/>
    <xf numFmtId="3" fontId="0" fillId="0" borderId="7" xfId="0" applyNumberFormat="1" applyBorder="1"/>
    <xf numFmtId="3" fontId="0" fillId="3" borderId="0" xfId="1" applyNumberFormat="1" applyFont="1" applyFill="1"/>
    <xf numFmtId="3" fontId="0" fillId="2" borderId="0" xfId="1" applyNumberFormat="1" applyFont="1" applyFill="1"/>
    <xf numFmtId="3" fontId="0" fillId="0" borderId="0" xfId="1" applyNumberFormat="1" applyFont="1"/>
    <xf numFmtId="3" fontId="0" fillId="0" borderId="1" xfId="1" applyNumberFormat="1" applyFont="1" applyBorder="1"/>
    <xf numFmtId="3" fontId="0" fillId="2" borderId="0" xfId="2" applyNumberFormat="1" applyFont="1" applyFill="1"/>
    <xf numFmtId="3" fontId="0" fillId="0" borderId="0" xfId="0" applyNumberFormat="1" applyProtection="1"/>
    <xf numFmtId="3" fontId="0" fillId="3" borderId="8" xfId="1" applyNumberFormat="1" applyFont="1" applyFill="1" applyBorder="1"/>
    <xf numFmtId="3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10" fontId="0" fillId="0" borderId="0" xfId="3" applyNumberFormat="1" applyFont="1" applyAlignment="1">
      <alignment horizontal="left"/>
    </xf>
    <xf numFmtId="3" fontId="0" fillId="0" borderId="0" xfId="1" applyNumberFormat="1" applyFont="1" applyFill="1"/>
    <xf numFmtId="3" fontId="0" fillId="0" borderId="0" xfId="0" applyNumberFormat="1" applyFill="1"/>
    <xf numFmtId="0" fontId="0" fillId="0" borderId="0" xfId="0" applyFill="1" applyBorder="1"/>
    <xf numFmtId="3" fontId="0" fillId="3" borderId="9" xfId="0" applyNumberFormat="1" applyFill="1" applyBorder="1"/>
    <xf numFmtId="3" fontId="0" fillId="0" borderId="9" xfId="0" applyNumberFormat="1" applyBorder="1"/>
    <xf numFmtId="15" fontId="0" fillId="0" borderId="0" xfId="0" applyNumberFormat="1"/>
    <xf numFmtId="3" fontId="0" fillId="0" borderId="10" xfId="1" applyNumberFormat="1" applyFont="1" applyFill="1" applyBorder="1"/>
    <xf numFmtId="3" fontId="1" fillId="0" borderId="0" xfId="0" applyNumberFormat="1" applyFont="1"/>
    <xf numFmtId="3" fontId="1" fillId="0" borderId="0" xfId="0" applyNumberFormat="1" applyFont="1" applyAlignment="1">
      <alignment horizontal="left"/>
    </xf>
    <xf numFmtId="3" fontId="0" fillId="0" borderId="9" xfId="0" applyNumberFormat="1" applyBorder="1" applyAlignment="1">
      <alignment horizontal="left"/>
    </xf>
    <xf numFmtId="3" fontId="1" fillId="0" borderId="9" xfId="0" applyNumberFormat="1" applyFont="1" applyBorder="1"/>
    <xf numFmtId="3" fontId="0" fillId="0" borderId="9" xfId="2" applyNumberFormat="1" applyFont="1" applyBorder="1"/>
    <xf numFmtId="3" fontId="0" fillId="3" borderId="0" xfId="0" applyNumberFormat="1" applyFill="1" applyAlignment="1">
      <alignment horizontal="left"/>
    </xf>
    <xf numFmtId="0" fontId="0" fillId="0" borderId="0" xfId="0" applyFill="1"/>
    <xf numFmtId="166" fontId="0" fillId="0" borderId="0" xfId="1" applyNumberFormat="1" applyFont="1" applyFill="1" applyBorder="1"/>
    <xf numFmtId="3" fontId="0" fillId="0" borderId="0" xfId="0" applyNumberFormat="1" applyFill="1" applyBorder="1"/>
    <xf numFmtId="0" fontId="0" fillId="0" borderId="0" xfId="0" applyFill="1" applyBorder="1" applyAlignment="1">
      <alignment horizontal="right"/>
    </xf>
    <xf numFmtId="14" fontId="0" fillId="0" borderId="0" xfId="0" applyNumberFormat="1" applyFill="1" applyBorder="1"/>
    <xf numFmtId="165" fontId="0" fillId="0" borderId="0" xfId="2" applyNumberFormat="1" applyFont="1" applyFill="1" applyBorder="1"/>
    <xf numFmtId="0" fontId="0" fillId="0" borderId="0" xfId="0" applyFill="1" applyBorder="1" applyProtection="1"/>
    <xf numFmtId="3" fontId="0" fillId="2" borderId="9" xfId="0" applyNumberFormat="1" applyFill="1" applyBorder="1"/>
    <xf numFmtId="3" fontId="0" fillId="0" borderId="2" xfId="0" applyNumberFormat="1" applyFill="1" applyBorder="1"/>
    <xf numFmtId="3" fontId="0" fillId="0" borderId="1" xfId="0" applyNumberFormat="1" applyFill="1" applyBorder="1"/>
    <xf numFmtId="3" fontId="0" fillId="0" borderId="3" xfId="0" applyNumberFormat="1" applyFill="1" applyBorder="1"/>
    <xf numFmtId="0" fontId="0" fillId="0" borderId="11" xfId="0" applyBorder="1"/>
    <xf numFmtId="3" fontId="0" fillId="3" borderId="1" xfId="1" applyNumberFormat="1" applyFont="1" applyFill="1" applyBorder="1"/>
    <xf numFmtId="0" fontId="0" fillId="3" borderId="8" xfId="0" applyFill="1" applyBorder="1"/>
    <xf numFmtId="0" fontId="0" fillId="2" borderId="0" xfId="0" applyFill="1" applyBorder="1"/>
    <xf numFmtId="3" fontId="0" fillId="0" borderId="4" xfId="0" applyNumberFormat="1" applyFill="1" applyBorder="1"/>
    <xf numFmtId="3" fontId="0" fillId="2" borderId="4" xfId="0" applyNumberFormat="1" applyFill="1" applyBorder="1"/>
    <xf numFmtId="3" fontId="0" fillId="3" borderId="1" xfId="1" applyNumberFormat="1" applyFont="1" applyFill="1" applyBorder="1" applyProtection="1"/>
    <xf numFmtId="3" fontId="0" fillId="3" borderId="3" xfId="1" applyNumberFormat="1" applyFont="1" applyFill="1" applyBorder="1" applyProtection="1"/>
    <xf numFmtId="3" fontId="0" fillId="3" borderId="8" xfId="1" applyNumberFormat="1" applyFont="1" applyFill="1" applyBorder="1" applyProtection="1"/>
    <xf numFmtId="3" fontId="0" fillId="0" borderId="10" xfId="1" applyNumberFormat="1" applyFont="1" applyFill="1" applyBorder="1" applyProtection="1"/>
    <xf numFmtId="3" fontId="0" fillId="0" borderId="9" xfId="0" applyNumberFormat="1" applyFill="1" applyBorder="1"/>
    <xf numFmtId="3" fontId="0" fillId="3" borderId="12" xfId="0" applyNumberFormat="1" applyFill="1" applyBorder="1"/>
    <xf numFmtId="3" fontId="0" fillId="0" borderId="13" xfId="0" applyNumberFormat="1" applyBorder="1"/>
    <xf numFmtId="3" fontId="0" fillId="0" borderId="0" xfId="0" applyNumberFormat="1" applyBorder="1"/>
    <xf numFmtId="3" fontId="0" fillId="3" borderId="0" xfId="0" applyNumberFormat="1" applyFill="1" applyBorder="1"/>
    <xf numFmtId="3" fontId="0" fillId="3" borderId="12" xfId="0" applyNumberFormat="1" applyFill="1" applyBorder="1" applyAlignment="1">
      <alignment horizontal="center"/>
    </xf>
    <xf numFmtId="3" fontId="3" fillId="0" borderId="14" xfId="0" applyNumberFormat="1" applyFont="1" applyBorder="1"/>
    <xf numFmtId="3" fontId="0" fillId="0" borderId="15" xfId="0" applyNumberFormat="1" applyBorder="1"/>
    <xf numFmtId="3" fontId="0" fillId="3" borderId="8" xfId="0" applyNumberFormat="1" applyFill="1" applyBorder="1"/>
    <xf numFmtId="3" fontId="3" fillId="0" borderId="0" xfId="0" applyNumberFormat="1" applyFont="1"/>
    <xf numFmtId="3" fontId="3" fillId="0" borderId="8" xfId="0" applyNumberFormat="1" applyFont="1" applyBorder="1"/>
    <xf numFmtId="164" fontId="3" fillId="0" borderId="0" xfId="0" applyNumberFormat="1" applyFont="1" applyBorder="1"/>
    <xf numFmtId="164" fontId="0" fillId="3" borderId="0" xfId="0" applyNumberFormat="1" applyFill="1" applyBorder="1"/>
    <xf numFmtId="164" fontId="3" fillId="0" borderId="11" xfId="0" applyNumberFormat="1" applyFont="1" applyBorder="1"/>
    <xf numFmtId="164" fontId="0" fillId="0" borderId="0" xfId="0" applyNumberFormat="1" applyBorder="1"/>
    <xf numFmtId="164" fontId="0" fillId="0" borderId="11" xfId="0" applyNumberFormat="1" applyBorder="1"/>
    <xf numFmtId="164" fontId="0" fillId="0" borderId="9" xfId="0" applyNumberFormat="1" applyBorder="1"/>
    <xf numFmtId="164" fontId="0" fillId="3" borderId="9" xfId="0" applyNumberFormat="1" applyFill="1" applyBorder="1"/>
    <xf numFmtId="164" fontId="0" fillId="0" borderId="16" xfId="0" applyNumberFormat="1" applyBorder="1"/>
    <xf numFmtId="164" fontId="0" fillId="0" borderId="12" xfId="0" applyNumberFormat="1" applyBorder="1"/>
    <xf numFmtId="164" fontId="0" fillId="3" borderId="12" xfId="0" applyNumberFormat="1" applyFill="1" applyBorder="1"/>
    <xf numFmtId="164" fontId="0" fillId="0" borderId="17" xfId="0" applyNumberFormat="1" applyBorder="1"/>
    <xf numFmtId="164" fontId="0" fillId="0" borderId="8" xfId="0" applyNumberFormat="1" applyBorder="1"/>
    <xf numFmtId="164" fontId="0" fillId="3" borderId="8" xfId="0" applyNumberFormat="1" applyFill="1" applyBorder="1"/>
    <xf numFmtId="164" fontId="3" fillId="0" borderId="9" xfId="0" applyNumberFormat="1" applyFont="1" applyBorder="1"/>
    <xf numFmtId="164" fontId="3" fillId="0" borderId="16" xfId="0" applyNumberFormat="1" applyFont="1" applyBorder="1"/>
    <xf numFmtId="164" fontId="0" fillId="0" borderId="0" xfId="0" applyNumberFormat="1"/>
    <xf numFmtId="164" fontId="0" fillId="3" borderId="0" xfId="0" applyNumberFormat="1" applyFill="1"/>
    <xf numFmtId="164" fontId="3" fillId="0" borderId="8" xfId="0" applyNumberFormat="1" applyFont="1" applyBorder="1"/>
    <xf numFmtId="164" fontId="3" fillId="0" borderId="0" xfId="0" applyNumberFormat="1" applyFont="1"/>
    <xf numFmtId="3" fontId="3" fillId="0" borderId="0" xfId="0" applyNumberFormat="1" applyFont="1" applyAlignment="1">
      <alignment horizontal="centerContinuous"/>
    </xf>
    <xf numFmtId="0" fontId="3" fillId="0" borderId="0" xfId="0" applyFont="1" applyAlignment="1">
      <alignment horizontal="centerContinuous"/>
    </xf>
    <xf numFmtId="164" fontId="3" fillId="0" borderId="18" xfId="0" applyNumberFormat="1" applyFont="1" applyBorder="1"/>
    <xf numFmtId="164" fontId="3" fillId="0" borderId="17" xfId="0" applyNumberFormat="1" applyFont="1" applyBorder="1"/>
    <xf numFmtId="164" fontId="3" fillId="0" borderId="7" xfId="0" applyNumberFormat="1" applyFont="1" applyBorder="1"/>
    <xf numFmtId="164" fontId="3" fillId="0" borderId="19" xfId="0" applyNumberFormat="1" applyFont="1" applyBorder="1"/>
    <xf numFmtId="164" fontId="0" fillId="0" borderId="20" xfId="0" applyNumberFormat="1" applyBorder="1"/>
    <xf numFmtId="164" fontId="3" fillId="0" borderId="12" xfId="0" applyNumberFormat="1" applyFont="1" applyBorder="1"/>
    <xf numFmtId="3" fontId="3" fillId="0" borderId="21" xfId="0" applyNumberFormat="1" applyFont="1" applyBorder="1"/>
    <xf numFmtId="164" fontId="0" fillId="0" borderId="9" xfId="0" applyNumberFormat="1" applyFill="1" applyBorder="1"/>
    <xf numFmtId="164" fontId="0" fillId="0" borderId="12" xfId="0" applyNumberFormat="1" applyFill="1" applyBorder="1"/>
    <xf numFmtId="3" fontId="5" fillId="0" borderId="14" xfId="0" applyNumberFormat="1" applyFont="1" applyBorder="1"/>
    <xf numFmtId="3" fontId="3" fillId="0" borderId="6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3" fontId="5" fillId="0" borderId="13" xfId="0" applyNumberFormat="1" applyFont="1" applyBorder="1"/>
    <xf numFmtId="0" fontId="0" fillId="0" borderId="0" xfId="0" applyBorder="1"/>
    <xf numFmtId="164" fontId="0" fillId="3" borderId="5" xfId="0" applyNumberFormat="1" applyFill="1" applyBorder="1"/>
    <xf numFmtId="164" fontId="0" fillId="0" borderId="17" xfId="0" applyNumberFormat="1" applyFill="1" applyBorder="1"/>
    <xf numFmtId="3" fontId="4" fillId="0" borderId="0" xfId="0" applyNumberFormat="1" applyFont="1"/>
    <xf numFmtId="164" fontId="3" fillId="0" borderId="20" xfId="0" applyNumberFormat="1" applyFont="1" applyBorder="1"/>
    <xf numFmtId="3" fontId="0" fillId="0" borderId="11" xfId="0" applyNumberFormat="1" applyFill="1" applyBorder="1"/>
    <xf numFmtId="44" fontId="0" fillId="3" borderId="8" xfId="2" applyFont="1" applyFill="1" applyBorder="1"/>
    <xf numFmtId="44" fontId="0" fillId="0" borderId="8" xfId="2" applyFont="1" applyBorder="1"/>
    <xf numFmtId="44" fontId="0" fillId="0" borderId="15" xfId="2" applyFont="1" applyBorder="1"/>
    <xf numFmtId="3" fontId="0" fillId="3" borderId="14" xfId="0" applyNumberFormat="1" applyFill="1" applyBorder="1"/>
    <xf numFmtId="3" fontId="0" fillId="3" borderId="13" xfId="0" applyNumberFormat="1" applyFill="1" applyBorder="1"/>
    <xf numFmtId="3" fontId="0" fillId="3" borderId="21" xfId="0" applyNumberFormat="1" applyFill="1" applyBorder="1"/>
    <xf numFmtId="0" fontId="6" fillId="0" borderId="0" xfId="0" applyFont="1" applyProtection="1"/>
    <xf numFmtId="0" fontId="6" fillId="0" borderId="0" xfId="0" applyFont="1" applyAlignment="1" applyProtection="1">
      <alignment horizontal="right"/>
    </xf>
    <xf numFmtId="10" fontId="6" fillId="0" borderId="0" xfId="0" applyNumberFormat="1" applyFont="1" applyProtection="1"/>
    <xf numFmtId="0" fontId="7" fillId="0" borderId="0" xfId="0" applyFont="1" applyProtection="1"/>
    <xf numFmtId="0" fontId="7" fillId="0" borderId="22" xfId="0" applyFont="1" applyBorder="1" applyProtection="1"/>
    <xf numFmtId="0" fontId="7" fillId="0" borderId="23" xfId="0" applyFont="1" applyBorder="1" applyProtection="1"/>
    <xf numFmtId="0" fontId="6" fillId="0" borderId="23" xfId="0" applyFont="1" applyBorder="1" applyProtection="1"/>
    <xf numFmtId="0" fontId="6" fillId="0" borderId="22" xfId="0" applyFont="1" applyBorder="1" applyProtection="1"/>
    <xf numFmtId="49" fontId="6" fillId="0" borderId="24" xfId="0" applyNumberFormat="1" applyFont="1" applyBorder="1" applyAlignment="1" applyProtection="1"/>
    <xf numFmtId="0" fontId="7" fillId="0" borderId="25" xfId="0" applyFont="1" applyBorder="1" applyProtection="1"/>
    <xf numFmtId="49" fontId="8" fillId="0" borderId="25" xfId="0" applyNumberFormat="1" applyFont="1" applyBorder="1" applyProtection="1">
      <protection locked="0"/>
    </xf>
    <xf numFmtId="49" fontId="8" fillId="0" borderId="26" xfId="0" applyNumberFormat="1" applyFont="1" applyBorder="1" applyAlignment="1" applyProtection="1"/>
    <xf numFmtId="0" fontId="3" fillId="0" borderId="25" xfId="0" applyFont="1" applyBorder="1" applyAlignment="1" applyProtection="1">
      <alignment horizontal="centerContinuous"/>
    </xf>
    <xf numFmtId="0" fontId="3" fillId="0" borderId="0" xfId="0" applyFont="1" applyAlignment="1" applyProtection="1">
      <alignment horizontal="centerContinuous"/>
    </xf>
    <xf numFmtId="0" fontId="9" fillId="0" borderId="0" xfId="0" applyFont="1" applyAlignment="1" applyProtection="1">
      <alignment horizontal="centerContinuous"/>
    </xf>
    <xf numFmtId="0" fontId="6" fillId="0" borderId="0" xfId="0" applyFont="1" applyAlignment="1" applyProtection="1">
      <alignment horizontal="centerContinuous"/>
    </xf>
    <xf numFmtId="0" fontId="6" fillId="0" borderId="25" xfId="0" applyFont="1" applyBorder="1" applyProtection="1"/>
    <xf numFmtId="49" fontId="8" fillId="0" borderId="25" xfId="0" quotePrefix="1" applyNumberFormat="1" applyFont="1" applyBorder="1" applyProtection="1">
      <protection locked="0"/>
    </xf>
    <xf numFmtId="49" fontId="8" fillId="0" borderId="27" xfId="0" applyNumberFormat="1" applyFont="1" applyBorder="1" applyAlignment="1" applyProtection="1"/>
    <xf numFmtId="0" fontId="6" fillId="0" borderId="23" xfId="0" applyFont="1" applyBorder="1" applyProtection="1">
      <protection locked="0"/>
    </xf>
    <xf numFmtId="0" fontId="6" fillId="0" borderId="26" xfId="0" applyFont="1" applyBorder="1" applyProtection="1">
      <protection locked="0"/>
    </xf>
    <xf numFmtId="0" fontId="10" fillId="0" borderId="25" xfId="0" applyFont="1" applyBorder="1" applyProtection="1">
      <protection locked="0"/>
    </xf>
    <xf numFmtId="0" fontId="10" fillId="0" borderId="0" xfId="0" applyFont="1" applyProtection="1">
      <protection locked="0"/>
    </xf>
    <xf numFmtId="0" fontId="10" fillId="0" borderId="26" xfId="0" applyFont="1" applyBorder="1" applyProtection="1">
      <protection locked="0"/>
    </xf>
    <xf numFmtId="0" fontId="9" fillId="0" borderId="28" xfId="0" applyFont="1" applyBorder="1" applyProtection="1"/>
    <xf numFmtId="0" fontId="9" fillId="0" borderId="29" xfId="0" applyFont="1" applyBorder="1" applyProtection="1"/>
    <xf numFmtId="0" fontId="9" fillId="0" borderId="30" xfId="0" applyFont="1" applyBorder="1" applyProtection="1"/>
    <xf numFmtId="0" fontId="9" fillId="0" borderId="25" xfId="0" applyFont="1" applyBorder="1" applyAlignment="1" applyProtection="1">
      <alignment horizontal="centerContinuous"/>
    </xf>
    <xf numFmtId="0" fontId="9" fillId="0" borderId="26" xfId="0" applyFont="1" applyBorder="1" applyAlignment="1" applyProtection="1">
      <alignment horizontal="centerContinuous"/>
    </xf>
    <xf numFmtId="0" fontId="9" fillId="0" borderId="25" xfId="0" applyFont="1" applyBorder="1" applyProtection="1"/>
    <xf numFmtId="0" fontId="9" fillId="0" borderId="0" xfId="0" applyFont="1" applyProtection="1"/>
    <xf numFmtId="0" fontId="9" fillId="0" borderId="26" xfId="0" applyFont="1" applyBorder="1" applyProtection="1"/>
    <xf numFmtId="0" fontId="11" fillId="0" borderId="22" xfId="0" applyFont="1" applyBorder="1" applyProtection="1"/>
    <xf numFmtId="0" fontId="11" fillId="0" borderId="23" xfId="0" applyFont="1" applyBorder="1" applyProtection="1"/>
    <xf numFmtId="0" fontId="9" fillId="0" borderId="22" xfId="0" applyFont="1" applyBorder="1" applyAlignment="1" applyProtection="1">
      <alignment horizontal="centerContinuous"/>
    </xf>
    <xf numFmtId="0" fontId="9" fillId="0" borderId="31" xfId="0" applyFont="1" applyBorder="1" applyAlignment="1" applyProtection="1">
      <alignment horizontal="centerContinuous"/>
    </xf>
    <xf numFmtId="0" fontId="6" fillId="0" borderId="25" xfId="0" applyFont="1" applyBorder="1" applyAlignment="1" applyProtection="1">
      <alignment horizontal="center"/>
    </xf>
    <xf numFmtId="0" fontId="9" fillId="0" borderId="32" xfId="0" applyFont="1" applyBorder="1" applyAlignment="1" applyProtection="1">
      <alignment horizontal="centerContinuous"/>
    </xf>
    <xf numFmtId="167" fontId="6" fillId="0" borderId="33" xfId="0" applyNumberFormat="1" applyFont="1" applyBorder="1" applyAlignment="1" applyProtection="1">
      <protection locked="0"/>
    </xf>
    <xf numFmtId="167" fontId="8" fillId="0" borderId="22" xfId="0" applyNumberFormat="1" applyFont="1" applyBorder="1" applyAlignment="1" applyProtection="1">
      <protection locked="0"/>
    </xf>
    <xf numFmtId="167" fontId="8" fillId="0" borderId="31" xfId="0" applyNumberFormat="1" applyFont="1" applyBorder="1" applyAlignment="1" applyProtection="1">
      <protection locked="0"/>
    </xf>
    <xf numFmtId="0" fontId="6" fillId="4" borderId="22" xfId="0" applyFont="1" applyFill="1" applyBorder="1" applyProtection="1"/>
    <xf numFmtId="0" fontId="6" fillId="4" borderId="31" xfId="0" applyFont="1" applyFill="1" applyBorder="1" applyProtection="1"/>
    <xf numFmtId="168" fontId="6" fillId="0" borderId="22" xfId="0" applyNumberFormat="1" applyFont="1" applyBorder="1" applyProtection="1"/>
    <xf numFmtId="168" fontId="6" fillId="0" borderId="31" xfId="0" applyNumberFormat="1" applyFont="1" applyBorder="1" applyProtection="1"/>
    <xf numFmtId="0" fontId="9" fillId="0" borderId="34" xfId="0" applyFont="1" applyBorder="1" applyProtection="1"/>
    <xf numFmtId="0" fontId="9" fillId="0" borderId="35" xfId="0" applyFont="1" applyBorder="1" applyProtection="1"/>
    <xf numFmtId="0" fontId="6" fillId="0" borderId="29" xfId="0" applyFont="1" applyBorder="1" applyProtection="1"/>
    <xf numFmtId="0" fontId="6" fillId="0" borderId="30" xfId="0" applyFont="1" applyBorder="1" applyProtection="1"/>
    <xf numFmtId="0" fontId="9" fillId="0" borderId="36" xfId="0" applyFont="1" applyBorder="1" applyAlignment="1" applyProtection="1">
      <alignment horizontal="centerContinuous"/>
    </xf>
    <xf numFmtId="0" fontId="9" fillId="0" borderId="37" xfId="0" applyFont="1" applyBorder="1" applyAlignment="1" applyProtection="1">
      <alignment horizontal="centerContinuous"/>
    </xf>
    <xf numFmtId="0" fontId="9" fillId="0" borderId="36" xfId="0" applyFont="1" applyBorder="1" applyProtection="1"/>
    <xf numFmtId="0" fontId="9" fillId="0" borderId="37" xfId="0" applyFont="1" applyBorder="1" applyProtection="1"/>
    <xf numFmtId="0" fontId="6" fillId="0" borderId="26" xfId="0" applyFont="1" applyBorder="1" applyProtection="1"/>
    <xf numFmtId="0" fontId="6" fillId="0" borderId="22" xfId="0" applyFont="1" applyBorder="1" applyAlignment="1" applyProtection="1">
      <alignment horizontal="center"/>
    </xf>
    <xf numFmtId="0" fontId="6" fillId="0" borderId="38" xfId="0" applyFont="1" applyBorder="1" applyAlignment="1" applyProtection="1">
      <alignment horizontal="centerContinuous"/>
    </xf>
    <xf numFmtId="0" fontId="6" fillId="0" borderId="39" xfId="0" applyFont="1" applyBorder="1" applyAlignment="1" applyProtection="1">
      <alignment horizontal="centerContinuous"/>
    </xf>
    <xf numFmtId="0" fontId="6" fillId="0" borderId="23" xfId="0" applyFont="1" applyBorder="1" applyAlignment="1" applyProtection="1">
      <alignment horizontal="centerContinuous"/>
    </xf>
    <xf numFmtId="0" fontId="6" fillId="0" borderId="31" xfId="0" applyFont="1" applyBorder="1" applyAlignment="1" applyProtection="1">
      <alignment horizontal="centerContinuous"/>
    </xf>
    <xf numFmtId="0" fontId="9" fillId="0" borderId="22" xfId="0" applyFont="1" applyBorder="1" applyAlignment="1" applyProtection="1"/>
    <xf numFmtId="0" fontId="9" fillId="0" borderId="23" xfId="0" applyFont="1" applyBorder="1" applyAlignment="1" applyProtection="1">
      <alignment horizontal="centerContinuous"/>
    </xf>
    <xf numFmtId="0" fontId="9" fillId="4" borderId="38" xfId="0" applyFont="1" applyFill="1" applyBorder="1" applyProtection="1"/>
    <xf numFmtId="0" fontId="9" fillId="0" borderId="39" xfId="0" applyFont="1" applyBorder="1" applyProtection="1"/>
    <xf numFmtId="0" fontId="6" fillId="4" borderId="38" xfId="0" applyFont="1" applyFill="1" applyBorder="1" applyProtection="1"/>
    <xf numFmtId="0" fontId="6" fillId="0" borderId="39" xfId="0" applyFont="1" applyBorder="1" applyProtection="1"/>
    <xf numFmtId="168" fontId="6" fillId="0" borderId="38" xfId="0" applyNumberFormat="1" applyFont="1" applyBorder="1" applyProtection="1"/>
    <xf numFmtId="167" fontId="8" fillId="0" borderId="31" xfId="0" applyNumberFormat="1" applyFont="1" applyBorder="1" applyProtection="1">
      <protection locked="0"/>
    </xf>
    <xf numFmtId="167" fontId="8" fillId="0" borderId="38" xfId="0" applyNumberFormat="1" applyFont="1" applyBorder="1" applyProtection="1">
      <protection locked="0"/>
    </xf>
    <xf numFmtId="0" fontId="6" fillId="0" borderId="40" xfId="0" applyFont="1" applyBorder="1" applyProtection="1"/>
    <xf numFmtId="0" fontId="6" fillId="0" borderId="41" xfId="0" applyFont="1" applyBorder="1" applyProtection="1"/>
    <xf numFmtId="0" fontId="9" fillId="0" borderId="22" xfId="0" applyFont="1" applyBorder="1" applyProtection="1"/>
    <xf numFmtId="0" fontId="9" fillId="0" borderId="23" xfId="0" applyFont="1" applyBorder="1" applyProtection="1"/>
    <xf numFmtId="168" fontId="6" fillId="0" borderId="42" xfId="0" applyNumberFormat="1" applyFont="1" applyBorder="1" applyProtection="1"/>
    <xf numFmtId="0" fontId="9" fillId="0" borderId="43" xfId="0" applyFont="1" applyBorder="1" applyProtection="1"/>
    <xf numFmtId="0" fontId="9" fillId="0" borderId="44" xfId="0" applyFont="1" applyBorder="1" applyProtection="1"/>
    <xf numFmtId="168" fontId="6" fillId="0" borderId="45" xfId="0" applyNumberFormat="1" applyFont="1" applyBorder="1" applyProtection="1"/>
    <xf numFmtId="0" fontId="6" fillId="4" borderId="0" xfId="0" applyFont="1" applyFill="1" applyProtection="1"/>
    <xf numFmtId="0" fontId="6" fillId="4" borderId="36" xfId="0" applyFont="1" applyFill="1" applyBorder="1" applyProtection="1"/>
    <xf numFmtId="0" fontId="6" fillId="4" borderId="25" xfId="0" applyFont="1" applyFill="1" applyBorder="1" applyProtection="1"/>
    <xf numFmtId="0" fontId="9" fillId="0" borderId="46" xfId="0" applyFont="1" applyBorder="1" applyAlignment="1" applyProtection="1"/>
    <xf numFmtId="168" fontId="6" fillId="0" borderId="33" xfId="0" applyNumberFormat="1" applyFont="1" applyBorder="1" applyProtection="1"/>
    <xf numFmtId="0" fontId="9" fillId="0" borderId="28" xfId="0" applyFont="1" applyBorder="1" applyAlignment="1" applyProtection="1">
      <alignment horizontal="centerContinuous"/>
    </xf>
    <xf numFmtId="0" fontId="6" fillId="0" borderId="29" xfId="0" applyFont="1" applyBorder="1" applyAlignment="1" applyProtection="1">
      <alignment horizontal="centerContinuous"/>
    </xf>
    <xf numFmtId="0" fontId="6" fillId="0" borderId="30" xfId="0" applyFont="1" applyBorder="1" applyAlignment="1" applyProtection="1">
      <alignment horizontal="centerContinuous"/>
    </xf>
    <xf numFmtId="0" fontId="6" fillId="0" borderId="26" xfId="0" applyFont="1" applyBorder="1" applyAlignment="1" applyProtection="1">
      <alignment horizontal="centerContinuous"/>
    </xf>
    <xf numFmtId="0" fontId="6" fillId="4" borderId="23" xfId="0" applyFont="1" applyFill="1" applyBorder="1" applyProtection="1"/>
    <xf numFmtId="0" fontId="6" fillId="0" borderId="33" xfId="0" applyFont="1" applyBorder="1" applyAlignment="1" applyProtection="1">
      <alignment horizontal="centerContinuous"/>
    </xf>
    <xf numFmtId="0" fontId="6" fillId="0" borderId="40" xfId="0" applyFont="1" applyBorder="1" applyAlignment="1" applyProtection="1">
      <alignment horizontal="centerContinuous"/>
    </xf>
    <xf numFmtId="0" fontId="9" fillId="0" borderId="40" xfId="0" applyFont="1" applyBorder="1" applyAlignment="1" applyProtection="1"/>
    <xf numFmtId="0" fontId="6" fillId="0" borderId="47" xfId="0" applyFont="1" applyBorder="1" applyAlignment="1" applyProtection="1"/>
    <xf numFmtId="167" fontId="8" fillId="0" borderId="33" xfId="0" applyNumberFormat="1" applyFont="1" applyBorder="1" applyProtection="1">
      <protection locked="0"/>
    </xf>
    <xf numFmtId="167" fontId="8" fillId="0" borderId="40" xfId="0" applyNumberFormat="1" applyFont="1" applyBorder="1" applyProtection="1">
      <protection locked="0"/>
    </xf>
    <xf numFmtId="168" fontId="6" fillId="0" borderId="33" xfId="0" applyNumberFormat="1" applyFont="1" applyBorder="1" applyAlignment="1" applyProtection="1"/>
    <xf numFmtId="0" fontId="6" fillId="0" borderId="40" xfId="0" applyFont="1" applyBorder="1" applyAlignment="1" applyProtection="1"/>
    <xf numFmtId="0" fontId="6" fillId="0" borderId="47" xfId="0" applyFont="1" applyBorder="1" applyAlignment="1" applyProtection="1">
      <alignment horizontal="centerContinuous"/>
    </xf>
    <xf numFmtId="0" fontId="6" fillId="4" borderId="33" xfId="0" applyFont="1" applyFill="1" applyBorder="1" applyProtection="1"/>
    <xf numFmtId="0" fontId="9" fillId="0" borderId="43" xfId="0" applyFont="1" applyBorder="1" applyAlignment="1" applyProtection="1"/>
    <xf numFmtId="0" fontId="6" fillId="0" borderId="48" xfId="0" applyFont="1" applyBorder="1" applyAlignment="1" applyProtection="1">
      <alignment horizontal="centerContinuous"/>
    </xf>
    <xf numFmtId="167" fontId="8" fillId="0" borderId="49" xfId="0" applyNumberFormat="1" applyFont="1" applyBorder="1" applyProtection="1">
      <protection locked="0"/>
    </xf>
    <xf numFmtId="167" fontId="8" fillId="0" borderId="22" xfId="0" applyNumberFormat="1" applyFont="1" applyBorder="1" applyProtection="1">
      <protection locked="0"/>
    </xf>
    <xf numFmtId="168" fontId="6" fillId="0" borderId="31" xfId="0" applyNumberFormat="1" applyFont="1" applyBorder="1" applyAlignment="1"/>
    <xf numFmtId="49" fontId="8" fillId="0" borderId="23" xfId="0" applyNumberFormat="1" applyFont="1" applyBorder="1" applyProtection="1">
      <protection locked="0"/>
    </xf>
    <xf numFmtId="49" fontId="8" fillId="0" borderId="29" xfId="0" applyNumberFormat="1" applyFont="1" applyBorder="1" applyProtection="1">
      <protection locked="0"/>
    </xf>
    <xf numFmtId="49" fontId="8" fillId="0" borderId="30" xfId="0" applyNumberFormat="1" applyFont="1" applyBorder="1" applyProtection="1">
      <protection locked="0"/>
    </xf>
    <xf numFmtId="49" fontId="8" fillId="0" borderId="0" xfId="0" applyNumberFormat="1" applyFont="1" applyProtection="1">
      <protection locked="0"/>
    </xf>
    <xf numFmtId="49" fontId="8" fillId="0" borderId="26" xfId="0" applyNumberFormat="1" applyFont="1" applyBorder="1" applyProtection="1">
      <protection locked="0"/>
    </xf>
    <xf numFmtId="0" fontId="9" fillId="0" borderId="23" xfId="0" applyFont="1" applyBorder="1" applyProtection="1">
      <protection locked="0"/>
    </xf>
    <xf numFmtId="0" fontId="6" fillId="0" borderId="23" xfId="0" applyFont="1" applyBorder="1" applyAlignment="1" applyProtection="1">
      <alignment horizontal="centerContinuous"/>
      <protection locked="0"/>
    </xf>
    <xf numFmtId="0" fontId="6" fillId="0" borderId="23" xfId="0" applyFont="1" applyBorder="1" applyAlignment="1" applyProtection="1">
      <protection locked="0"/>
    </xf>
    <xf numFmtId="0" fontId="6" fillId="0" borderId="23" xfId="0" applyFont="1" applyBorder="1" applyAlignment="1" applyProtection="1">
      <alignment horizontal="right"/>
      <protection locked="0"/>
    </xf>
    <xf numFmtId="0" fontId="6" fillId="0" borderId="24" xfId="0" applyFont="1" applyBorder="1" applyProtection="1"/>
    <xf numFmtId="49" fontId="8" fillId="0" borderId="25" xfId="0" applyNumberFormat="1" applyFont="1" applyBorder="1" applyProtection="1"/>
    <xf numFmtId="0" fontId="6" fillId="0" borderId="50" xfId="0" applyFont="1" applyBorder="1" applyProtection="1"/>
    <xf numFmtId="0" fontId="6" fillId="0" borderId="51" xfId="0" applyFont="1" applyBorder="1" applyProtection="1"/>
    <xf numFmtId="49" fontId="8" fillId="0" borderId="50" xfId="0" quotePrefix="1" applyNumberFormat="1" applyFont="1" applyBorder="1" applyProtection="1"/>
    <xf numFmtId="0" fontId="6" fillId="0" borderId="27" xfId="0" applyFont="1" applyBorder="1" applyProtection="1"/>
    <xf numFmtId="0" fontId="6" fillId="0" borderId="52" xfId="0" applyFont="1" applyBorder="1" applyProtection="1"/>
    <xf numFmtId="0" fontId="6" fillId="0" borderId="53" xfId="0" applyFont="1" applyBorder="1" applyProtection="1"/>
    <xf numFmtId="0" fontId="6" fillId="0" borderId="54" xfId="0" applyFont="1" applyBorder="1" applyProtection="1"/>
    <xf numFmtId="0" fontId="12" fillId="0" borderId="0" xfId="0" applyFont="1" applyAlignment="1" applyProtection="1">
      <alignment horizontal="centerContinuous"/>
    </xf>
    <xf numFmtId="0" fontId="13" fillId="0" borderId="0" xfId="0" applyFont="1" applyAlignment="1" applyProtection="1">
      <alignment horizontal="centerContinuous"/>
    </xf>
    <xf numFmtId="0" fontId="13" fillId="0" borderId="26" xfId="0" applyFont="1" applyBorder="1" applyAlignment="1" applyProtection="1">
      <alignment horizontal="centerContinuous"/>
    </xf>
    <xf numFmtId="0" fontId="9" fillId="0" borderId="50" xfId="0" applyFont="1" applyBorder="1" applyAlignment="1" applyProtection="1">
      <alignment horizontal="centerContinuous"/>
    </xf>
    <xf numFmtId="0" fontId="9" fillId="0" borderId="51" xfId="0" applyFont="1" applyBorder="1" applyAlignment="1" applyProtection="1">
      <alignment horizontal="centerContinuous"/>
    </xf>
    <xf numFmtId="0" fontId="12" fillId="0" borderId="51" xfId="0" applyFont="1" applyBorder="1" applyAlignment="1" applyProtection="1">
      <alignment horizontal="centerContinuous"/>
    </xf>
    <xf numFmtId="0" fontId="13" fillId="0" borderId="51" xfId="0" applyFont="1" applyBorder="1" applyAlignment="1" applyProtection="1">
      <alignment horizontal="centerContinuous"/>
    </xf>
    <xf numFmtId="0" fontId="13" fillId="0" borderId="27" xfId="0" applyFont="1" applyBorder="1" applyAlignment="1" applyProtection="1">
      <alignment horizontal="centerContinuous"/>
    </xf>
    <xf numFmtId="0" fontId="6" fillId="0" borderId="25" xfId="0" applyFont="1" applyBorder="1" applyAlignment="1" applyProtection="1">
      <alignment horizontal="centerContinuous"/>
    </xf>
    <xf numFmtId="0" fontId="6" fillId="0" borderId="32" xfId="0" applyFont="1" applyBorder="1" applyAlignment="1" applyProtection="1">
      <alignment horizontal="centerContinuous"/>
    </xf>
    <xf numFmtId="0" fontId="9" fillId="0" borderId="22" xfId="0" applyNumberFormat="1" applyFont="1" applyBorder="1" applyAlignment="1" applyProtection="1"/>
    <xf numFmtId="0" fontId="6" fillId="0" borderId="40" xfId="0" applyFont="1" applyBorder="1" applyAlignment="1" applyProtection="1">
      <alignment horizontal="left" indent="2"/>
    </xf>
    <xf numFmtId="0" fontId="6" fillId="0" borderId="47" xfId="0" applyFont="1" applyBorder="1" applyAlignment="1" applyProtection="1">
      <alignment horizontal="center"/>
    </xf>
    <xf numFmtId="0" fontId="6" fillId="0" borderId="22" xfId="0" applyFont="1" applyBorder="1" applyAlignment="1" applyProtection="1">
      <alignment horizontal="left" indent="2"/>
    </xf>
    <xf numFmtId="167" fontId="6" fillId="0" borderId="31" xfId="0" applyNumberFormat="1" applyFont="1" applyBorder="1" applyAlignment="1" applyProtection="1">
      <protection locked="0"/>
    </xf>
    <xf numFmtId="49" fontId="8" fillId="0" borderId="22" xfId="0" applyNumberFormat="1" applyFont="1" applyBorder="1" applyAlignment="1" applyProtection="1">
      <protection locked="0"/>
    </xf>
    <xf numFmtId="0" fontId="8" fillId="0" borderId="23" xfId="0" applyFont="1" applyBorder="1" applyProtection="1"/>
    <xf numFmtId="0" fontId="6" fillId="0" borderId="22" xfId="0" applyFont="1" applyBorder="1" applyAlignment="1" applyProtection="1">
      <alignment horizontal="left" indent="4"/>
    </xf>
    <xf numFmtId="0" fontId="10" fillId="0" borderId="23" xfId="0" applyFont="1" applyBorder="1" applyProtection="1"/>
    <xf numFmtId="168" fontId="6" fillId="0" borderId="33" xfId="0" applyNumberFormat="1" applyFont="1" applyBorder="1" applyAlignment="1"/>
    <xf numFmtId="0" fontId="11" fillId="4" borderId="40" xfId="0" applyFont="1" applyFill="1" applyBorder="1" applyAlignment="1" applyProtection="1">
      <alignment horizontal="centerContinuous"/>
    </xf>
    <xf numFmtId="0" fontId="5" fillId="4" borderId="47" xfId="0" applyFont="1" applyFill="1" applyBorder="1" applyAlignment="1" applyProtection="1">
      <alignment horizontal="centerContinuous"/>
    </xf>
    <xf numFmtId="167" fontId="6" fillId="0" borderId="41" xfId="0" applyNumberFormat="1" applyFont="1" applyBorder="1" applyAlignment="1" applyProtection="1">
      <protection locked="0"/>
    </xf>
    <xf numFmtId="0" fontId="11" fillId="4" borderId="40" xfId="0" quotePrefix="1" applyFont="1" applyFill="1" applyBorder="1" applyAlignment="1" applyProtection="1">
      <alignment horizontal="centerContinuous"/>
    </xf>
    <xf numFmtId="167" fontId="6" fillId="0" borderId="47" xfId="0" applyNumberFormat="1" applyFont="1" applyBorder="1" applyAlignment="1" applyProtection="1">
      <protection locked="0"/>
    </xf>
    <xf numFmtId="0" fontId="6" fillId="0" borderId="22" xfId="0" applyFont="1" applyBorder="1" applyAlignment="1" applyProtection="1">
      <alignment horizontal="centerContinuous"/>
    </xf>
    <xf numFmtId="0" fontId="6" fillId="4" borderId="22" xfId="0" applyFont="1" applyFill="1" applyBorder="1" applyAlignment="1" applyProtection="1">
      <alignment horizontal="centerContinuous"/>
    </xf>
    <xf numFmtId="0" fontId="6" fillId="0" borderId="22" xfId="0" applyFont="1" applyBorder="1" applyAlignment="1" applyProtection="1"/>
    <xf numFmtId="0" fontId="9" fillId="4" borderId="33" xfId="0" applyFont="1" applyFill="1" applyBorder="1" applyProtection="1"/>
    <xf numFmtId="0" fontId="9" fillId="4" borderId="40" xfId="0" applyFont="1" applyFill="1" applyBorder="1" applyProtection="1"/>
    <xf numFmtId="167" fontId="6" fillId="0" borderId="22" xfId="0" applyNumberFormat="1" applyFont="1" applyBorder="1" applyAlignment="1" applyProtection="1">
      <protection locked="0"/>
    </xf>
    <xf numFmtId="167" fontId="8" fillId="0" borderId="33" xfId="0" applyNumberFormat="1" applyFont="1" applyBorder="1" applyAlignment="1" applyProtection="1">
      <protection locked="0"/>
    </xf>
    <xf numFmtId="0" fontId="5" fillId="0" borderId="41" xfId="0" applyFont="1" applyBorder="1" applyAlignment="1" applyProtection="1">
      <alignment horizontal="centerContinuous"/>
    </xf>
    <xf numFmtId="168" fontId="6" fillId="0" borderId="40" xfId="0" applyNumberFormat="1" applyFont="1" applyBorder="1" applyProtection="1"/>
    <xf numFmtId="0" fontId="11" fillId="4" borderId="40" xfId="0" applyFont="1" applyFill="1" applyBorder="1" applyAlignment="1" applyProtection="1">
      <alignment horizontal="left" indent="2"/>
    </xf>
    <xf numFmtId="167" fontId="6" fillId="0" borderId="55" xfId="0" applyNumberFormat="1" applyFont="1" applyBorder="1" applyAlignment="1" applyProtection="1">
      <protection locked="0"/>
    </xf>
    <xf numFmtId="167" fontId="6" fillId="0" borderId="56" xfId="0" applyNumberFormat="1" applyFont="1" applyBorder="1" applyAlignment="1" applyProtection="1">
      <protection locked="0"/>
    </xf>
    <xf numFmtId="0" fontId="6" fillId="0" borderId="57" xfId="0" applyFont="1" applyBorder="1" applyAlignment="1" applyProtection="1">
      <alignment horizontal="centerContinuous"/>
    </xf>
    <xf numFmtId="0" fontId="6" fillId="0" borderId="24" xfId="0" applyFont="1" applyBorder="1" applyAlignment="1" applyProtection="1">
      <alignment horizontal="centerContinuous"/>
    </xf>
    <xf numFmtId="0" fontId="6" fillId="0" borderId="58" xfId="0" applyFont="1" applyBorder="1" applyAlignment="1" applyProtection="1">
      <alignment horizontal="centerContinuous"/>
    </xf>
    <xf numFmtId="0" fontId="6" fillId="4" borderId="59" xfId="0" applyFont="1" applyFill="1" applyBorder="1" applyProtection="1"/>
    <xf numFmtId="0" fontId="6" fillId="4" borderId="47" xfId="0" applyFont="1" applyFill="1" applyBorder="1" applyProtection="1"/>
    <xf numFmtId="167" fontId="8" fillId="0" borderId="60" xfId="0" applyNumberFormat="1" applyFont="1" applyBorder="1" applyAlignment="1" applyProtection="1">
      <protection locked="0"/>
    </xf>
    <xf numFmtId="167" fontId="8" fillId="0" borderId="61" xfId="0" applyNumberFormat="1" applyFont="1" applyBorder="1" applyAlignment="1" applyProtection="1">
      <protection locked="0"/>
    </xf>
    <xf numFmtId="168" fontId="6" fillId="0" borderId="27" xfId="0" applyNumberFormat="1" applyFont="1" applyBorder="1" applyProtection="1"/>
    <xf numFmtId="167" fontId="8" fillId="0" borderId="59" xfId="0" applyNumberFormat="1" applyFont="1" applyBorder="1" applyAlignment="1" applyProtection="1">
      <protection locked="0"/>
    </xf>
    <xf numFmtId="168" fontId="6" fillId="0" borderId="47" xfId="0" applyNumberFormat="1" applyFont="1" applyBorder="1" applyProtection="1"/>
    <xf numFmtId="166" fontId="6" fillId="0" borderId="59" xfId="1" applyNumberFormat="1" applyFont="1" applyFill="1" applyBorder="1" applyProtection="1"/>
    <xf numFmtId="0" fontId="6" fillId="0" borderId="33" xfId="0" applyFont="1" applyFill="1" applyBorder="1" applyProtection="1"/>
    <xf numFmtId="0" fontId="6" fillId="0" borderId="47" xfId="0" applyFont="1" applyFill="1" applyBorder="1" applyProtection="1"/>
    <xf numFmtId="0" fontId="6" fillId="0" borderId="59" xfId="0" applyFont="1" applyFill="1" applyBorder="1" applyProtection="1"/>
    <xf numFmtId="168" fontId="6" fillId="0" borderId="59" xfId="0" applyNumberFormat="1" applyFont="1" applyBorder="1" applyProtection="1"/>
    <xf numFmtId="0" fontId="6" fillId="0" borderId="62" xfId="0" applyFont="1" applyBorder="1" applyProtection="1"/>
    <xf numFmtId="0" fontId="6" fillId="0" borderId="55" xfId="0" applyFont="1" applyBorder="1" applyProtection="1"/>
    <xf numFmtId="0" fontId="11" fillId="4" borderId="62" xfId="0" applyFont="1" applyFill="1" applyBorder="1" applyAlignment="1" applyProtection="1">
      <alignment horizontal="left" indent="4"/>
    </xf>
    <xf numFmtId="0" fontId="11" fillId="4" borderId="63" xfId="0" applyFont="1" applyFill="1" applyBorder="1" applyAlignment="1" applyProtection="1">
      <alignment horizontal="centerContinuous"/>
    </xf>
    <xf numFmtId="0" fontId="9" fillId="0" borderId="52" xfId="0" applyFont="1" applyBorder="1" applyProtection="1"/>
    <xf numFmtId="49" fontId="6" fillId="0" borderId="26" xfId="0" applyNumberFormat="1" applyFont="1" applyBorder="1" applyProtection="1">
      <protection locked="0"/>
    </xf>
    <xf numFmtId="49" fontId="6" fillId="0" borderId="0" xfId="0" applyNumberFormat="1" applyFont="1" applyProtection="1">
      <protection locked="0"/>
    </xf>
    <xf numFmtId="49" fontId="8" fillId="0" borderId="50" xfId="0" applyNumberFormat="1" applyFont="1" applyBorder="1" applyProtection="1">
      <protection locked="0"/>
    </xf>
    <xf numFmtId="49" fontId="8" fillId="0" borderId="51" xfId="0" applyNumberFormat="1" applyFont="1" applyBorder="1" applyProtection="1">
      <protection locked="0"/>
    </xf>
    <xf numFmtId="49" fontId="6" fillId="0" borderId="51" xfId="0" applyNumberFormat="1" applyFont="1" applyBorder="1" applyProtection="1">
      <protection locked="0"/>
    </xf>
    <xf numFmtId="49" fontId="8" fillId="0" borderId="27" xfId="0" applyNumberFormat="1" applyFont="1" applyBorder="1" applyProtection="1">
      <protection locked="0"/>
    </xf>
    <xf numFmtId="0" fontId="6" fillId="4" borderId="32" xfId="0" applyFont="1" applyFill="1" applyBorder="1" applyProtection="1"/>
    <xf numFmtId="3" fontId="0" fillId="0" borderId="6" xfId="2" applyNumberFormat="1" applyFont="1" applyBorder="1"/>
    <xf numFmtId="167" fontId="8" fillId="0" borderId="32" xfId="0" applyNumberFormat="1" applyFont="1" applyBorder="1" applyProtection="1">
      <protection locked="0"/>
    </xf>
    <xf numFmtId="3" fontId="6" fillId="0" borderId="6" xfId="2" applyNumberFormat="1" applyFont="1" applyBorder="1"/>
    <xf numFmtId="3" fontId="0" fillId="0" borderId="59" xfId="0" applyNumberFormat="1" applyFill="1" applyBorder="1"/>
    <xf numFmtId="44" fontId="0" fillId="0" borderId="0" xfId="0" applyNumberFormat="1"/>
    <xf numFmtId="3" fontId="0" fillId="0" borderId="14" xfId="0" applyNumberFormat="1" applyBorder="1"/>
    <xf numFmtId="3" fontId="0" fillId="0" borderId="12" xfId="0" applyNumberFormat="1" applyBorder="1"/>
    <xf numFmtId="44" fontId="0" fillId="0" borderId="12" xfId="2" applyFont="1" applyBorder="1"/>
    <xf numFmtId="44" fontId="0" fillId="0" borderId="17" xfId="0" applyNumberFormat="1" applyBorder="1"/>
    <xf numFmtId="44" fontId="0" fillId="0" borderId="0" xfId="2" applyFont="1" applyBorder="1"/>
    <xf numFmtId="44" fontId="0" fillId="0" borderId="11" xfId="0" applyNumberFormat="1" applyBorder="1"/>
    <xf numFmtId="3" fontId="0" fillId="0" borderId="21" xfId="0" applyNumberFormat="1" applyBorder="1"/>
    <xf numFmtId="44" fontId="0" fillId="0" borderId="9" xfId="2" applyFont="1" applyBorder="1"/>
    <xf numFmtId="44" fontId="0" fillId="0" borderId="16" xfId="2" applyFont="1" applyBorder="1"/>
    <xf numFmtId="3" fontId="0" fillId="2" borderId="0" xfId="0" applyNumberFormat="1" applyFill="1" applyBorder="1"/>
    <xf numFmtId="3" fontId="0" fillId="0" borderId="0" xfId="1" applyNumberFormat="1" applyFont="1" applyFill="1" applyBorder="1"/>
    <xf numFmtId="3" fontId="1" fillId="0" borderId="9" xfId="0" applyNumberFormat="1" applyFont="1" applyBorder="1" applyAlignment="1">
      <alignment horizontal="center"/>
    </xf>
    <xf numFmtId="3" fontId="0" fillId="5" borderId="0" xfId="0" applyNumberFormat="1" applyFill="1"/>
    <xf numFmtId="3" fontId="0" fillId="5" borderId="9" xfId="0" applyNumberFormat="1" applyFill="1" applyBorder="1"/>
    <xf numFmtId="3" fontId="2" fillId="0" borderId="0" xfId="1" applyNumberFormat="1" applyFont="1"/>
    <xf numFmtId="0" fontId="3" fillId="0" borderId="6" xfId="0" applyFont="1" applyBorder="1" applyAlignment="1">
      <alignment horizontal="center" wrapText="1"/>
    </xf>
    <xf numFmtId="3" fontId="0" fillId="0" borderId="8" xfId="1" applyNumberFormat="1" applyFont="1" applyFill="1" applyBorder="1"/>
    <xf numFmtId="3" fontId="0" fillId="0" borderId="0" xfId="0" applyNumberFormat="1" applyFill="1" applyAlignment="1">
      <alignment horizontal="left"/>
    </xf>
    <xf numFmtId="10" fontId="0" fillId="0" borderId="0" xfId="0" applyNumberFormat="1" applyFill="1" applyAlignment="1">
      <alignment horizontal="left"/>
    </xf>
    <xf numFmtId="3" fontId="1" fillId="0" borderId="0" xfId="0" applyNumberFormat="1" applyFont="1" applyFill="1" applyAlignment="1">
      <alignment horizontal="center"/>
    </xf>
    <xf numFmtId="169" fontId="0" fillId="0" borderId="0" xfId="0" applyNumberFormat="1"/>
    <xf numFmtId="3" fontId="2" fillId="0" borderId="3" xfId="0" applyNumberFormat="1" applyFont="1" applyBorder="1"/>
    <xf numFmtId="3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3" fontId="0" fillId="0" borderId="0" xfId="0" applyNumberFormat="1" applyFill="1" applyAlignment="1">
      <alignment horizontal="center"/>
    </xf>
    <xf numFmtId="3" fontId="0" fillId="0" borderId="2" xfId="0" applyNumberFormat="1" applyFill="1" applyBorder="1" applyAlignment="1">
      <alignment horizontal="center"/>
    </xf>
    <xf numFmtId="3" fontId="0" fillId="0" borderId="9" xfId="0" applyNumberFormat="1" applyFill="1" applyBorder="1" applyAlignment="1">
      <alignment horizontal="center"/>
    </xf>
    <xf numFmtId="3" fontId="0" fillId="0" borderId="11" xfId="0" applyNumberFormat="1" applyFill="1" applyBorder="1" applyAlignment="1">
      <alignment horizontal="center"/>
    </xf>
    <xf numFmtId="3" fontId="2" fillId="0" borderId="11" xfId="0" applyNumberFormat="1" applyFont="1" applyFill="1" applyBorder="1" applyAlignment="1">
      <alignment horizontal="center"/>
    </xf>
    <xf numFmtId="0" fontId="0" fillId="3" borderId="0" xfId="0" applyFill="1" applyAlignment="1">
      <alignment horizontal="center"/>
    </xf>
    <xf numFmtId="3" fontId="0" fillId="0" borderId="10" xfId="1" applyNumberFormat="1" applyFont="1" applyFill="1" applyBorder="1" applyAlignment="1">
      <alignment horizontal="center"/>
    </xf>
    <xf numFmtId="3" fontId="0" fillId="0" borderId="2" xfId="0" applyNumberFormat="1" applyFill="1" applyBorder="1" applyAlignment="1"/>
    <xf numFmtId="3" fontId="0" fillId="0" borderId="1" xfId="0" applyNumberFormat="1" applyFill="1" applyBorder="1" applyAlignment="1"/>
    <xf numFmtId="3" fontId="0" fillId="0" borderId="3" xfId="0" applyNumberFormat="1" applyFill="1" applyBorder="1" applyAlignment="1"/>
    <xf numFmtId="3" fontId="2" fillId="0" borderId="0" xfId="0" applyNumberFormat="1" applyFont="1" applyAlignment="1">
      <alignment horizontal="left"/>
    </xf>
    <xf numFmtId="3" fontId="2" fillId="0" borderId="0" xfId="0" applyNumberFormat="1" applyFont="1" applyFill="1"/>
    <xf numFmtId="0" fontId="2" fillId="0" borderId="0" xfId="0" applyFont="1"/>
    <xf numFmtId="14" fontId="0" fillId="0" borderId="0" xfId="0" applyNumberFormat="1"/>
    <xf numFmtId="3" fontId="0" fillId="6" borderId="0" xfId="0" applyNumberFormat="1" applyFill="1"/>
    <xf numFmtId="0" fontId="19" fillId="6" borderId="0" xfId="0" applyFont="1" applyFill="1"/>
    <xf numFmtId="170" fontId="0" fillId="0" borderId="0" xfId="0" applyNumberFormat="1"/>
    <xf numFmtId="2" fontId="0" fillId="0" borderId="0" xfId="0" applyNumberFormat="1"/>
    <xf numFmtId="2" fontId="0" fillId="0" borderId="0" xfId="1" applyNumberFormat="1" applyFont="1"/>
    <xf numFmtId="2" fontId="0" fillId="3" borderId="0" xfId="1" applyNumberFormat="1" applyFont="1" applyFill="1"/>
    <xf numFmtId="2" fontId="0" fillId="0" borderId="1" xfId="1" applyNumberFormat="1" applyFont="1" applyBorder="1"/>
    <xf numFmtId="3" fontId="1" fillId="0" borderId="0" xfId="1" applyNumberFormat="1" applyFont="1"/>
    <xf numFmtId="3" fontId="2" fillId="0" borderId="2" xfId="0" applyNumberFormat="1" applyFont="1" applyFill="1" applyBorder="1" applyAlignment="1">
      <alignment horizontal="center"/>
    </xf>
    <xf numFmtId="1" fontId="0" fillId="0" borderId="0" xfId="0" applyNumberFormat="1"/>
    <xf numFmtId="1" fontId="2" fillId="0" borderId="0" xfId="0" applyNumberFormat="1" applyFont="1"/>
    <xf numFmtId="1" fontId="0" fillId="0" borderId="0" xfId="0" applyNumberFormat="1" applyFill="1"/>
    <xf numFmtId="1" fontId="0" fillId="0" borderId="0" xfId="0" applyNumberFormat="1" applyAlignment="1">
      <alignment horizontal="center"/>
    </xf>
    <xf numFmtId="1" fontId="0" fillId="0" borderId="0" xfId="0" applyNumberFormat="1" applyAlignment="1">
      <alignment horizontal="left"/>
    </xf>
    <xf numFmtId="1" fontId="0" fillId="0" borderId="0" xfId="1" applyNumberFormat="1" applyFont="1"/>
    <xf numFmtId="1" fontId="1" fillId="0" borderId="0" xfId="0" applyNumberFormat="1" applyFont="1" applyAlignment="1">
      <alignment horizontal="center"/>
    </xf>
    <xf numFmtId="1" fontId="1" fillId="2" borderId="0" xfId="0" applyNumberFormat="1" applyFont="1" applyFill="1" applyAlignment="1">
      <alignment horizontal="center"/>
    </xf>
    <xf numFmtId="1" fontId="1" fillId="0" borderId="0" xfId="0" applyNumberFormat="1" applyFont="1" applyFill="1" applyAlignment="1">
      <alignment horizontal="center"/>
    </xf>
    <xf numFmtId="1" fontId="1" fillId="0" borderId="0" xfId="0" quotePrefix="1" applyNumberFormat="1" applyFont="1" applyAlignment="1">
      <alignment horizontal="center"/>
    </xf>
    <xf numFmtId="1" fontId="1" fillId="0" borderId="9" xfId="0" applyNumberFormat="1" applyFont="1" applyBorder="1" applyAlignment="1">
      <alignment horizontal="center"/>
    </xf>
    <xf numFmtId="1" fontId="0" fillId="2" borderId="0" xfId="0" applyNumberFormat="1" applyFill="1"/>
    <xf numFmtId="1" fontId="0" fillId="0" borderId="0" xfId="0" applyNumberFormat="1" applyFill="1" applyAlignment="1">
      <alignment horizontal="center"/>
    </xf>
    <xf numFmtId="1" fontId="0" fillId="0" borderId="2" xfId="0" applyNumberFormat="1" applyBorder="1"/>
    <xf numFmtId="1" fontId="0" fillId="0" borderId="2" xfId="0" applyNumberFormat="1" applyFill="1" applyBorder="1"/>
    <xf numFmtId="1" fontId="0" fillId="0" borderId="0" xfId="0" applyNumberFormat="1" applyBorder="1"/>
    <xf numFmtId="1" fontId="0" fillId="0" borderId="2" xfId="0" applyNumberFormat="1" applyFill="1" applyBorder="1" applyAlignment="1"/>
    <xf numFmtId="1" fontId="0" fillId="0" borderId="1" xfId="0" applyNumberFormat="1" applyBorder="1"/>
    <xf numFmtId="1" fontId="0" fillId="0" borderId="1" xfId="0" applyNumberFormat="1" applyFill="1" applyBorder="1"/>
    <xf numFmtId="1" fontId="0" fillId="0" borderId="1" xfId="0" applyNumberFormat="1" applyFill="1" applyBorder="1" applyAlignment="1"/>
    <xf numFmtId="1" fontId="0" fillId="0" borderId="3" xfId="0" applyNumberFormat="1" applyBorder="1"/>
    <xf numFmtId="1" fontId="0" fillId="0" borderId="11" xfId="0" applyNumberFormat="1" applyBorder="1"/>
    <xf numFmtId="1" fontId="0" fillId="0" borderId="3" xfId="0" applyNumberFormat="1" applyFill="1" applyBorder="1"/>
    <xf numFmtId="1" fontId="0" fillId="0" borderId="9" xfId="0" applyNumberFormat="1" applyBorder="1"/>
    <xf numFmtId="1" fontId="0" fillId="0" borderId="3" xfId="0" applyNumberFormat="1" applyFill="1" applyBorder="1" applyAlignment="1"/>
    <xf numFmtId="1" fontId="1" fillId="0" borderId="0" xfId="0" applyNumberFormat="1" applyFont="1"/>
    <xf numFmtId="1" fontId="0" fillId="0" borderId="0" xfId="2" applyNumberFormat="1" applyFont="1"/>
    <xf numFmtId="1" fontId="0" fillId="0" borderId="4" xfId="0" applyNumberFormat="1" applyBorder="1"/>
    <xf numFmtId="1" fontId="0" fillId="2" borderId="5" xfId="0" applyNumberFormat="1" applyFill="1" applyBorder="1"/>
    <xf numFmtId="1" fontId="0" fillId="0" borderId="5" xfId="0" applyNumberFormat="1" applyBorder="1"/>
    <xf numFmtId="1" fontId="0" fillId="0" borderId="5" xfId="0" applyNumberFormat="1" applyFill="1" applyBorder="1"/>
    <xf numFmtId="1" fontId="0" fillId="0" borderId="6" xfId="0" applyNumberFormat="1" applyBorder="1"/>
    <xf numFmtId="1" fontId="0" fillId="0" borderId="7" xfId="0" applyNumberFormat="1" applyBorder="1"/>
    <xf numFmtId="1" fontId="0" fillId="0" borderId="0" xfId="0" applyNumberFormat="1" applyFill="1" applyBorder="1"/>
    <xf numFmtId="1" fontId="0" fillId="0" borderId="9" xfId="0" applyNumberFormat="1" applyFill="1" applyBorder="1"/>
    <xf numFmtId="1" fontId="0" fillId="0" borderId="0" xfId="0" applyNumberFormat="1" applyFill="1" applyBorder="1" applyAlignment="1">
      <alignment horizontal="center"/>
    </xf>
    <xf numFmtId="1" fontId="0" fillId="0" borderId="0" xfId="1" applyNumberFormat="1" applyFont="1" applyFill="1"/>
    <xf numFmtId="1" fontId="0" fillId="2" borderId="0" xfId="1" applyNumberFormat="1" applyFont="1" applyFill="1"/>
    <xf numFmtId="1" fontId="0" fillId="3" borderId="0" xfId="1" applyNumberFormat="1" applyFont="1" applyFill="1"/>
    <xf numFmtId="1" fontId="2" fillId="0" borderId="1" xfId="0" applyNumberFormat="1" applyFont="1" applyFill="1" applyBorder="1" applyAlignment="1">
      <alignment horizontal="center"/>
    </xf>
    <xf numFmtId="1" fontId="0" fillId="3" borderId="0" xfId="0" applyNumberFormat="1" applyFill="1" applyAlignment="1">
      <alignment horizontal="left"/>
    </xf>
    <xf numFmtId="1" fontId="0" fillId="3" borderId="0" xfId="0" applyNumberFormat="1" applyFill="1"/>
    <xf numFmtId="1" fontId="1" fillId="0" borderId="0" xfId="0" applyNumberFormat="1" applyFont="1" applyAlignment="1">
      <alignment horizontal="left"/>
    </xf>
    <xf numFmtId="1" fontId="0" fillId="2" borderId="0" xfId="2" applyNumberFormat="1" applyFont="1" applyFill="1"/>
    <xf numFmtId="1" fontId="0" fillId="0" borderId="9" xfId="0" applyNumberFormat="1" applyBorder="1" applyAlignment="1">
      <alignment horizontal="left"/>
    </xf>
    <xf numFmtId="1" fontId="1" fillId="0" borderId="9" xfId="0" applyNumberFormat="1" applyFont="1" applyBorder="1"/>
    <xf numFmtId="1" fontId="0" fillId="0" borderId="9" xfId="2" applyNumberFormat="1" applyFont="1" applyBorder="1"/>
    <xf numFmtId="1" fontId="0" fillId="3" borderId="8" xfId="1" applyNumberFormat="1" applyFont="1" applyFill="1" applyBorder="1"/>
    <xf numFmtId="1" fontId="0" fillId="3" borderId="0" xfId="1" applyNumberFormat="1" applyFont="1" applyFill="1" applyAlignment="1">
      <alignment horizontal="center"/>
    </xf>
    <xf numFmtId="1" fontId="0" fillId="0" borderId="10" xfId="1" applyNumberFormat="1" applyFont="1" applyFill="1" applyBorder="1"/>
    <xf numFmtId="1" fontId="0" fillId="0" borderId="10" xfId="1" applyNumberFormat="1" applyFont="1" applyFill="1" applyBorder="1" applyAlignment="1">
      <alignment horizontal="center"/>
    </xf>
    <xf numFmtId="1" fontId="18" fillId="0" borderId="0" xfId="0" applyNumberFormat="1" applyFont="1"/>
    <xf numFmtId="1" fontId="0" fillId="0" borderId="0" xfId="0" applyNumberFormat="1" applyProtection="1"/>
    <xf numFmtId="9" fontId="0" fillId="0" borderId="0" xfId="3" applyFont="1" applyAlignment="1">
      <alignment horizontal="left"/>
    </xf>
    <xf numFmtId="43" fontId="0" fillId="2" borderId="0" xfId="1" applyFont="1" applyFill="1"/>
    <xf numFmtId="166" fontId="0" fillId="0" borderId="0" xfId="1" applyNumberFormat="1" applyFont="1" applyFill="1"/>
    <xf numFmtId="166" fontId="0" fillId="3" borderId="8" xfId="1" applyNumberFormat="1" applyFont="1" applyFill="1" applyBorder="1"/>
    <xf numFmtId="166" fontId="0" fillId="0" borderId="0" xfId="1" applyNumberFormat="1" applyFont="1"/>
    <xf numFmtId="166" fontId="0" fillId="3" borderId="0" xfId="1" applyNumberFormat="1" applyFont="1" applyFill="1"/>
    <xf numFmtId="166" fontId="0" fillId="2" borderId="0" xfId="1" applyNumberFormat="1" applyFont="1" applyFill="1"/>
    <xf numFmtId="166" fontId="0" fillId="3" borderId="2" xfId="1" applyNumberFormat="1" applyFont="1" applyFill="1" applyBorder="1"/>
    <xf numFmtId="166" fontId="0" fillId="0" borderId="1" xfId="1" applyNumberFormat="1" applyFont="1" applyBorder="1"/>
    <xf numFmtId="166" fontId="0" fillId="3" borderId="1" xfId="1" applyNumberFormat="1" applyFont="1" applyFill="1" applyBorder="1"/>
    <xf numFmtId="166" fontId="0" fillId="3" borderId="1" xfId="1" applyNumberFormat="1" applyFont="1" applyFill="1" applyBorder="1" applyProtection="1"/>
    <xf numFmtId="166" fontId="0" fillId="0" borderId="1" xfId="1" applyNumberFormat="1" applyFont="1" applyFill="1" applyBorder="1"/>
    <xf numFmtId="3" fontId="0" fillId="7" borderId="0" xfId="0" applyNumberFormat="1" applyFill="1"/>
    <xf numFmtId="3" fontId="1" fillId="0" borderId="0" xfId="0" applyNumberFormat="1" applyFont="1" applyAlignment="1">
      <alignment horizontal="centerContinuous"/>
    </xf>
    <xf numFmtId="3" fontId="0" fillId="8" borderId="0" xfId="0" applyNumberFormat="1" applyFill="1"/>
    <xf numFmtId="0" fontId="5" fillId="0" borderId="50" xfId="0" quotePrefix="1" applyFont="1" applyBorder="1" applyAlignment="1" applyProtection="1">
      <alignment horizontal="center"/>
    </xf>
    <xf numFmtId="0" fontId="0" fillId="0" borderId="51" xfId="0" applyBorder="1" applyAlignment="1" applyProtection="1">
      <alignment horizontal="center"/>
    </xf>
    <xf numFmtId="0" fontId="0" fillId="0" borderId="27" xfId="0" applyBorder="1" applyAlignment="1" applyProtection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22225</xdr:colOff>
      <xdr:row>0</xdr:row>
      <xdr:rowOff>80645</xdr:rowOff>
    </xdr:from>
    <xdr:to>
      <xdr:col>0</xdr:col>
      <xdr:colOff>1662893</xdr:colOff>
      <xdr:row>13</xdr:row>
      <xdr:rowOff>140985</xdr:rowOff>
    </xdr:to>
    <xdr:sp macro="" textlink="">
      <xdr:nvSpPr>
        <xdr:cNvPr id="1026" name="Text Box 2">
          <a:extLst>
            <a:ext uri="{FF2B5EF4-FFF2-40B4-BE49-F238E27FC236}">
              <a16:creationId xmlns:a16="http://schemas.microsoft.com/office/drawing/2014/main" id="{00000000-0008-0000-0500-000002040000}"/>
            </a:ext>
          </a:extLst>
        </xdr:cNvPr>
        <xdr:cNvSpPr txBox="1">
          <a:spLocks noChangeArrowheads="1"/>
        </xdr:cNvSpPr>
      </xdr:nvSpPr>
      <xdr:spPr bwMode="auto">
        <a:xfrm>
          <a:off x="28575" y="85725"/>
          <a:ext cx="1638300" cy="21621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lnSpc>
              <a:spcPts val="900"/>
            </a:lnSpc>
            <a:defRPr sz="1000"/>
          </a:pPr>
          <a:r>
            <a:rPr lang="en-US" sz="1000" b="0" i="0" strike="noStrike">
              <a:solidFill>
                <a:srgbClr val="0000FF"/>
              </a:solidFill>
              <a:latin typeface="Arial"/>
              <a:cs typeface="Arial"/>
            </a:rPr>
            <a:t>INSTRUCTIONS</a:t>
          </a:r>
        </a:p>
        <a:p>
          <a:pPr algn="l" rtl="0">
            <a:lnSpc>
              <a:spcPts val="1000"/>
            </a:lnSpc>
            <a:defRPr sz="1000"/>
          </a:pPr>
          <a:endParaRPr lang="en-US" sz="1000" b="0" i="0" strike="noStrike">
            <a:solidFill>
              <a:srgbClr val="0000FF"/>
            </a:solidFill>
            <a:latin typeface="Arial"/>
            <a:cs typeface="Arial"/>
          </a:endParaRPr>
        </a:p>
        <a:p>
          <a:pPr algn="l" rtl="0">
            <a:lnSpc>
              <a:spcPts val="1000"/>
            </a:lnSpc>
            <a:defRPr sz="1000"/>
          </a:pPr>
          <a:r>
            <a:rPr lang="en-US" sz="1000" b="0" i="0" strike="noStrike">
              <a:solidFill>
                <a:srgbClr val="0000FF"/>
              </a:solidFill>
              <a:latin typeface="Arial"/>
              <a:cs typeface="Arial"/>
            </a:rPr>
            <a:t>This federal form updates when Local Road &amp; Street Finance Reports are entered.</a:t>
          </a:r>
        </a:p>
        <a:p>
          <a:pPr algn="l" rtl="0">
            <a:lnSpc>
              <a:spcPts val="900"/>
            </a:lnSpc>
            <a:defRPr sz="1000"/>
          </a:pPr>
          <a:endParaRPr lang="en-US" sz="1000" b="0" i="0" strike="noStrike">
            <a:solidFill>
              <a:srgbClr val="0000FF"/>
            </a:solidFill>
            <a:latin typeface="Arial"/>
            <a:cs typeface="Arial"/>
          </a:endParaRPr>
        </a:p>
        <a:p>
          <a:pPr algn="l" rtl="0">
            <a:lnSpc>
              <a:spcPts val="900"/>
            </a:lnSpc>
            <a:defRPr sz="1000"/>
          </a:pPr>
          <a:r>
            <a:rPr lang="en-US" sz="1000" b="0" i="0" strike="noStrike">
              <a:solidFill>
                <a:srgbClr val="0000FF"/>
              </a:solidFill>
              <a:latin typeface="Arial"/>
              <a:cs typeface="Arial"/>
            </a:rPr>
            <a:t>This means all fields except 1.C, Highway User fees.  See Comment Box.</a:t>
          </a:r>
        </a:p>
        <a:p>
          <a:pPr algn="l" rtl="0">
            <a:lnSpc>
              <a:spcPts val="1000"/>
            </a:lnSpc>
            <a:defRPr sz="1000"/>
          </a:pPr>
          <a:endParaRPr lang="en-US" sz="1000" b="0" i="0" strike="noStrike">
            <a:solidFill>
              <a:srgbClr val="0000FF"/>
            </a:solidFill>
            <a:latin typeface="Arial"/>
            <a:cs typeface="Arial"/>
          </a:endParaRPr>
        </a:p>
        <a:p>
          <a:pPr algn="l" rtl="0">
            <a:lnSpc>
              <a:spcPts val="900"/>
            </a:lnSpc>
            <a:defRPr sz="1000"/>
          </a:pPr>
          <a:r>
            <a:rPr lang="en-US" sz="1000" b="0" i="0" strike="noStrike">
              <a:solidFill>
                <a:srgbClr val="0000FF"/>
              </a:solidFill>
              <a:latin typeface="Arial"/>
              <a:cs typeface="Arial"/>
            </a:rPr>
            <a:t>When this form is due, copy and paste special to the federal form.</a:t>
          </a:r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Jenna Spencer" id="{21EE2CE4-7758-411C-8B6C-B4E9B5DB71EF}" userId="S::Jenna.Spencer@itd.idaho.gov::98432a5e-65c0-4526-8612-2189e5adb0be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CA42" dT="2024-01-10T16:41:59.80" personId="{21EE2CE4-7758-411C-8B6C-B4E9B5DB71EF}" id="{2C5E6644-BA1B-43D6-9DBE-EE0FC8804033}">
    <text>Added in this adjustment due to rounding error.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X205"/>
  <sheetViews>
    <sheetView showZeros="0" zoomScale="90" zoomScaleNormal="90" zoomScaleSheetLayoutView="100" workbookViewId="0">
      <pane xSplit="2" ySplit="9" topLeftCell="C10" activePane="bottomRight" state="frozen"/>
      <selection activeCell="B1" sqref="B1"/>
      <selection pane="topRight" activeCell="C1" sqref="C1"/>
      <selection pane="bottomLeft" activeCell="B10" sqref="B10"/>
      <selection pane="bottomRight" activeCell="B3" sqref="B3"/>
    </sheetView>
  </sheetViews>
  <sheetFormatPr defaultColWidth="8.85546875" defaultRowHeight="12.75" x14ac:dyDescent="0.2"/>
  <cols>
    <col min="1" max="1" width="2.28515625" style="6" customWidth="1"/>
    <col min="2" max="2" width="20.140625" style="30" customWidth="1"/>
    <col min="3" max="3" width="13.85546875" style="6" customWidth="1"/>
    <col min="4" max="4" width="7.140625" style="6" bestFit="1" customWidth="1"/>
    <col min="5" max="5" width="12.5703125" style="6" customWidth="1"/>
    <col min="6" max="6" width="11.140625" style="6" bestFit="1" customWidth="1"/>
    <col min="7" max="7" width="10.140625" style="6" bestFit="1" customWidth="1"/>
    <col min="8" max="8" width="13.28515625" style="6" bestFit="1" customWidth="1"/>
    <col min="9" max="9" width="11.5703125" style="6" bestFit="1" customWidth="1"/>
    <col min="10" max="10" width="11.85546875" style="6" bestFit="1" customWidth="1"/>
    <col min="11" max="11" width="10.7109375" style="6" bestFit="1" customWidth="1"/>
    <col min="12" max="12" width="8.28515625" style="6" bestFit="1" customWidth="1"/>
    <col min="13" max="13" width="11.28515625" style="6" bestFit="1" customWidth="1"/>
    <col min="14" max="14" width="11.7109375" style="6" customWidth="1"/>
    <col min="15" max="15" width="3.7109375" style="6" customWidth="1"/>
    <col min="16" max="16" width="11.28515625" style="6" customWidth="1"/>
    <col min="17" max="17" width="15.42578125" style="6" bestFit="1" customWidth="1"/>
    <col min="18" max="18" width="10.7109375" style="6" customWidth="1"/>
    <col min="19" max="19" width="11.42578125" style="6" bestFit="1" customWidth="1"/>
    <col min="20" max="20" width="11.140625" style="6" bestFit="1" customWidth="1"/>
    <col min="21" max="21" width="11.28515625" style="6" customWidth="1"/>
    <col min="22" max="22" width="2.140625" style="6" bestFit="1" customWidth="1"/>
    <col min="23" max="24" width="12.140625" style="6" customWidth="1"/>
    <col min="25" max="25" width="9.7109375" style="6" bestFit="1" customWidth="1"/>
    <col min="26" max="26" width="12.85546875" style="6" bestFit="1" customWidth="1"/>
    <col min="27" max="27" width="9.7109375" style="6" bestFit="1" customWidth="1"/>
    <col min="28" max="28" width="11.140625" style="6" bestFit="1" customWidth="1"/>
    <col min="29" max="29" width="10.42578125" style="6" customWidth="1"/>
    <col min="30" max="30" width="3.7109375" style="6" customWidth="1"/>
    <col min="31" max="31" width="12.85546875" style="6" customWidth="1"/>
    <col min="32" max="32" width="2.28515625" style="6" bestFit="1" customWidth="1"/>
    <col min="33" max="33" width="12.140625" style="6" customWidth="1"/>
    <col min="34" max="34" width="11.140625" style="6" bestFit="1" customWidth="1"/>
    <col min="35" max="35" width="10.7109375" style="6" bestFit="1" customWidth="1"/>
    <col min="36" max="36" width="11.42578125" style="6" customWidth="1"/>
    <col min="37" max="37" width="11" style="6" bestFit="1" customWidth="1"/>
    <col min="38" max="38" width="1.42578125" style="6" customWidth="1"/>
    <col min="39" max="39" width="12" style="6" customWidth="1"/>
    <col min="40" max="40" width="11.140625" style="6" bestFit="1" customWidth="1"/>
    <col min="41" max="41" width="10.7109375" style="6" bestFit="1" customWidth="1"/>
    <col min="42" max="42" width="10.42578125" style="6" bestFit="1" customWidth="1"/>
    <col min="43" max="43" width="11.7109375" style="6" customWidth="1"/>
    <col min="44" max="44" width="1.42578125" style="6" customWidth="1"/>
    <col min="45" max="45" width="11.42578125" style="6" customWidth="1"/>
    <col min="46" max="46" width="10.85546875" style="6" bestFit="1" customWidth="1"/>
    <col min="47" max="47" width="10.28515625" style="6" bestFit="1" customWidth="1"/>
    <col min="48" max="48" width="10.85546875" style="6" bestFit="1" customWidth="1"/>
    <col min="49" max="49" width="10.7109375" style="6" bestFit="1" customWidth="1"/>
    <col min="50" max="50" width="11.140625" style="6" customWidth="1"/>
    <col min="51" max="51" width="11.85546875" style="6" customWidth="1"/>
    <col min="52" max="52" width="3.7109375" style="6" customWidth="1"/>
    <col min="53" max="53" width="12" style="6" bestFit="1" customWidth="1"/>
    <col min="54" max="55" width="10.85546875" style="6" bestFit="1" customWidth="1"/>
    <col min="56" max="56" width="10.28515625" style="6" customWidth="1"/>
    <col min="57" max="57" width="11.28515625" style="6" customWidth="1"/>
    <col min="58" max="58" width="3.7109375" style="6" customWidth="1"/>
    <col min="59" max="59" width="13.85546875" style="6" customWidth="1"/>
    <col min="60" max="60" width="3.7109375" style="6" customWidth="1"/>
    <col min="61" max="61" width="12.140625" style="6" customWidth="1"/>
    <col min="62" max="62" width="11.42578125" style="6" bestFit="1" customWidth="1"/>
    <col min="63" max="63" width="11.5703125" style="6" bestFit="1" customWidth="1"/>
    <col min="64" max="64" width="11.85546875" style="6" bestFit="1" customWidth="1"/>
    <col min="65" max="65" width="13.85546875" style="6" bestFit="1" customWidth="1"/>
    <col min="66" max="66" width="12.140625" style="6" bestFit="1" customWidth="1"/>
    <col min="67" max="67" width="11.7109375" style="6" bestFit="1" customWidth="1"/>
    <col min="68" max="69" width="13.7109375" style="6" bestFit="1" customWidth="1"/>
    <col min="70" max="71" width="11.5703125" style="6" bestFit="1" customWidth="1"/>
    <col min="72" max="72" width="11.140625" style="6" bestFit="1" customWidth="1"/>
    <col min="73" max="73" width="10.85546875" style="6" customWidth="1"/>
    <col min="74" max="74" width="3.140625" style="6" bestFit="1" customWidth="1"/>
    <col min="75" max="75" width="12.7109375" style="6" customWidth="1"/>
    <col min="76" max="76" width="3.140625" style="6" bestFit="1" customWidth="1"/>
    <col min="77" max="77" width="11.7109375" style="6" customWidth="1"/>
    <col min="78" max="78" width="3.140625" style="6" bestFit="1" customWidth="1"/>
    <col min="79" max="79" width="12.7109375" style="6" bestFit="1" customWidth="1"/>
    <col min="80" max="80" width="3.140625" style="6" bestFit="1" customWidth="1"/>
    <col min="81" max="81" width="15.140625" style="6" customWidth="1"/>
    <col min="82" max="82" width="2.28515625" style="6" bestFit="1" customWidth="1"/>
    <col min="83" max="83" width="16" style="30" bestFit="1" customWidth="1"/>
    <col min="84" max="85" width="14.85546875" style="30" bestFit="1" customWidth="1"/>
    <col min="86" max="86" width="14.85546875" style="332" bestFit="1" customWidth="1"/>
    <col min="87" max="87" width="30.42578125" style="26" customWidth="1"/>
    <col min="88" max="88" width="43.42578125" style="6" customWidth="1"/>
    <col min="89" max="89" width="8.85546875" style="6" customWidth="1"/>
    <col min="90" max="90" width="12.85546875" style="6" customWidth="1"/>
    <col min="91" max="91" width="22.140625" style="6" customWidth="1"/>
    <col min="92" max="92" width="2.42578125" style="6" bestFit="1" customWidth="1"/>
    <col min="93" max="93" width="60.5703125" style="6" bestFit="1" customWidth="1"/>
    <col min="94" max="94" width="34" style="6" bestFit="1" customWidth="1"/>
    <col min="95" max="95" width="11.28515625" style="6" bestFit="1" customWidth="1"/>
    <col min="96" max="96" width="7.42578125" style="6" bestFit="1" customWidth="1"/>
    <col min="97" max="97" width="10.140625" style="6" bestFit="1" customWidth="1"/>
    <col min="98" max="98" width="53.7109375" style="6" bestFit="1" customWidth="1"/>
    <col min="99" max="99" width="29.7109375" style="6" bestFit="1" customWidth="1"/>
    <col min="100" max="100" width="8.85546875" style="6" customWidth="1"/>
    <col min="101" max="101" width="13.42578125" style="6" customWidth="1"/>
    <col min="102" max="102" width="10.42578125" style="6" bestFit="1" customWidth="1"/>
    <col min="103" max="16384" width="8.85546875" style="6"/>
  </cols>
  <sheetData>
    <row r="1" spans="1:102" x14ac:dyDescent="0.2">
      <c r="B1" s="343" t="s">
        <v>745</v>
      </c>
      <c r="CE1" s="6"/>
      <c r="CF1" s="6"/>
      <c r="CG1" s="6"/>
      <c r="CH1" s="330"/>
      <c r="CI1" s="342" t="s">
        <v>746</v>
      </c>
      <c r="CM1" s="34"/>
      <c r="CP1" s="6" t="s">
        <v>0</v>
      </c>
      <c r="CT1" s="6" t="s">
        <v>1</v>
      </c>
      <c r="CX1" s="34">
        <f ca="1">((NOW()))</f>
        <v>45411.548314236112</v>
      </c>
    </row>
    <row r="2" spans="1:102" x14ac:dyDescent="0.2">
      <c r="B2" s="343" t="s">
        <v>749</v>
      </c>
      <c r="C2" s="345"/>
      <c r="CE2" s="6"/>
      <c r="CF2" s="6"/>
      <c r="CG2" s="6"/>
      <c r="CH2" s="330"/>
      <c r="CT2" s="6" t="s">
        <v>706</v>
      </c>
    </row>
    <row r="3" spans="1:102" x14ac:dyDescent="0.2">
      <c r="C3"/>
      <c r="D3"/>
      <c r="E3" t="s">
        <v>2</v>
      </c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 t="s">
        <v>3</v>
      </c>
      <c r="X3"/>
      <c r="Y3"/>
      <c r="Z3"/>
      <c r="AA3"/>
      <c r="AB3"/>
      <c r="AC3"/>
      <c r="AD3"/>
      <c r="AE3"/>
      <c r="AF3"/>
      <c r="AG3" t="s">
        <v>4</v>
      </c>
      <c r="AH3"/>
      <c r="AI3"/>
      <c r="AJ3"/>
      <c r="AK3"/>
      <c r="AL3"/>
      <c r="AM3" t="s">
        <v>5</v>
      </c>
      <c r="AN3"/>
      <c r="AO3"/>
      <c r="AP3"/>
      <c r="AQ3"/>
      <c r="AR3"/>
      <c r="AS3" t="s">
        <v>6</v>
      </c>
      <c r="AT3"/>
      <c r="AU3"/>
      <c r="AV3"/>
      <c r="AW3"/>
      <c r="AX3"/>
      <c r="AY3"/>
      <c r="AZ3"/>
      <c r="BA3" t="s">
        <v>7</v>
      </c>
      <c r="BB3"/>
      <c r="BC3"/>
      <c r="BD3"/>
      <c r="BE3"/>
      <c r="BF3"/>
      <c r="BG3" t="s">
        <v>8</v>
      </c>
      <c r="BH3"/>
      <c r="BI3" t="s">
        <v>9</v>
      </c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 s="331"/>
      <c r="CI3" s="26" t="s">
        <v>10</v>
      </c>
      <c r="CT3" s="6" t="s">
        <v>11</v>
      </c>
    </row>
    <row r="4" spans="1:102" x14ac:dyDescent="0.2">
      <c r="C4" s="8">
        <v>1</v>
      </c>
      <c r="D4" s="9"/>
      <c r="E4" s="8">
        <v>2</v>
      </c>
      <c r="F4" s="8">
        <v>3</v>
      </c>
      <c r="G4" s="8">
        <v>4</v>
      </c>
      <c r="H4" s="8">
        <v>5</v>
      </c>
      <c r="I4" s="8">
        <v>6</v>
      </c>
      <c r="J4" s="8">
        <v>7</v>
      </c>
      <c r="K4" s="8">
        <v>8</v>
      </c>
      <c r="L4" s="8">
        <v>9</v>
      </c>
      <c r="M4" s="8">
        <v>10</v>
      </c>
      <c r="N4" s="8">
        <v>11</v>
      </c>
      <c r="O4" s="9"/>
      <c r="P4" s="8">
        <v>12</v>
      </c>
      <c r="Q4" s="8">
        <v>13</v>
      </c>
      <c r="R4" s="8">
        <v>14</v>
      </c>
      <c r="S4" s="8">
        <v>15</v>
      </c>
      <c r="T4" s="8">
        <v>16</v>
      </c>
      <c r="U4" s="8">
        <v>17</v>
      </c>
      <c r="V4" s="9"/>
      <c r="W4" s="8" t="s">
        <v>733</v>
      </c>
      <c r="X4" s="8" t="s">
        <v>734</v>
      </c>
      <c r="Y4" s="8">
        <v>19</v>
      </c>
      <c r="Z4" s="8">
        <v>20</v>
      </c>
      <c r="AA4" s="8">
        <v>21</v>
      </c>
      <c r="AB4" s="8">
        <v>22</v>
      </c>
      <c r="AC4" s="8">
        <v>23</v>
      </c>
      <c r="AD4" s="9"/>
      <c r="AE4" s="8">
        <v>24</v>
      </c>
      <c r="AF4" s="9"/>
      <c r="AG4" s="8">
        <v>25</v>
      </c>
      <c r="AH4" s="8">
        <v>26</v>
      </c>
      <c r="AI4" s="8">
        <v>27</v>
      </c>
      <c r="AJ4" s="8">
        <v>28</v>
      </c>
      <c r="AK4" s="8">
        <v>29</v>
      </c>
      <c r="AL4" s="9"/>
      <c r="AM4" s="8">
        <v>30</v>
      </c>
      <c r="AN4" s="8">
        <v>31</v>
      </c>
      <c r="AO4" s="8">
        <v>32</v>
      </c>
      <c r="AP4" s="8">
        <v>33</v>
      </c>
      <c r="AQ4" s="8">
        <v>34</v>
      </c>
      <c r="AR4" s="9"/>
      <c r="AS4" s="8">
        <v>35</v>
      </c>
      <c r="AT4" s="8">
        <v>36</v>
      </c>
      <c r="AU4" s="8">
        <v>37</v>
      </c>
      <c r="AV4" s="8">
        <v>38</v>
      </c>
      <c r="AW4" s="8">
        <v>39</v>
      </c>
      <c r="AX4" s="8">
        <v>40</v>
      </c>
      <c r="AY4" s="8">
        <v>41</v>
      </c>
      <c r="AZ4" s="9"/>
      <c r="BA4" s="8">
        <v>42</v>
      </c>
      <c r="BB4" s="8">
        <v>43</v>
      </c>
      <c r="BC4" s="8">
        <v>44</v>
      </c>
      <c r="BD4" s="10">
        <v>45</v>
      </c>
      <c r="BE4" s="10">
        <v>46</v>
      </c>
      <c r="BF4" s="9"/>
      <c r="BG4" s="8">
        <v>47</v>
      </c>
      <c r="BH4" s="9"/>
      <c r="BI4" s="8">
        <v>48</v>
      </c>
      <c r="BJ4" s="8">
        <v>49</v>
      </c>
      <c r="BK4" s="8">
        <v>50</v>
      </c>
      <c r="BL4" s="8">
        <v>51</v>
      </c>
      <c r="BM4" s="8">
        <v>52</v>
      </c>
      <c r="BN4" s="8">
        <v>53</v>
      </c>
      <c r="BO4" s="8">
        <v>54</v>
      </c>
      <c r="BP4" s="8">
        <v>55</v>
      </c>
      <c r="BQ4" s="8">
        <v>56</v>
      </c>
      <c r="BR4" s="8">
        <v>57</v>
      </c>
      <c r="BS4" s="8">
        <v>58</v>
      </c>
      <c r="BT4" s="8">
        <v>59</v>
      </c>
      <c r="BU4" s="8">
        <v>60</v>
      </c>
      <c r="BV4" s="9" t="s">
        <v>12</v>
      </c>
      <c r="BW4" s="8">
        <v>61</v>
      </c>
      <c r="BX4" s="9" t="s">
        <v>12</v>
      </c>
      <c r="BY4" s="8">
        <v>62</v>
      </c>
      <c r="BZ4" s="9" t="s">
        <v>12</v>
      </c>
      <c r="CA4" s="319">
        <v>63</v>
      </c>
      <c r="CB4" s="9" t="s">
        <v>12</v>
      </c>
      <c r="CC4" s="8">
        <v>64</v>
      </c>
      <c r="CD4" s="5"/>
      <c r="CE4" s="8">
        <v>65</v>
      </c>
      <c r="CF4" s="8">
        <v>66</v>
      </c>
      <c r="CG4" s="8">
        <v>67</v>
      </c>
    </row>
    <row r="5" spans="1:102" x14ac:dyDescent="0.2">
      <c r="B5" s="325">
        <f>((SUM(A10:A202)))</f>
        <v>177</v>
      </c>
      <c r="C5" s="11" t="s">
        <v>13</v>
      </c>
      <c r="D5" s="5"/>
      <c r="E5" s="11" t="s">
        <v>14</v>
      </c>
      <c r="F5" s="11" t="s">
        <v>14</v>
      </c>
      <c r="G5" s="11" t="s">
        <v>14</v>
      </c>
      <c r="H5" s="11" t="s">
        <v>14</v>
      </c>
      <c r="I5" s="11" t="s">
        <v>14</v>
      </c>
      <c r="J5" s="11" t="s">
        <v>14</v>
      </c>
      <c r="K5" s="11" t="s">
        <v>14</v>
      </c>
      <c r="L5" s="11" t="s">
        <v>14</v>
      </c>
      <c r="M5" s="11" t="s">
        <v>14</v>
      </c>
      <c r="N5" s="11" t="s">
        <v>15</v>
      </c>
      <c r="O5" s="5"/>
      <c r="P5" s="11" t="s">
        <v>16</v>
      </c>
      <c r="Q5" s="11" t="s">
        <v>16</v>
      </c>
      <c r="R5" s="11" t="s">
        <v>16</v>
      </c>
      <c r="S5" s="11" t="s">
        <v>16</v>
      </c>
      <c r="T5" s="11" t="s">
        <v>16</v>
      </c>
      <c r="U5" s="11" t="s">
        <v>15</v>
      </c>
      <c r="V5" s="5"/>
      <c r="W5" s="11" t="s">
        <v>709</v>
      </c>
      <c r="X5" s="11" t="s">
        <v>709</v>
      </c>
      <c r="Y5" s="11" t="s">
        <v>17</v>
      </c>
      <c r="Z5" s="11" t="s">
        <v>17</v>
      </c>
      <c r="AA5" s="11" t="s">
        <v>17</v>
      </c>
      <c r="AB5" s="11" t="s">
        <v>17</v>
      </c>
      <c r="AC5" s="11" t="s">
        <v>15</v>
      </c>
      <c r="AD5" s="5"/>
      <c r="AE5" s="11" t="s">
        <v>15</v>
      </c>
      <c r="AF5" s="5"/>
      <c r="AG5" s="11" t="s">
        <v>18</v>
      </c>
      <c r="AH5" s="11" t="s">
        <v>18</v>
      </c>
      <c r="AI5" s="11" t="s">
        <v>18</v>
      </c>
      <c r="AJ5" s="11" t="s">
        <v>18</v>
      </c>
      <c r="AK5" s="11" t="s">
        <v>15</v>
      </c>
      <c r="AL5" s="5"/>
      <c r="AM5" s="11" t="s">
        <v>19</v>
      </c>
      <c r="AN5" s="11" t="s">
        <v>19</v>
      </c>
      <c r="AO5" s="11" t="s">
        <v>19</v>
      </c>
      <c r="AP5" s="11" t="s">
        <v>19</v>
      </c>
      <c r="AQ5" s="11" t="s">
        <v>15</v>
      </c>
      <c r="AR5" s="5"/>
      <c r="AS5" s="11" t="s">
        <v>20</v>
      </c>
      <c r="AT5" s="11" t="s">
        <v>20</v>
      </c>
      <c r="AU5" s="11" t="s">
        <v>20</v>
      </c>
      <c r="AV5" s="11" t="s">
        <v>20</v>
      </c>
      <c r="AW5" s="11" t="s">
        <v>20</v>
      </c>
      <c r="AX5" s="11" t="s">
        <v>20</v>
      </c>
      <c r="AY5" s="11" t="s">
        <v>15</v>
      </c>
      <c r="AZ5" s="5"/>
      <c r="BA5" s="11" t="s">
        <v>21</v>
      </c>
      <c r="BB5" s="11" t="s">
        <v>21</v>
      </c>
      <c r="BC5" s="11" t="s">
        <v>21</v>
      </c>
      <c r="BD5" s="11" t="s">
        <v>21</v>
      </c>
      <c r="BE5" s="11" t="s">
        <v>15</v>
      </c>
      <c r="BF5" s="5"/>
      <c r="BG5" s="11"/>
      <c r="BH5" s="5"/>
      <c r="BI5" s="11" t="s">
        <v>22</v>
      </c>
      <c r="BJ5" s="11" t="s">
        <v>22</v>
      </c>
      <c r="BK5" s="11" t="s">
        <v>22</v>
      </c>
      <c r="BL5" s="11" t="s">
        <v>22</v>
      </c>
      <c r="BM5" s="11" t="s">
        <v>22</v>
      </c>
      <c r="BN5" s="11" t="s">
        <v>22</v>
      </c>
      <c r="BO5" s="11" t="s">
        <v>22</v>
      </c>
      <c r="BP5" s="11" t="s">
        <v>22</v>
      </c>
      <c r="BQ5" s="11" t="s">
        <v>22</v>
      </c>
      <c r="BR5" s="11" t="s">
        <v>22</v>
      </c>
      <c r="BS5" s="11" t="s">
        <v>22</v>
      </c>
      <c r="BT5" s="11" t="s">
        <v>22</v>
      </c>
      <c r="BU5" s="11" t="s">
        <v>15</v>
      </c>
      <c r="BV5" s="5" t="s">
        <v>12</v>
      </c>
      <c r="BW5" s="11" t="s">
        <v>15</v>
      </c>
      <c r="BX5" s="5" t="s">
        <v>12</v>
      </c>
      <c r="BY5" s="11" t="s">
        <v>23</v>
      </c>
      <c r="BZ5" s="5" t="s">
        <v>12</v>
      </c>
      <c r="CA5" s="66" t="s">
        <v>22</v>
      </c>
      <c r="CB5" s="5" t="s">
        <v>12</v>
      </c>
      <c r="CC5" s="11" t="s">
        <v>24</v>
      </c>
      <c r="CD5" s="5"/>
      <c r="CE5" s="50" t="s">
        <v>25</v>
      </c>
      <c r="CF5" s="50" t="s">
        <v>26</v>
      </c>
      <c r="CG5" s="50" t="s">
        <v>737</v>
      </c>
      <c r="CH5" s="339" t="s">
        <v>713</v>
      </c>
      <c r="CN5" s="5" t="s">
        <v>12</v>
      </c>
    </row>
    <row r="6" spans="1:102" x14ac:dyDescent="0.2">
      <c r="B6" s="326">
        <f>((+B5/192))</f>
        <v>0.921875</v>
      </c>
      <c r="C6" s="7" t="s">
        <v>27</v>
      </c>
      <c r="D6" s="5"/>
      <c r="E6" s="7" t="s">
        <v>28</v>
      </c>
      <c r="F6" s="7"/>
      <c r="G6" s="7" t="s">
        <v>539</v>
      </c>
      <c r="H6" s="7" t="s">
        <v>29</v>
      </c>
      <c r="I6" s="7" t="s">
        <v>30</v>
      </c>
      <c r="J6" s="7" t="s">
        <v>30</v>
      </c>
      <c r="K6" s="7"/>
      <c r="L6" s="7" t="s">
        <v>31</v>
      </c>
      <c r="M6" s="7" t="s">
        <v>32</v>
      </c>
      <c r="N6" s="7" t="s">
        <v>539</v>
      </c>
      <c r="O6" s="5"/>
      <c r="P6" s="7" t="s">
        <v>33</v>
      </c>
      <c r="Q6" s="7" t="s">
        <v>34</v>
      </c>
      <c r="R6" s="7"/>
      <c r="S6" s="7"/>
      <c r="T6" s="7" t="s">
        <v>32</v>
      </c>
      <c r="U6" s="7" t="s">
        <v>16</v>
      </c>
      <c r="V6" s="5"/>
      <c r="W6" s="7" t="s">
        <v>710</v>
      </c>
      <c r="X6" s="7" t="s">
        <v>710</v>
      </c>
      <c r="Y6" s="7"/>
      <c r="Z6" s="7"/>
      <c r="AA6" s="7"/>
      <c r="AB6" s="7" t="s">
        <v>32</v>
      </c>
      <c r="AC6" s="7"/>
      <c r="AD6" s="5"/>
      <c r="AE6" s="7"/>
      <c r="AF6" s="5"/>
      <c r="AG6" s="7"/>
      <c r="AH6" s="7"/>
      <c r="AI6" s="7"/>
      <c r="AJ6" s="7"/>
      <c r="AK6" s="7"/>
      <c r="AL6" s="5"/>
      <c r="AM6" s="7"/>
      <c r="AN6" s="7"/>
      <c r="AO6" s="7"/>
      <c r="AP6" s="7"/>
      <c r="AQ6" s="7"/>
      <c r="AR6" s="5"/>
      <c r="AS6" s="7" t="s">
        <v>35</v>
      </c>
      <c r="AT6" s="7"/>
      <c r="AU6" s="7"/>
      <c r="AV6" s="7"/>
      <c r="AW6" s="7"/>
      <c r="AX6" s="7"/>
      <c r="AY6" s="7"/>
      <c r="AZ6" s="5"/>
      <c r="BA6" s="7"/>
      <c r="BB6" s="7"/>
      <c r="BC6" s="7"/>
      <c r="BD6" s="7"/>
      <c r="BE6" s="7"/>
      <c r="BF6" s="5"/>
      <c r="BG6" s="7"/>
      <c r="BH6" s="5"/>
      <c r="BI6" s="7" t="s">
        <v>36</v>
      </c>
      <c r="BJ6" s="7" t="s">
        <v>36</v>
      </c>
      <c r="BK6" s="7"/>
      <c r="BL6" s="7" t="s">
        <v>37</v>
      </c>
      <c r="BM6" s="7" t="s">
        <v>37</v>
      </c>
      <c r="BN6" s="7" t="s">
        <v>38</v>
      </c>
      <c r="BO6" s="7" t="s">
        <v>39</v>
      </c>
      <c r="BP6" s="7" t="s">
        <v>40</v>
      </c>
      <c r="BQ6" s="7" t="s">
        <v>40</v>
      </c>
      <c r="BR6" s="7" t="s">
        <v>41</v>
      </c>
      <c r="BS6" s="7" t="s">
        <v>42</v>
      </c>
      <c r="BT6" s="7" t="s">
        <v>32</v>
      </c>
      <c r="BU6" t="s">
        <v>22</v>
      </c>
      <c r="BV6" s="5" t="s">
        <v>12</v>
      </c>
      <c r="BW6" s="7" t="s">
        <v>43</v>
      </c>
      <c r="BX6" s="5" t="s">
        <v>12</v>
      </c>
      <c r="BY6" s="7" t="s">
        <v>44</v>
      </c>
      <c r="BZ6" s="5" t="s">
        <v>12</v>
      </c>
      <c r="CA6" s="66" t="s">
        <v>708</v>
      </c>
      <c r="CB6" s="5" t="s">
        <v>12</v>
      </c>
      <c r="CC6" s="7" t="s">
        <v>45</v>
      </c>
      <c r="CD6" s="5"/>
      <c r="CE6" s="51" t="s">
        <v>46</v>
      </c>
      <c r="CF6" s="51" t="s">
        <v>47</v>
      </c>
      <c r="CG6" s="51" t="s">
        <v>27</v>
      </c>
      <c r="CH6" s="340" t="s">
        <v>714</v>
      </c>
      <c r="CN6" s="5" t="s">
        <v>12</v>
      </c>
      <c r="CO6" s="6" t="s">
        <v>48</v>
      </c>
      <c r="CS6" s="6" t="s">
        <v>49</v>
      </c>
      <c r="CT6" s="6" t="s">
        <v>48</v>
      </c>
      <c r="CX6" s="6" t="s">
        <v>49</v>
      </c>
    </row>
    <row r="7" spans="1:102" x14ac:dyDescent="0.2">
      <c r="C7" s="7" t="s">
        <v>50</v>
      </c>
      <c r="D7" s="5"/>
      <c r="E7" s="7" t="s">
        <v>51</v>
      </c>
      <c r="F7" s="7" t="s">
        <v>52</v>
      </c>
      <c r="G7" s="7" t="s">
        <v>39</v>
      </c>
      <c r="H7" s="7" t="s">
        <v>53</v>
      </c>
      <c r="I7" s="7" t="s">
        <v>54</v>
      </c>
      <c r="J7" s="7" t="s">
        <v>55</v>
      </c>
      <c r="K7" s="7" t="s">
        <v>56</v>
      </c>
      <c r="L7" s="7" t="s">
        <v>57</v>
      </c>
      <c r="M7" s="7" t="s">
        <v>14</v>
      </c>
      <c r="N7" s="7" t="s">
        <v>14</v>
      </c>
      <c r="O7" s="5"/>
      <c r="P7" s="7" t="s">
        <v>58</v>
      </c>
      <c r="Q7" s="7" t="s">
        <v>59</v>
      </c>
      <c r="R7" s="7" t="s">
        <v>51</v>
      </c>
      <c r="S7" s="7" t="s">
        <v>60</v>
      </c>
      <c r="T7" s="7" t="s">
        <v>16</v>
      </c>
      <c r="U7" s="7" t="s">
        <v>61</v>
      </c>
      <c r="V7" s="5"/>
      <c r="W7" s="7" t="s">
        <v>711</v>
      </c>
      <c r="X7" s="7" t="s">
        <v>711</v>
      </c>
      <c r="Y7" s="7" t="s">
        <v>62</v>
      </c>
      <c r="Z7" s="7" t="s">
        <v>63</v>
      </c>
      <c r="AA7" s="7" t="s">
        <v>63</v>
      </c>
      <c r="AB7" s="7" t="s">
        <v>17</v>
      </c>
      <c r="AC7" s="7" t="s">
        <v>17</v>
      </c>
      <c r="AD7" s="5"/>
      <c r="AE7" s="7"/>
      <c r="AF7" s="5"/>
      <c r="AG7" s="7"/>
      <c r="AH7" s="7" t="s">
        <v>64</v>
      </c>
      <c r="AI7" s="7" t="s">
        <v>65</v>
      </c>
      <c r="AJ7" s="7"/>
      <c r="AK7" s="7"/>
      <c r="AL7" s="5"/>
      <c r="AM7" s="7"/>
      <c r="AN7" s="7" t="s">
        <v>64</v>
      </c>
      <c r="AO7" s="7" t="s">
        <v>65</v>
      </c>
      <c r="AP7" s="7"/>
      <c r="AQ7" s="7"/>
      <c r="AR7" s="5"/>
      <c r="AS7" s="7" t="s">
        <v>66</v>
      </c>
      <c r="AT7" s="7"/>
      <c r="AU7" s="7" t="s">
        <v>712</v>
      </c>
      <c r="AV7" s="7" t="s">
        <v>68</v>
      </c>
      <c r="AW7" s="7" t="s">
        <v>65</v>
      </c>
      <c r="AX7" s="7"/>
      <c r="AY7" s="7" t="s">
        <v>69</v>
      </c>
      <c r="AZ7" s="5"/>
      <c r="BA7" s="7" t="s">
        <v>70</v>
      </c>
      <c r="BB7" s="7"/>
      <c r="BC7" s="7"/>
      <c r="BD7" s="7"/>
      <c r="BE7" s="7"/>
      <c r="BF7" s="5"/>
      <c r="BG7" s="7"/>
      <c r="BH7" s="5"/>
      <c r="BI7" s="7" t="s">
        <v>71</v>
      </c>
      <c r="BJ7" s="7" t="s">
        <v>71</v>
      </c>
      <c r="BK7" s="7" t="s">
        <v>72</v>
      </c>
      <c r="BL7" s="7" t="s">
        <v>73</v>
      </c>
      <c r="BM7" s="7"/>
      <c r="BN7" s="7" t="s">
        <v>74</v>
      </c>
      <c r="BO7" s="7" t="s">
        <v>75</v>
      </c>
      <c r="BP7" s="7" t="s">
        <v>74</v>
      </c>
      <c r="BQ7" s="7" t="s">
        <v>75</v>
      </c>
      <c r="BR7" s="7" t="s">
        <v>76</v>
      </c>
      <c r="BS7" s="7" t="s">
        <v>77</v>
      </c>
      <c r="BT7" s="7" t="s">
        <v>535</v>
      </c>
      <c r="BU7" s="7"/>
      <c r="BV7" s="5" t="s">
        <v>12</v>
      </c>
      <c r="BW7" s="7" t="s">
        <v>78</v>
      </c>
      <c r="BX7" s="5" t="s">
        <v>12</v>
      </c>
      <c r="BY7" s="7" t="s">
        <v>79</v>
      </c>
      <c r="BZ7" s="5" t="s">
        <v>12</v>
      </c>
      <c r="CA7" s="66" t="s">
        <v>78</v>
      </c>
      <c r="CB7" s="5" t="s">
        <v>12</v>
      </c>
      <c r="CC7" s="7" t="s">
        <v>27</v>
      </c>
      <c r="CD7" s="5"/>
      <c r="CE7" s="51"/>
      <c r="CF7" s="51"/>
      <c r="CG7" s="51"/>
      <c r="CH7" s="340" t="s">
        <v>715</v>
      </c>
      <c r="CN7" s="5" t="s">
        <v>12</v>
      </c>
      <c r="CO7" s="6" t="s">
        <v>80</v>
      </c>
      <c r="CT7" s="6" t="s">
        <v>81</v>
      </c>
    </row>
    <row r="8" spans="1:102" x14ac:dyDescent="0.2">
      <c r="B8" s="30" t="s">
        <v>82</v>
      </c>
      <c r="C8" s="12" t="s">
        <v>83</v>
      </c>
      <c r="D8" s="5"/>
      <c r="E8" s="12" t="s">
        <v>84</v>
      </c>
      <c r="F8" s="12" t="s">
        <v>61</v>
      </c>
      <c r="G8" s="12" t="s">
        <v>61</v>
      </c>
      <c r="H8" s="12" t="s">
        <v>85</v>
      </c>
      <c r="I8" s="12" t="s">
        <v>86</v>
      </c>
      <c r="J8" s="12" t="s">
        <v>87</v>
      </c>
      <c r="K8" s="12" t="s">
        <v>88</v>
      </c>
      <c r="L8" s="12" t="s">
        <v>88</v>
      </c>
      <c r="M8" s="12" t="s">
        <v>23</v>
      </c>
      <c r="N8" s="12" t="s">
        <v>61</v>
      </c>
      <c r="O8" s="5"/>
      <c r="P8" s="12" t="s">
        <v>89</v>
      </c>
      <c r="Q8" s="12" t="s">
        <v>51</v>
      </c>
      <c r="R8" s="12" t="s">
        <v>90</v>
      </c>
      <c r="S8" s="12" t="s">
        <v>91</v>
      </c>
      <c r="T8" s="12" t="s">
        <v>23</v>
      </c>
      <c r="U8" s="53"/>
      <c r="V8" s="5"/>
      <c r="W8" s="329" t="s">
        <v>735</v>
      </c>
      <c r="X8" s="329" t="s">
        <v>736</v>
      </c>
      <c r="Y8" s="12" t="s">
        <v>92</v>
      </c>
      <c r="Z8" s="12" t="s">
        <v>93</v>
      </c>
      <c r="AA8" s="12" t="s">
        <v>94</v>
      </c>
      <c r="AB8" s="12" t="s">
        <v>23</v>
      </c>
      <c r="AC8" s="12" t="s">
        <v>61</v>
      </c>
      <c r="AD8" s="5"/>
      <c r="AE8" s="12" t="s">
        <v>61</v>
      </c>
      <c r="AF8" s="5"/>
      <c r="AG8" s="12" t="s">
        <v>95</v>
      </c>
      <c r="AH8" s="12" t="s">
        <v>96</v>
      </c>
      <c r="AI8" s="12" t="s">
        <v>97</v>
      </c>
      <c r="AJ8" s="12" t="s">
        <v>22</v>
      </c>
      <c r="AK8" s="12" t="s">
        <v>18</v>
      </c>
      <c r="AL8" s="5"/>
      <c r="AM8" s="12" t="s">
        <v>95</v>
      </c>
      <c r="AN8" s="12" t="s">
        <v>96</v>
      </c>
      <c r="AO8" s="12" t="s">
        <v>97</v>
      </c>
      <c r="AP8" s="12" t="s">
        <v>22</v>
      </c>
      <c r="AQ8" s="12" t="s">
        <v>98</v>
      </c>
      <c r="AR8" s="5"/>
      <c r="AS8" s="12" t="s">
        <v>99</v>
      </c>
      <c r="AT8" s="12" t="s">
        <v>100</v>
      </c>
      <c r="AU8" s="12" t="s">
        <v>20</v>
      </c>
      <c r="AV8" s="12" t="s">
        <v>102</v>
      </c>
      <c r="AW8" s="12" t="s">
        <v>97</v>
      </c>
      <c r="AX8" s="12" t="s">
        <v>22</v>
      </c>
      <c r="AY8" s="12" t="s">
        <v>103</v>
      </c>
      <c r="AZ8" s="5"/>
      <c r="BA8" s="12" t="s">
        <v>104</v>
      </c>
      <c r="BB8" s="12" t="s">
        <v>105</v>
      </c>
      <c r="BC8" s="12" t="s">
        <v>103</v>
      </c>
      <c r="BD8" s="12" t="s">
        <v>22</v>
      </c>
      <c r="BE8" s="12" t="s">
        <v>21</v>
      </c>
      <c r="BF8" s="5"/>
      <c r="BG8" s="12" t="s">
        <v>106</v>
      </c>
      <c r="BH8" s="5"/>
      <c r="BI8" s="12" t="s">
        <v>104</v>
      </c>
      <c r="BJ8" s="12" t="s">
        <v>107</v>
      </c>
      <c r="BK8" s="12" t="s">
        <v>108</v>
      </c>
      <c r="BL8" s="12" t="s">
        <v>109</v>
      </c>
      <c r="BM8" s="12" t="s">
        <v>110</v>
      </c>
      <c r="BN8" s="12" t="s">
        <v>111</v>
      </c>
      <c r="BO8" s="12" t="s">
        <v>112</v>
      </c>
      <c r="BP8" s="12" t="s">
        <v>111</v>
      </c>
      <c r="BQ8" s="12" t="s">
        <v>112</v>
      </c>
      <c r="BR8" s="12" t="s">
        <v>113</v>
      </c>
      <c r="BS8" s="12" t="s">
        <v>85</v>
      </c>
      <c r="BT8" s="12"/>
      <c r="BU8" s="65"/>
      <c r="BV8" s="317"/>
      <c r="BW8"/>
      <c r="BX8" s="5" t="s">
        <v>12</v>
      </c>
      <c r="BY8" s="12"/>
      <c r="BZ8" s="5" t="s">
        <v>12</v>
      </c>
      <c r="CA8" s="33"/>
      <c r="CB8" s="5" t="s">
        <v>12</v>
      </c>
      <c r="CC8" s="12"/>
      <c r="CD8" s="5"/>
      <c r="CE8" s="52"/>
      <c r="CF8" s="52"/>
      <c r="CG8" s="52"/>
      <c r="CH8" s="341" t="s">
        <v>716</v>
      </c>
      <c r="CI8" s="26">
        <v>1</v>
      </c>
      <c r="CJ8" s="36" t="s">
        <v>114</v>
      </c>
      <c r="CM8" s="13">
        <f>((+C204))</f>
        <v>136156646</v>
      </c>
      <c r="CN8" s="5" t="s">
        <v>12</v>
      </c>
      <c r="CO8" s="6" t="s">
        <v>115</v>
      </c>
      <c r="CS8" s="5"/>
      <c r="CT8" s="6" t="s">
        <v>116</v>
      </c>
    </row>
    <row r="9" spans="1:102" x14ac:dyDescent="0.2">
      <c r="C9" s="14"/>
      <c r="D9" s="15"/>
      <c r="E9" s="16"/>
      <c r="F9" s="16"/>
      <c r="G9" s="16"/>
      <c r="H9" s="16"/>
      <c r="I9" s="16"/>
      <c r="J9" s="16"/>
      <c r="K9" s="16"/>
      <c r="L9" s="16"/>
      <c r="M9" s="16"/>
      <c r="N9" s="16"/>
      <c r="O9" s="15"/>
      <c r="P9" s="16"/>
      <c r="Q9" s="16"/>
      <c r="R9" s="16"/>
      <c r="S9" s="16"/>
      <c r="T9" s="16"/>
      <c r="U9" s="16"/>
      <c r="V9" s="15"/>
      <c r="W9" s="16"/>
      <c r="X9" s="16"/>
      <c r="Y9" s="16"/>
      <c r="Z9" s="16"/>
      <c r="AA9" s="16"/>
      <c r="AB9" s="16"/>
      <c r="AC9" s="16"/>
      <c r="AD9" s="15"/>
      <c r="AE9" s="16"/>
      <c r="AF9" s="15"/>
      <c r="AG9" s="16"/>
      <c r="AH9" s="16"/>
      <c r="AI9" s="16"/>
      <c r="AJ9" s="16"/>
      <c r="AK9" s="16"/>
      <c r="AL9" s="15"/>
      <c r="AM9" s="16"/>
      <c r="AN9" s="16"/>
      <c r="AO9" s="16"/>
      <c r="AP9" s="16"/>
      <c r="AQ9" s="16"/>
      <c r="AR9" s="15"/>
      <c r="AS9" s="16"/>
      <c r="AT9" s="16"/>
      <c r="AU9" s="16"/>
      <c r="AV9" s="16"/>
      <c r="AW9" s="16"/>
      <c r="AX9" s="16"/>
      <c r="AY9" s="16"/>
      <c r="AZ9" s="15"/>
      <c r="BA9" s="16"/>
      <c r="BB9" s="16"/>
      <c r="BC9" s="16"/>
      <c r="BD9" s="16"/>
      <c r="BE9" s="16"/>
      <c r="BF9" s="15"/>
      <c r="BG9" s="17"/>
      <c r="BH9" s="15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49" t="s">
        <v>12</v>
      </c>
      <c r="BW9" s="16"/>
      <c r="BX9" s="15" t="s">
        <v>12</v>
      </c>
      <c r="BY9" s="18"/>
      <c r="BZ9" s="5" t="s">
        <v>12</v>
      </c>
      <c r="CA9" s="66"/>
      <c r="CB9" s="5" t="s">
        <v>12</v>
      </c>
      <c r="CC9" s="17"/>
      <c r="CD9" s="5"/>
      <c r="CE9" s="63"/>
      <c r="CF9" s="63"/>
      <c r="CG9" s="63"/>
      <c r="CH9" s="334"/>
      <c r="CM9" s="13"/>
      <c r="CN9" s="5" t="s">
        <v>12</v>
      </c>
      <c r="CO9" s="6" t="s">
        <v>117</v>
      </c>
      <c r="CS9" s="13">
        <f>((+CM12))</f>
        <v>39846019</v>
      </c>
      <c r="CT9" s="6" t="s">
        <v>118</v>
      </c>
      <c r="CX9" s="5"/>
    </row>
    <row r="10" spans="1:102" x14ac:dyDescent="0.2">
      <c r="A10" s="6">
        <f>((IF(OR(BW10&gt;0,BY10&gt;0),1,)))</f>
        <v>1</v>
      </c>
      <c r="B10" s="30" t="s">
        <v>704</v>
      </c>
      <c r="C10" s="29">
        <v>24167</v>
      </c>
      <c r="D10" s="20"/>
      <c r="E10" s="349">
        <v>64431</v>
      </c>
      <c r="F10" s="350"/>
      <c r="G10" s="349">
        <v>934</v>
      </c>
      <c r="H10" s="350"/>
      <c r="I10" s="350"/>
      <c r="J10" s="350"/>
      <c r="K10" s="350"/>
      <c r="L10" s="350"/>
      <c r="M10" s="349">
        <v>4275</v>
      </c>
      <c r="N10" s="19">
        <f>+(SUM(E10:M10))</f>
        <v>69640</v>
      </c>
      <c r="O10" s="20"/>
      <c r="P10" s="349">
        <v>83944</v>
      </c>
      <c r="Q10" s="350"/>
      <c r="R10" s="349">
        <v>27547</v>
      </c>
      <c r="S10" s="350"/>
      <c r="T10" s="349">
        <v>25501</v>
      </c>
      <c r="U10" s="54">
        <f>(SUM(P10:T10))</f>
        <v>136992</v>
      </c>
      <c r="V10" s="20"/>
      <c r="W10" s="21"/>
      <c r="X10" s="21"/>
      <c r="Y10" s="21"/>
      <c r="Z10" s="21"/>
      <c r="AA10" s="21"/>
      <c r="AB10" s="21"/>
      <c r="AC10" s="19">
        <f>(SUM(W10:AB10))</f>
        <v>0</v>
      </c>
      <c r="AD10" s="20"/>
      <c r="AE10" s="19">
        <f t="shared" ref="AE10:AE42" si="0">(+AC10+U10+N10)</f>
        <v>206632</v>
      </c>
      <c r="AF10" s="20"/>
      <c r="AG10" s="21"/>
      <c r="AH10" s="21"/>
      <c r="AI10" s="21"/>
      <c r="AJ10" s="21"/>
      <c r="AK10" s="19">
        <f>(SUM(AG10:AJ10))</f>
        <v>0</v>
      </c>
      <c r="AL10" s="20"/>
      <c r="AM10" s="349">
        <v>81636</v>
      </c>
      <c r="AN10" s="349">
        <v>32</v>
      </c>
      <c r="AO10" s="350"/>
      <c r="AP10" s="349">
        <v>1162</v>
      </c>
      <c r="AQ10" s="19">
        <f>(SUM(AM10:AP10))</f>
        <v>82830</v>
      </c>
      <c r="AR10" s="20"/>
      <c r="AS10" s="349">
        <v>63217</v>
      </c>
      <c r="AT10" s="349">
        <v>5127</v>
      </c>
      <c r="AU10" s="349">
        <v>7093</v>
      </c>
      <c r="AV10" s="349">
        <v>12934</v>
      </c>
      <c r="AW10" s="350"/>
      <c r="AX10" s="349">
        <v>11672</v>
      </c>
      <c r="AY10" s="19">
        <f>(SUM(AS10:AX10))</f>
        <v>100043</v>
      </c>
      <c r="AZ10" s="20"/>
      <c r="BA10" s="350"/>
      <c r="BB10" s="349">
        <v>35000</v>
      </c>
      <c r="BC10" s="349">
        <v>36383</v>
      </c>
      <c r="BD10" s="350"/>
      <c r="BE10" s="351">
        <f>(SUM(BA10:BD10))</f>
        <v>71383</v>
      </c>
      <c r="BF10" s="20"/>
      <c r="BG10" s="349">
        <v>56830</v>
      </c>
      <c r="BH10" s="20"/>
      <c r="BI10" s="21"/>
      <c r="BJ10" s="350"/>
      <c r="BK10" s="349">
        <v>24136</v>
      </c>
      <c r="BL10" s="349">
        <v>20580</v>
      </c>
      <c r="BM10" s="350"/>
      <c r="BN10" s="21"/>
      <c r="BO10" s="21"/>
      <c r="BP10" s="21"/>
      <c r="BQ10" s="21"/>
      <c r="BR10" s="21"/>
      <c r="BS10" s="21"/>
      <c r="BT10" s="21"/>
      <c r="BU10" s="19">
        <f>((SUM(BI10:BT10)))</f>
        <v>44716</v>
      </c>
      <c r="BV10" s="20" t="s">
        <v>12</v>
      </c>
      <c r="BW10" s="19">
        <f>(+BU10+BG10+BE10+AY10+AQ10+AK10)</f>
        <v>355802</v>
      </c>
      <c r="BX10" s="20" t="s">
        <v>12</v>
      </c>
      <c r="BY10" s="19">
        <f t="shared" ref="BY10:BY42" si="1">((+AC10+U10+N10)-BW10)</f>
        <v>-149170</v>
      </c>
      <c r="BZ10" s="20" t="s">
        <v>12</v>
      </c>
      <c r="CA10" s="349">
        <v>125003</v>
      </c>
      <c r="CB10" s="20"/>
      <c r="CC10" s="19">
        <f>(+BY10+CA10+C10)</f>
        <v>0</v>
      </c>
      <c r="CD10" s="5"/>
      <c r="CE10" s="113"/>
      <c r="CF10" s="113"/>
      <c r="CG10" s="19">
        <f>CC10-CE10-CF10</f>
        <v>0</v>
      </c>
      <c r="CH10" s="336" t="s">
        <v>738</v>
      </c>
      <c r="CI10" s="41"/>
      <c r="CJ10" s="6" t="s">
        <v>23</v>
      </c>
      <c r="CM10" s="13"/>
      <c r="CN10" s="5" t="s">
        <v>12</v>
      </c>
      <c r="CO10" s="6" t="s">
        <v>119</v>
      </c>
      <c r="CS10" s="13">
        <f>(+CM15)</f>
        <v>32733350</v>
      </c>
      <c r="CT10" s="6" t="s">
        <v>120</v>
      </c>
      <c r="CX10" s="6">
        <f>(+CM64+CM65)</f>
        <v>5503191</v>
      </c>
    </row>
    <row r="11" spans="1:102" x14ac:dyDescent="0.2">
      <c r="A11" s="6">
        <f t="shared" ref="A11:A74" si="2">((IF(OR(BW11&gt;0,BY11&gt;0),1,)))</f>
        <v>1</v>
      </c>
      <c r="B11" s="30" t="s">
        <v>121</v>
      </c>
      <c r="C11" s="29">
        <v>3580</v>
      </c>
      <c r="D11" s="20"/>
      <c r="E11" s="350"/>
      <c r="F11" s="350"/>
      <c r="G11" s="350"/>
      <c r="H11" s="350"/>
      <c r="I11" s="350"/>
      <c r="J11" s="350"/>
      <c r="K11" s="350"/>
      <c r="L11" s="350"/>
      <c r="M11" s="350">
        <v>126</v>
      </c>
      <c r="N11" s="19">
        <f t="shared" ref="N11:N74" si="3">+(SUM(E11:M11))</f>
        <v>126</v>
      </c>
      <c r="O11" s="20"/>
      <c r="P11" s="350">
        <v>6213</v>
      </c>
      <c r="Q11" s="350"/>
      <c r="R11" s="350"/>
      <c r="S11" s="350"/>
      <c r="T11" s="350">
        <v>1887</v>
      </c>
      <c r="U11" s="59">
        <f t="shared" ref="U11:U78" si="4">(SUM(P11:T11))</f>
        <v>8100</v>
      </c>
      <c r="V11" s="20"/>
      <c r="W11" s="21"/>
      <c r="X11" s="21"/>
      <c r="Y11" s="21"/>
      <c r="Z11" s="21"/>
      <c r="AA11" s="21"/>
      <c r="AB11" s="21"/>
      <c r="AC11" s="19">
        <f t="shared" ref="AC11:AC74" si="5">(SUM(W11:AB11))</f>
        <v>0</v>
      </c>
      <c r="AD11" s="20"/>
      <c r="AE11" s="19">
        <f t="shared" si="0"/>
        <v>8226</v>
      </c>
      <c r="AF11" s="20"/>
      <c r="AG11" s="21"/>
      <c r="AH11" s="21"/>
      <c r="AI11" s="21"/>
      <c r="AJ11" s="21"/>
      <c r="AK11" s="19">
        <f t="shared" ref="AK11:AK77" si="6">(SUM(AG11:AJ11))</f>
        <v>0</v>
      </c>
      <c r="AL11" s="20"/>
      <c r="AM11" s="350"/>
      <c r="AN11" s="350"/>
      <c r="AO11" s="350"/>
      <c r="AP11" s="350"/>
      <c r="AQ11" s="19">
        <f t="shared" ref="AQ11:AQ77" si="7">(SUM(AM11:AP11))</f>
        <v>0</v>
      </c>
      <c r="AR11" s="20"/>
      <c r="AS11" s="350"/>
      <c r="AT11" s="350">
        <v>25</v>
      </c>
      <c r="AU11" s="350">
        <v>1625</v>
      </c>
      <c r="AV11" s="350">
        <v>970</v>
      </c>
      <c r="AW11" s="350"/>
      <c r="AX11" s="350"/>
      <c r="AY11" s="19">
        <f>(SUM(AS11:AX11))</f>
        <v>2620</v>
      </c>
      <c r="AZ11" s="20"/>
      <c r="BA11" s="350"/>
      <c r="BB11" s="350"/>
      <c r="BC11" s="350">
        <v>773</v>
      </c>
      <c r="BD11" s="350"/>
      <c r="BE11" s="351">
        <f t="shared" ref="BE11:BE77" si="8">(SUM(BA11:BD11))</f>
        <v>773</v>
      </c>
      <c r="BF11" s="20"/>
      <c r="BG11" s="352"/>
      <c r="BH11" s="20"/>
      <c r="BI11" s="21"/>
      <c r="BJ11" s="350"/>
      <c r="BK11" s="350"/>
      <c r="BL11" s="350"/>
      <c r="BM11" s="350"/>
      <c r="BN11" s="21"/>
      <c r="BO11" s="21"/>
      <c r="BP11" s="21"/>
      <c r="BQ11" s="21"/>
      <c r="BR11" s="21"/>
      <c r="BS11" s="21"/>
      <c r="BT11" s="21"/>
      <c r="BU11" s="19">
        <f t="shared" ref="BU11:BU76" si="9">((SUM(BI11:BT11)))</f>
        <v>0</v>
      </c>
      <c r="BV11" s="20" t="s">
        <v>12</v>
      </c>
      <c r="BW11" s="19">
        <f t="shared" ref="BW11:BW42" si="10">(+BU11+BG11+BE11+AY11+AQ11+AK11)</f>
        <v>3393</v>
      </c>
      <c r="BX11" s="20" t="s">
        <v>12</v>
      </c>
      <c r="BY11" s="19">
        <f t="shared" si="1"/>
        <v>4833</v>
      </c>
      <c r="BZ11" s="20" t="s">
        <v>12</v>
      </c>
      <c r="CA11" s="29"/>
      <c r="CB11" s="20"/>
      <c r="CC11" s="19">
        <f t="shared" ref="CC11:CC74" si="11">(+BY11+CA11+C11)</f>
        <v>8413</v>
      </c>
      <c r="CD11" s="5"/>
      <c r="CE11" s="113"/>
      <c r="CF11" s="113"/>
      <c r="CG11" s="19">
        <f t="shared" ref="CG11:CG73" si="12">CC11-CE11-CF11</f>
        <v>8413</v>
      </c>
      <c r="CH11" s="336" t="s">
        <v>738</v>
      </c>
      <c r="CI11" s="2"/>
      <c r="CJ11" s="37" t="s">
        <v>122</v>
      </c>
      <c r="CM11" s="13"/>
      <c r="CN11" s="5" t="s">
        <v>12</v>
      </c>
      <c r="CO11" s="6" t="s">
        <v>123</v>
      </c>
      <c r="CS11" s="23"/>
      <c r="CT11" s="6" t="s">
        <v>124</v>
      </c>
      <c r="CX11" s="6">
        <f>(+CM68)</f>
        <v>6702512</v>
      </c>
    </row>
    <row r="12" spans="1:102" x14ac:dyDescent="0.2">
      <c r="A12" s="6">
        <f t="shared" si="2"/>
        <v>1</v>
      </c>
      <c r="B12" s="30" t="s">
        <v>125</v>
      </c>
      <c r="C12" s="29">
        <v>107</v>
      </c>
      <c r="D12" s="20"/>
      <c r="E12" s="349">
        <v>2240</v>
      </c>
      <c r="F12" s="349">
        <v>0</v>
      </c>
      <c r="G12" s="349">
        <v>0</v>
      </c>
      <c r="H12" s="349">
        <v>100000</v>
      </c>
      <c r="I12" s="349"/>
      <c r="J12" s="349"/>
      <c r="K12" s="349"/>
      <c r="L12" s="349"/>
      <c r="M12" s="349"/>
      <c r="N12" s="19">
        <f t="shared" si="3"/>
        <v>102240</v>
      </c>
      <c r="O12" s="20"/>
      <c r="P12" s="349">
        <v>14739</v>
      </c>
      <c r="Q12" s="349"/>
      <c r="R12" s="349">
        <v>25352</v>
      </c>
      <c r="S12" s="349"/>
      <c r="T12" s="349">
        <v>1388</v>
      </c>
      <c r="U12" s="59">
        <f t="shared" si="4"/>
        <v>41479</v>
      </c>
      <c r="V12" s="20"/>
      <c r="W12" s="21"/>
      <c r="X12" s="21"/>
      <c r="Y12" s="21"/>
      <c r="Z12" s="21"/>
      <c r="AA12" s="21"/>
      <c r="AB12" s="21"/>
      <c r="AC12" s="19">
        <f t="shared" si="5"/>
        <v>0</v>
      </c>
      <c r="AD12" s="20"/>
      <c r="AE12" s="19">
        <f t="shared" si="0"/>
        <v>143719</v>
      </c>
      <c r="AF12" s="20"/>
      <c r="AG12" s="21"/>
      <c r="AH12" s="21"/>
      <c r="AI12" s="21"/>
      <c r="AJ12" s="348">
        <v>280</v>
      </c>
      <c r="AK12" s="19">
        <f t="shared" si="6"/>
        <v>280</v>
      </c>
      <c r="AL12" s="20"/>
      <c r="AM12" s="350"/>
      <c r="AN12" s="350"/>
      <c r="AO12" s="350"/>
      <c r="AP12" s="349">
        <v>1212</v>
      </c>
      <c r="AQ12" s="19">
        <f t="shared" si="7"/>
        <v>1212</v>
      </c>
      <c r="AR12" s="20"/>
      <c r="AS12" s="349">
        <v>59729</v>
      </c>
      <c r="AT12" s="349">
        <v>1850</v>
      </c>
      <c r="AU12" s="349">
        <v>780</v>
      </c>
      <c r="AV12" s="349">
        <v>0</v>
      </c>
      <c r="AW12" s="349">
        <v>0</v>
      </c>
      <c r="AX12" s="349">
        <v>373</v>
      </c>
      <c r="AY12" s="19">
        <f t="shared" ref="AY12:AY77" si="13">(SUM(AS12:AX12))</f>
        <v>62732</v>
      </c>
      <c r="AZ12" s="20"/>
      <c r="BA12" s="349">
        <v>53465</v>
      </c>
      <c r="BB12" s="349">
        <v>1275</v>
      </c>
      <c r="BC12" s="349">
        <v>8952</v>
      </c>
      <c r="BD12" s="349"/>
      <c r="BE12" s="351">
        <f t="shared" si="8"/>
        <v>63692</v>
      </c>
      <c r="BF12" s="20"/>
      <c r="BG12" s="349">
        <v>6220</v>
      </c>
      <c r="BH12" s="20"/>
      <c r="BI12" s="21"/>
      <c r="BJ12" s="350"/>
      <c r="BK12" s="349">
        <v>883</v>
      </c>
      <c r="BL12" s="349">
        <v>2656</v>
      </c>
      <c r="BM12" s="349">
        <v>3652</v>
      </c>
      <c r="BN12" s="21"/>
      <c r="BO12" s="21"/>
      <c r="BP12" s="21"/>
      <c r="BQ12" s="21"/>
      <c r="BR12" s="21"/>
      <c r="BS12" s="21"/>
      <c r="BT12" s="21"/>
      <c r="BU12" s="19">
        <f t="shared" si="9"/>
        <v>7191</v>
      </c>
      <c r="BV12" s="20" t="s">
        <v>12</v>
      </c>
      <c r="BW12" s="19">
        <f t="shared" si="10"/>
        <v>141327</v>
      </c>
      <c r="BX12" s="20" t="s">
        <v>12</v>
      </c>
      <c r="BY12" s="19">
        <f t="shared" si="1"/>
        <v>2392</v>
      </c>
      <c r="BZ12" s="20" t="s">
        <v>12</v>
      </c>
      <c r="CA12" s="29"/>
      <c r="CB12" s="20"/>
      <c r="CC12" s="19">
        <f t="shared" si="11"/>
        <v>2499</v>
      </c>
      <c r="CD12" s="5"/>
      <c r="CE12" s="113"/>
      <c r="CF12" s="113"/>
      <c r="CG12" s="19">
        <f t="shared" si="12"/>
        <v>2499</v>
      </c>
      <c r="CH12" s="336" t="s">
        <v>738</v>
      </c>
      <c r="CI12" s="26">
        <v>2</v>
      </c>
      <c r="CJ12" s="6" t="s">
        <v>126</v>
      </c>
      <c r="CM12" s="13">
        <f>((+E204))</f>
        <v>39846019</v>
      </c>
      <c r="CN12" s="5" t="s">
        <v>12</v>
      </c>
      <c r="CO12" s="6" t="s">
        <v>127</v>
      </c>
      <c r="CS12" s="13">
        <v>0</v>
      </c>
      <c r="CT12" s="6" t="s">
        <v>128</v>
      </c>
      <c r="CX12" s="6">
        <f>(+CM50)</f>
        <v>73340051.310000002</v>
      </c>
    </row>
    <row r="13" spans="1:102" x14ac:dyDescent="0.2">
      <c r="A13" s="6">
        <f t="shared" si="2"/>
        <v>1</v>
      </c>
      <c r="B13" s="30" t="s">
        <v>129</v>
      </c>
      <c r="C13" s="29">
        <v>254185</v>
      </c>
      <c r="D13" s="20"/>
      <c r="E13" s="21">
        <v>238954</v>
      </c>
      <c r="F13" s="21"/>
      <c r="G13" s="21">
        <v>4731</v>
      </c>
      <c r="H13" s="21"/>
      <c r="I13" s="21"/>
      <c r="J13" s="21"/>
      <c r="K13" s="21"/>
      <c r="L13" s="21"/>
      <c r="M13" s="21"/>
      <c r="N13" s="19">
        <f>+(SUM(E13:M13))</f>
        <v>243685</v>
      </c>
      <c r="O13" s="20"/>
      <c r="P13" s="350">
        <v>280768</v>
      </c>
      <c r="Q13" s="350"/>
      <c r="R13" s="350">
        <v>32899</v>
      </c>
      <c r="S13" s="350">
        <v>30000</v>
      </c>
      <c r="T13" s="350">
        <v>142122</v>
      </c>
      <c r="U13" s="59">
        <f>(SUM(P13:T13))</f>
        <v>485789</v>
      </c>
      <c r="V13" s="20"/>
      <c r="W13" s="21"/>
      <c r="X13" s="21"/>
      <c r="Y13" s="21"/>
      <c r="Z13" s="21"/>
      <c r="AA13" s="21"/>
      <c r="AB13" s="21"/>
      <c r="AC13" s="19">
        <f t="shared" si="5"/>
        <v>0</v>
      </c>
      <c r="AD13" s="20"/>
      <c r="AE13" s="19">
        <f>(+AC13+U13+N13)</f>
        <v>729474</v>
      </c>
      <c r="AF13" s="20"/>
      <c r="AG13" s="21"/>
      <c r="AH13" s="21"/>
      <c r="AI13" s="21"/>
      <c r="AJ13" s="21"/>
      <c r="AK13" s="19">
        <f t="shared" si="6"/>
        <v>0</v>
      </c>
      <c r="AL13" s="20"/>
      <c r="AM13" s="322">
        <v>233131</v>
      </c>
      <c r="AN13" s="21">
        <v>5000</v>
      </c>
      <c r="AO13" s="21"/>
      <c r="AP13" s="21"/>
      <c r="AQ13" s="19">
        <f t="shared" si="7"/>
        <v>238131</v>
      </c>
      <c r="AR13" s="20"/>
      <c r="AS13" s="21"/>
      <c r="AT13" s="21">
        <v>47589</v>
      </c>
      <c r="AU13" s="21">
        <v>46903</v>
      </c>
      <c r="AV13" s="21">
        <v>20700</v>
      </c>
      <c r="AW13" s="21"/>
      <c r="AX13" s="21"/>
      <c r="AY13" s="19">
        <f t="shared" si="13"/>
        <v>115192</v>
      </c>
      <c r="AZ13" s="20"/>
      <c r="BA13" s="350"/>
      <c r="BB13" s="350">
        <v>127727</v>
      </c>
      <c r="BC13" s="350">
        <v>30445</v>
      </c>
      <c r="BD13" s="350"/>
      <c r="BE13" s="351">
        <f t="shared" si="8"/>
        <v>158172</v>
      </c>
      <c r="BF13" s="20"/>
      <c r="BG13" s="352">
        <v>14000</v>
      </c>
      <c r="BH13" s="20"/>
      <c r="BI13" s="21"/>
      <c r="BJ13" s="21"/>
      <c r="BK13" s="21">
        <v>39975</v>
      </c>
      <c r="BL13" s="21">
        <v>2400</v>
      </c>
      <c r="BM13" s="21"/>
      <c r="BN13" s="21"/>
      <c r="BO13" s="21"/>
      <c r="BP13" s="21"/>
      <c r="BQ13" s="21"/>
      <c r="BR13" s="21"/>
      <c r="BS13" s="21"/>
      <c r="BT13" s="21"/>
      <c r="BU13" s="19">
        <f t="shared" si="9"/>
        <v>42375</v>
      </c>
      <c r="BV13" s="20" t="s">
        <v>12</v>
      </c>
      <c r="BW13" s="19">
        <f t="shared" si="10"/>
        <v>567870</v>
      </c>
      <c r="BX13" s="20" t="s">
        <v>12</v>
      </c>
      <c r="BY13" s="19">
        <f>((+AC13+U13+N13)-BW13)</f>
        <v>161604</v>
      </c>
      <c r="BZ13" s="20" t="s">
        <v>12</v>
      </c>
      <c r="CA13" s="29"/>
      <c r="CB13" s="20"/>
      <c r="CC13" s="19">
        <f t="shared" si="11"/>
        <v>415789</v>
      </c>
      <c r="CD13" s="5"/>
      <c r="CE13" s="113">
        <v>250000</v>
      </c>
      <c r="CF13" s="113">
        <v>165789</v>
      </c>
      <c r="CG13" s="19">
        <f>CC13-CE13-CF13</f>
        <v>0</v>
      </c>
      <c r="CH13" s="336" t="s">
        <v>738</v>
      </c>
      <c r="CI13" s="26">
        <v>3</v>
      </c>
      <c r="CJ13" s="6" t="s">
        <v>130</v>
      </c>
      <c r="CM13" s="13">
        <f>((+F204))</f>
        <v>809983</v>
      </c>
      <c r="CN13" s="5" t="s">
        <v>12</v>
      </c>
      <c r="CO13" s="6" t="s">
        <v>131</v>
      </c>
      <c r="CS13" s="13">
        <f>(+CM19)</f>
        <v>967217</v>
      </c>
      <c r="CT13" s="6" t="s">
        <v>132</v>
      </c>
      <c r="CX13" s="6">
        <f>((SUM(CX9:CX12)))</f>
        <v>85545754.310000002</v>
      </c>
    </row>
    <row r="14" spans="1:102" x14ac:dyDescent="0.2">
      <c r="A14" s="6">
        <f t="shared" si="2"/>
        <v>1</v>
      </c>
      <c r="B14" s="30" t="s">
        <v>133</v>
      </c>
      <c r="C14" s="29">
        <v>1863475</v>
      </c>
      <c r="D14" s="20"/>
      <c r="E14" s="21"/>
      <c r="F14" s="21">
        <v>1555</v>
      </c>
      <c r="G14" s="21">
        <v>122184</v>
      </c>
      <c r="H14" s="21">
        <v>1091844</v>
      </c>
      <c r="I14" s="21"/>
      <c r="J14" s="21"/>
      <c r="K14" s="21"/>
      <c r="L14" s="21"/>
      <c r="M14" s="21">
        <v>412279</v>
      </c>
      <c r="N14" s="19">
        <f t="shared" si="3"/>
        <v>1627862</v>
      </c>
      <c r="O14" s="20"/>
      <c r="P14" s="21">
        <v>1141372</v>
      </c>
      <c r="Q14" s="21"/>
      <c r="R14" s="21">
        <v>139238</v>
      </c>
      <c r="S14" s="21"/>
      <c r="T14" s="21"/>
      <c r="U14" s="59">
        <f t="shared" si="4"/>
        <v>1280610</v>
      </c>
      <c r="V14" s="20"/>
      <c r="W14" s="21"/>
      <c r="X14" s="21"/>
      <c r="Y14" s="21"/>
      <c r="Z14" s="21"/>
      <c r="AA14" s="21"/>
      <c r="AB14" s="21"/>
      <c r="AC14" s="19">
        <f t="shared" si="5"/>
        <v>0</v>
      </c>
      <c r="AD14" s="20"/>
      <c r="AE14" s="19">
        <f t="shared" si="0"/>
        <v>2908472</v>
      </c>
      <c r="AF14" s="20"/>
      <c r="AG14" s="21">
        <v>194916</v>
      </c>
      <c r="AH14" s="21">
        <v>21657</v>
      </c>
      <c r="AI14" s="21"/>
      <c r="AJ14" s="21"/>
      <c r="AK14" s="19">
        <f t="shared" si="6"/>
        <v>216573</v>
      </c>
      <c r="AL14" s="20"/>
      <c r="AM14" s="21">
        <v>194916</v>
      </c>
      <c r="AN14" s="21">
        <v>21657</v>
      </c>
      <c r="AO14" s="21"/>
      <c r="AP14" s="21"/>
      <c r="AQ14" s="19">
        <f t="shared" si="7"/>
        <v>216573</v>
      </c>
      <c r="AR14" s="20"/>
      <c r="AS14" s="21"/>
      <c r="AT14" s="21">
        <v>277412</v>
      </c>
      <c r="AU14" s="21">
        <v>296961</v>
      </c>
      <c r="AV14" s="21">
        <v>10000</v>
      </c>
      <c r="AW14" s="21"/>
      <c r="AX14" s="21">
        <v>225350</v>
      </c>
      <c r="AY14" s="19">
        <f t="shared" si="13"/>
        <v>809723</v>
      </c>
      <c r="AZ14" s="20"/>
      <c r="BA14" s="350">
        <v>280986</v>
      </c>
      <c r="BB14" s="350">
        <v>8497</v>
      </c>
      <c r="BC14" s="350">
        <v>116264</v>
      </c>
      <c r="BD14" s="350"/>
      <c r="BE14" s="351">
        <f t="shared" si="8"/>
        <v>405747</v>
      </c>
      <c r="BF14" s="20"/>
      <c r="BG14" s="352">
        <v>107674</v>
      </c>
      <c r="BH14" s="20"/>
      <c r="BI14" s="21">
        <v>1249</v>
      </c>
      <c r="BJ14" s="21">
        <v>41783</v>
      </c>
      <c r="BK14" s="21"/>
      <c r="BL14" s="21"/>
      <c r="BM14" s="21">
        <v>16189</v>
      </c>
      <c r="BN14" s="21"/>
      <c r="BO14" s="21"/>
      <c r="BP14" s="21"/>
      <c r="BQ14" s="21"/>
      <c r="BR14" s="21"/>
      <c r="BS14" s="21"/>
      <c r="BT14" s="21">
        <v>4452</v>
      </c>
      <c r="BU14" s="19">
        <f t="shared" si="9"/>
        <v>63673</v>
      </c>
      <c r="BV14" s="20" t="s">
        <v>12</v>
      </c>
      <c r="BW14" s="19">
        <f t="shared" si="10"/>
        <v>1819963</v>
      </c>
      <c r="BX14" s="20" t="s">
        <v>12</v>
      </c>
      <c r="BY14" s="19">
        <f t="shared" si="1"/>
        <v>1088509</v>
      </c>
      <c r="BZ14" s="20" t="s">
        <v>12</v>
      </c>
      <c r="CA14" s="29"/>
      <c r="CB14" s="20"/>
      <c r="CC14" s="19">
        <f t="shared" si="11"/>
        <v>2951984</v>
      </c>
      <c r="CD14" s="5"/>
      <c r="CE14" s="113">
        <v>2951984</v>
      </c>
      <c r="CF14" s="113"/>
      <c r="CG14" s="19">
        <f t="shared" si="12"/>
        <v>0</v>
      </c>
      <c r="CH14" s="336" t="s">
        <v>738</v>
      </c>
      <c r="CI14" s="26">
        <v>4</v>
      </c>
      <c r="CJ14" s="6" t="s">
        <v>134</v>
      </c>
      <c r="CM14" s="13">
        <f>((+G204))</f>
        <v>3689584.35</v>
      </c>
      <c r="CN14" s="5" t="s">
        <v>12</v>
      </c>
      <c r="CO14" s="6" t="s">
        <v>135</v>
      </c>
      <c r="CS14" s="13">
        <f>(+CM13+CM14+CM18)</f>
        <v>16351125.35</v>
      </c>
      <c r="CT14" s="6" t="s">
        <v>136</v>
      </c>
      <c r="CX14" s="5"/>
    </row>
    <row r="15" spans="1:102" x14ac:dyDescent="0.2">
      <c r="A15" s="6">
        <f t="shared" si="2"/>
        <v>0</v>
      </c>
      <c r="B15" s="346" t="s">
        <v>137</v>
      </c>
      <c r="C15" s="29"/>
      <c r="D15" s="20"/>
      <c r="E15" s="21"/>
      <c r="F15" s="21"/>
      <c r="G15" s="21"/>
      <c r="H15" s="21"/>
      <c r="I15" s="21"/>
      <c r="J15" s="21"/>
      <c r="K15" s="21"/>
      <c r="L15" s="21"/>
      <c r="M15" s="21"/>
      <c r="N15" s="19">
        <f t="shared" si="3"/>
        <v>0</v>
      </c>
      <c r="O15" s="20"/>
      <c r="P15" s="21"/>
      <c r="Q15" s="21"/>
      <c r="R15" s="21"/>
      <c r="S15" s="21"/>
      <c r="T15" s="21"/>
      <c r="U15" s="59">
        <f t="shared" si="4"/>
        <v>0</v>
      </c>
      <c r="V15" s="20"/>
      <c r="W15" s="21"/>
      <c r="X15" s="21"/>
      <c r="Y15" s="21"/>
      <c r="Z15" s="21"/>
      <c r="AA15" s="21"/>
      <c r="AB15" s="21"/>
      <c r="AC15" s="19">
        <f t="shared" si="5"/>
        <v>0</v>
      </c>
      <c r="AD15" s="20"/>
      <c r="AE15" s="19">
        <f t="shared" si="0"/>
        <v>0</v>
      </c>
      <c r="AF15" s="20"/>
      <c r="AG15" s="21"/>
      <c r="AH15" s="21"/>
      <c r="AI15" s="21"/>
      <c r="AJ15" s="21"/>
      <c r="AK15" s="19">
        <f>(SUM(AG15:AJ15))</f>
        <v>0</v>
      </c>
      <c r="AL15" s="20"/>
      <c r="AM15" s="21"/>
      <c r="AN15" s="21"/>
      <c r="AO15" s="21"/>
      <c r="AP15" s="21"/>
      <c r="AQ15" s="19">
        <f t="shared" si="7"/>
        <v>0</v>
      </c>
      <c r="AR15" s="20"/>
      <c r="AS15" s="21"/>
      <c r="AT15" s="21"/>
      <c r="AU15" s="21"/>
      <c r="AV15" s="21"/>
      <c r="AW15" s="21"/>
      <c r="AX15" s="21"/>
      <c r="AY15" s="19">
        <f t="shared" si="13"/>
        <v>0</v>
      </c>
      <c r="AZ15" s="20"/>
      <c r="BA15" s="21"/>
      <c r="BB15" s="21"/>
      <c r="BC15" s="21"/>
      <c r="BD15" s="21"/>
      <c r="BE15" s="19">
        <f t="shared" si="8"/>
        <v>0</v>
      </c>
      <c r="BF15" s="20"/>
      <c r="BG15" s="22"/>
      <c r="BH15" s="20"/>
      <c r="BI15" s="21"/>
      <c r="BJ15" s="21"/>
      <c r="BK15" s="21"/>
      <c r="BL15" s="21"/>
      <c r="BM15" s="21"/>
      <c r="BN15" s="21"/>
      <c r="BO15" s="21"/>
      <c r="BP15" s="21"/>
      <c r="BQ15" s="21"/>
      <c r="BR15" s="21"/>
      <c r="BS15" s="21"/>
      <c r="BT15" s="21"/>
      <c r="BU15" s="19">
        <f t="shared" si="9"/>
        <v>0</v>
      </c>
      <c r="BV15" s="20" t="s">
        <v>12</v>
      </c>
      <c r="BW15" s="19">
        <f t="shared" si="10"/>
        <v>0</v>
      </c>
      <c r="BX15" s="20" t="s">
        <v>12</v>
      </c>
      <c r="BY15" s="19">
        <f t="shared" si="1"/>
        <v>0</v>
      </c>
      <c r="BZ15" s="20" t="s">
        <v>12</v>
      </c>
      <c r="CA15" s="29"/>
      <c r="CB15" s="20"/>
      <c r="CC15" s="19">
        <f t="shared" si="11"/>
        <v>0</v>
      </c>
      <c r="CD15" s="5"/>
      <c r="CE15" s="113"/>
      <c r="CF15" s="113"/>
      <c r="CG15" s="19">
        <f t="shared" si="12"/>
        <v>0</v>
      </c>
      <c r="CH15" s="335"/>
      <c r="CI15" s="26">
        <v>5</v>
      </c>
      <c r="CJ15" s="6" t="s">
        <v>138</v>
      </c>
      <c r="CM15" s="13">
        <f>((+H204))</f>
        <v>32733350</v>
      </c>
      <c r="CN15" s="5" t="s">
        <v>12</v>
      </c>
      <c r="CO15" s="6" t="s">
        <v>139</v>
      </c>
      <c r="CS15" s="13">
        <f>(+CM20)</f>
        <v>37034796</v>
      </c>
      <c r="CT15" s="6" t="s">
        <v>140</v>
      </c>
      <c r="CX15" s="6">
        <f>(+CM52+CM53+CM55+CM56+CM57+CM59+CM60+CM61+CM62+CM66)</f>
        <v>68466173.189999998</v>
      </c>
    </row>
    <row r="16" spans="1:102" x14ac:dyDescent="0.2">
      <c r="A16" s="6">
        <f t="shared" si="2"/>
        <v>1</v>
      </c>
      <c r="B16" s="30" t="s">
        <v>141</v>
      </c>
      <c r="C16" s="29">
        <v>30528</v>
      </c>
      <c r="D16" s="20"/>
      <c r="E16" s="21"/>
      <c r="F16" s="21">
        <v>5992</v>
      </c>
      <c r="G16" s="21">
        <v>636</v>
      </c>
      <c r="H16" s="21">
        <v>5700</v>
      </c>
      <c r="I16" s="21"/>
      <c r="J16" s="21"/>
      <c r="K16" s="21"/>
      <c r="L16" s="21"/>
      <c r="M16" s="21"/>
      <c r="N16" s="19">
        <f t="shared" si="3"/>
        <v>12328</v>
      </c>
      <c r="O16" s="20"/>
      <c r="P16" s="21">
        <v>21377</v>
      </c>
      <c r="Q16" s="21">
        <v>3914</v>
      </c>
      <c r="R16" s="21"/>
      <c r="S16" s="21"/>
      <c r="T16" s="21"/>
      <c r="U16" s="59">
        <f t="shared" si="4"/>
        <v>25291</v>
      </c>
      <c r="V16" s="20"/>
      <c r="W16" s="21"/>
      <c r="X16" s="21"/>
      <c r="Y16" s="21"/>
      <c r="Z16" s="21"/>
      <c r="AA16" s="21"/>
      <c r="AB16" s="21"/>
      <c r="AC16" s="19">
        <f t="shared" si="5"/>
        <v>0</v>
      </c>
      <c r="AD16" s="20"/>
      <c r="AE16" s="19">
        <f t="shared" si="0"/>
        <v>37619</v>
      </c>
      <c r="AF16" s="20"/>
      <c r="AG16" s="21"/>
      <c r="AH16" s="21"/>
      <c r="AI16" s="21"/>
      <c r="AJ16" s="21"/>
      <c r="AK16" s="19">
        <f>(SUM(AG16:AJ16))</f>
        <v>0</v>
      </c>
      <c r="AL16" s="20"/>
      <c r="AM16" s="21"/>
      <c r="AN16" s="21"/>
      <c r="AO16" s="21"/>
      <c r="AP16" s="21"/>
      <c r="AQ16" s="19">
        <f t="shared" si="7"/>
        <v>0</v>
      </c>
      <c r="AR16" s="20"/>
      <c r="AS16" s="21"/>
      <c r="AT16" s="21">
        <v>2910</v>
      </c>
      <c r="AU16" s="21">
        <v>5230</v>
      </c>
      <c r="AV16" s="21">
        <v>135</v>
      </c>
      <c r="AW16" s="21"/>
      <c r="AX16" s="21">
        <v>834</v>
      </c>
      <c r="AY16" s="19">
        <f t="shared" si="13"/>
        <v>9109</v>
      </c>
      <c r="AZ16" s="20"/>
      <c r="BA16" s="21">
        <v>38335</v>
      </c>
      <c r="BB16" s="21"/>
      <c r="BC16" s="21">
        <v>5381</v>
      </c>
      <c r="BD16" s="21">
        <v>440</v>
      </c>
      <c r="BE16" s="19">
        <f t="shared" si="8"/>
        <v>44156</v>
      </c>
      <c r="BF16" s="20"/>
      <c r="BG16" s="22"/>
      <c r="BH16" s="20"/>
      <c r="BI16" s="21"/>
      <c r="BJ16" s="21"/>
      <c r="BK16" s="21">
        <v>3667</v>
      </c>
      <c r="BL16" s="21">
        <v>101</v>
      </c>
      <c r="BM16" s="21"/>
      <c r="BN16" s="21"/>
      <c r="BO16" s="21"/>
      <c r="BP16" s="21"/>
      <c r="BQ16" s="21"/>
      <c r="BR16" s="21"/>
      <c r="BS16" s="21"/>
      <c r="BT16" s="21"/>
      <c r="BU16" s="19">
        <f t="shared" si="9"/>
        <v>3768</v>
      </c>
      <c r="BV16" s="20" t="s">
        <v>12</v>
      </c>
      <c r="BW16" s="19">
        <f t="shared" si="10"/>
        <v>57033</v>
      </c>
      <c r="BX16" s="20" t="s">
        <v>12</v>
      </c>
      <c r="BY16" s="19">
        <f t="shared" si="1"/>
        <v>-19414</v>
      </c>
      <c r="BZ16" s="20" t="s">
        <v>12</v>
      </c>
      <c r="CA16" s="29"/>
      <c r="CB16" s="20"/>
      <c r="CC16" s="19">
        <f t="shared" si="11"/>
        <v>11114</v>
      </c>
      <c r="CD16" s="5"/>
      <c r="CE16" s="113"/>
      <c r="CF16" s="113"/>
      <c r="CG16" s="19">
        <f t="shared" si="12"/>
        <v>11114</v>
      </c>
      <c r="CH16" s="336" t="s">
        <v>738</v>
      </c>
      <c r="CI16" s="26">
        <v>6</v>
      </c>
      <c r="CJ16" s="6" t="s">
        <v>142</v>
      </c>
      <c r="CM16" s="13">
        <f>((+I204))</f>
        <v>0</v>
      </c>
      <c r="CN16" s="5" t="s">
        <v>12</v>
      </c>
      <c r="CO16" s="6" t="s">
        <v>143</v>
      </c>
      <c r="CS16" s="23" t="s">
        <v>83</v>
      </c>
      <c r="CT16" s="6" t="s">
        <v>144</v>
      </c>
      <c r="CX16" s="6">
        <f>(+CM54)</f>
        <v>8882966</v>
      </c>
    </row>
    <row r="17" spans="1:102" x14ac:dyDescent="0.2">
      <c r="A17" s="6">
        <f t="shared" si="2"/>
        <v>1</v>
      </c>
      <c r="B17" s="30" t="s">
        <v>145</v>
      </c>
      <c r="C17" s="29"/>
      <c r="D17" s="20"/>
      <c r="E17" s="21">
        <v>136649</v>
      </c>
      <c r="F17" s="21"/>
      <c r="G17" s="21">
        <v>14628</v>
      </c>
      <c r="H17" s="21"/>
      <c r="I17" s="21"/>
      <c r="J17" s="21"/>
      <c r="K17" s="21">
        <v>9050</v>
      </c>
      <c r="L17" s="21"/>
      <c r="M17" s="21">
        <v>5655</v>
      </c>
      <c r="N17" s="19">
        <f t="shared" si="3"/>
        <v>165982</v>
      </c>
      <c r="O17" s="20"/>
      <c r="P17" s="21">
        <v>50352</v>
      </c>
      <c r="Q17" s="21"/>
      <c r="R17" s="21"/>
      <c r="S17" s="21"/>
      <c r="T17" s="21">
        <v>101411</v>
      </c>
      <c r="U17" s="59">
        <f t="shared" si="4"/>
        <v>151763</v>
      </c>
      <c r="V17" s="20"/>
      <c r="W17" s="21"/>
      <c r="X17" s="21"/>
      <c r="Y17" s="21"/>
      <c r="Z17" s="21"/>
      <c r="AA17" s="21"/>
      <c r="AB17" s="21"/>
      <c r="AC17" s="19">
        <f t="shared" si="5"/>
        <v>0</v>
      </c>
      <c r="AD17" s="20"/>
      <c r="AE17" s="19">
        <f t="shared" si="0"/>
        <v>317745</v>
      </c>
      <c r="AF17" s="20"/>
      <c r="AG17" s="21"/>
      <c r="AH17" s="21"/>
      <c r="AI17" s="21"/>
      <c r="AJ17" s="21"/>
      <c r="AK17" s="19">
        <f t="shared" si="6"/>
        <v>0</v>
      </c>
      <c r="AL17" s="20"/>
      <c r="AM17" s="21"/>
      <c r="AN17" s="21"/>
      <c r="AO17" s="21"/>
      <c r="AP17" s="21"/>
      <c r="AQ17" s="19">
        <f t="shared" si="7"/>
        <v>0</v>
      </c>
      <c r="AR17" s="20"/>
      <c r="AS17" s="21">
        <v>99912</v>
      </c>
      <c r="AT17" s="21"/>
      <c r="AU17" s="21">
        <v>11981</v>
      </c>
      <c r="AV17" s="21"/>
      <c r="AW17" s="21"/>
      <c r="AX17" s="21"/>
      <c r="AY17" s="19">
        <f t="shared" si="13"/>
        <v>111893</v>
      </c>
      <c r="AZ17" s="20"/>
      <c r="BA17" s="21"/>
      <c r="BB17" s="21">
        <v>138454</v>
      </c>
      <c r="BC17" s="21">
        <v>38717</v>
      </c>
      <c r="BD17" s="21"/>
      <c r="BE17" s="19">
        <f t="shared" si="8"/>
        <v>177171</v>
      </c>
      <c r="BF17" s="20"/>
      <c r="BG17" s="22"/>
      <c r="BH17" s="20"/>
      <c r="BI17" s="21"/>
      <c r="BJ17" s="21"/>
      <c r="BK17" s="21">
        <v>13027</v>
      </c>
      <c r="BL17" s="21">
        <v>4686</v>
      </c>
      <c r="BM17" s="21">
        <v>14157</v>
      </c>
      <c r="BN17" s="21"/>
      <c r="BO17" s="21"/>
      <c r="BP17" s="21"/>
      <c r="BQ17" s="21"/>
      <c r="BR17" s="21"/>
      <c r="BS17" s="21"/>
      <c r="BT17" s="21"/>
      <c r="BU17" s="19">
        <f t="shared" si="9"/>
        <v>31870</v>
      </c>
      <c r="BV17" s="20" t="s">
        <v>12</v>
      </c>
      <c r="BW17" s="19">
        <f t="shared" si="10"/>
        <v>320934</v>
      </c>
      <c r="BX17" s="20" t="s">
        <v>12</v>
      </c>
      <c r="BY17" s="19">
        <f t="shared" si="1"/>
        <v>-3189</v>
      </c>
      <c r="BZ17" s="20" t="s">
        <v>12</v>
      </c>
      <c r="CA17" s="29">
        <v>3189</v>
      </c>
      <c r="CB17" s="20"/>
      <c r="CC17" s="19">
        <f t="shared" si="11"/>
        <v>0</v>
      </c>
      <c r="CD17" s="5"/>
      <c r="CE17" s="113"/>
      <c r="CF17" s="113"/>
      <c r="CG17" s="19">
        <f t="shared" si="12"/>
        <v>0</v>
      </c>
      <c r="CH17" s="336" t="s">
        <v>738</v>
      </c>
      <c r="CI17" s="26">
        <v>7</v>
      </c>
      <c r="CJ17" s="6" t="s">
        <v>146</v>
      </c>
      <c r="CM17" s="13">
        <f>((+J204))</f>
        <v>0</v>
      </c>
      <c r="CN17" s="5" t="s">
        <v>12</v>
      </c>
      <c r="CO17" s="6" t="s">
        <v>147</v>
      </c>
      <c r="CS17" s="13">
        <f>(+CM16)</f>
        <v>0</v>
      </c>
      <c r="CT17" s="6" t="s">
        <v>148</v>
      </c>
      <c r="CX17" s="6">
        <f>((SUM(CX15:CX16)))</f>
        <v>77349139.189999998</v>
      </c>
    </row>
    <row r="18" spans="1:102" x14ac:dyDescent="0.2">
      <c r="A18" s="6">
        <f t="shared" si="2"/>
        <v>1</v>
      </c>
      <c r="B18" s="30" t="s">
        <v>149</v>
      </c>
      <c r="D18" s="20"/>
      <c r="E18" s="29">
        <v>2471</v>
      </c>
      <c r="F18" s="21"/>
      <c r="G18" s="21"/>
      <c r="H18" s="21"/>
      <c r="I18" s="21"/>
      <c r="J18" s="21"/>
      <c r="K18" s="21"/>
      <c r="L18" s="21"/>
      <c r="M18" s="21">
        <v>437749</v>
      </c>
      <c r="N18" s="19">
        <f>+(SUM(E18:M18))</f>
        <v>440220</v>
      </c>
      <c r="O18" s="20"/>
      <c r="P18" s="21">
        <v>49653</v>
      </c>
      <c r="Q18" s="21">
        <v>8741</v>
      </c>
      <c r="R18" s="21"/>
      <c r="S18" s="21">
        <v>100000</v>
      </c>
      <c r="T18" s="21">
        <v>250000</v>
      </c>
      <c r="U18" s="59">
        <f t="shared" si="4"/>
        <v>408394</v>
      </c>
      <c r="V18" s="20"/>
      <c r="W18" s="21"/>
      <c r="X18" s="21"/>
      <c r="Y18" s="21"/>
      <c r="Z18" s="21"/>
      <c r="AA18" s="21"/>
      <c r="AB18" s="21"/>
      <c r="AC18" s="19">
        <f t="shared" si="5"/>
        <v>0</v>
      </c>
      <c r="AD18" s="20"/>
      <c r="AE18" s="19">
        <f>(+AC18+U18+N18)</f>
        <v>848614</v>
      </c>
      <c r="AF18" s="20"/>
      <c r="AG18" s="21"/>
      <c r="AH18" s="21"/>
      <c r="AI18" s="21"/>
      <c r="AJ18" s="21">
        <v>237035</v>
      </c>
      <c r="AK18" s="19">
        <f t="shared" si="6"/>
        <v>237035</v>
      </c>
      <c r="AL18" s="20"/>
      <c r="AM18" s="21">
        <v>390035</v>
      </c>
      <c r="AN18" s="21"/>
      <c r="AO18" s="21"/>
      <c r="AP18" s="21"/>
      <c r="AQ18" s="19">
        <f t="shared" si="7"/>
        <v>390035</v>
      </c>
      <c r="AR18" s="20"/>
      <c r="AS18" s="21">
        <v>71496</v>
      </c>
      <c r="AT18" s="21">
        <v>10340</v>
      </c>
      <c r="AU18" s="21">
        <v>8623</v>
      </c>
      <c r="AV18" s="21"/>
      <c r="AW18" s="21"/>
      <c r="AX18" s="21">
        <v>707</v>
      </c>
      <c r="AY18" s="19">
        <f t="shared" si="13"/>
        <v>91166</v>
      </c>
      <c r="AZ18" s="20"/>
      <c r="BA18" s="21">
        <v>37372</v>
      </c>
      <c r="BB18" s="21"/>
      <c r="BC18" s="21">
        <v>5720</v>
      </c>
      <c r="BD18" s="21">
        <v>4414</v>
      </c>
      <c r="BE18" s="19">
        <f t="shared" si="8"/>
        <v>47506</v>
      </c>
      <c r="BF18" s="20"/>
      <c r="BG18" s="22">
        <v>38518</v>
      </c>
      <c r="BH18" s="20"/>
      <c r="BI18" s="21"/>
      <c r="BJ18" s="21"/>
      <c r="BK18" s="21">
        <v>10316</v>
      </c>
      <c r="BL18" s="21">
        <v>1900</v>
      </c>
      <c r="BM18" s="21">
        <v>30472</v>
      </c>
      <c r="BN18" s="21"/>
      <c r="BO18" s="21"/>
      <c r="BP18" s="21"/>
      <c r="BQ18" s="21"/>
      <c r="BR18" s="21"/>
      <c r="BS18" s="21"/>
      <c r="BT18" s="21">
        <v>1666</v>
      </c>
      <c r="BU18" s="19">
        <f t="shared" si="9"/>
        <v>44354</v>
      </c>
      <c r="BV18" s="20" t="s">
        <v>12</v>
      </c>
      <c r="BW18" s="19">
        <f t="shared" si="10"/>
        <v>848614</v>
      </c>
      <c r="BX18" s="20" t="s">
        <v>12</v>
      </c>
      <c r="BY18" s="19">
        <f t="shared" si="1"/>
        <v>0</v>
      </c>
      <c r="BZ18" s="20" t="s">
        <v>12</v>
      </c>
      <c r="CA18" s="29"/>
      <c r="CB18" s="20"/>
      <c r="CC18" s="19">
        <f t="shared" si="11"/>
        <v>0</v>
      </c>
      <c r="CD18" s="5"/>
      <c r="CE18" s="113"/>
      <c r="CF18" s="113"/>
      <c r="CG18" s="19">
        <f t="shared" si="12"/>
        <v>0</v>
      </c>
      <c r="CH18" s="336" t="s">
        <v>738</v>
      </c>
      <c r="CI18" s="26">
        <v>8</v>
      </c>
      <c r="CJ18" s="6" t="s">
        <v>150</v>
      </c>
      <c r="CM18" s="13">
        <f>((+K204))</f>
        <v>11851558</v>
      </c>
      <c r="CN18" s="5" t="s">
        <v>12</v>
      </c>
      <c r="CO18" s="6" t="s">
        <v>151</v>
      </c>
      <c r="CS18" s="13">
        <f>(+CM17)</f>
        <v>0</v>
      </c>
      <c r="CT18" s="6" t="s">
        <v>152</v>
      </c>
      <c r="CX18" s="30">
        <f>(+CM44+CM67)</f>
        <v>18403019.669999998</v>
      </c>
    </row>
    <row r="19" spans="1:102" x14ac:dyDescent="0.2">
      <c r="A19" s="6">
        <f t="shared" si="2"/>
        <v>0</v>
      </c>
      <c r="B19" s="347" t="s">
        <v>153</v>
      </c>
      <c r="C19" s="29"/>
      <c r="D19" s="20"/>
      <c r="E19" s="21"/>
      <c r="F19" s="21"/>
      <c r="G19" s="21"/>
      <c r="H19" s="21"/>
      <c r="I19" s="21"/>
      <c r="J19" s="21"/>
      <c r="K19" s="21"/>
      <c r="L19" s="21"/>
      <c r="M19" s="21"/>
      <c r="N19" s="19">
        <f t="shared" si="3"/>
        <v>0</v>
      </c>
      <c r="O19" s="20"/>
      <c r="P19" s="21"/>
      <c r="Q19" s="21"/>
      <c r="R19" s="21"/>
      <c r="S19" s="21"/>
      <c r="T19" s="21"/>
      <c r="U19" s="59">
        <f t="shared" si="4"/>
        <v>0</v>
      </c>
      <c r="V19" s="20"/>
      <c r="W19" s="21"/>
      <c r="X19" s="21"/>
      <c r="Y19" s="21"/>
      <c r="Z19" s="21"/>
      <c r="AA19" s="21"/>
      <c r="AB19" s="21"/>
      <c r="AC19" s="19">
        <f t="shared" si="5"/>
        <v>0</v>
      </c>
      <c r="AD19" s="20"/>
      <c r="AE19" s="19">
        <f t="shared" si="0"/>
        <v>0</v>
      </c>
      <c r="AF19" s="20"/>
      <c r="AG19" s="21"/>
      <c r="AH19" s="21"/>
      <c r="AI19" s="21"/>
      <c r="AJ19" s="21"/>
      <c r="AK19" s="19">
        <f t="shared" si="6"/>
        <v>0</v>
      </c>
      <c r="AL19" s="20"/>
      <c r="AM19" s="21"/>
      <c r="AN19" s="21"/>
      <c r="AO19" s="21"/>
      <c r="AP19" s="21"/>
      <c r="AQ19" s="19">
        <f t="shared" si="7"/>
        <v>0</v>
      </c>
      <c r="AR19" s="20"/>
      <c r="AS19" s="21"/>
      <c r="AT19" s="21"/>
      <c r="AU19" s="21"/>
      <c r="AV19" s="21"/>
      <c r="AW19" s="21"/>
      <c r="AX19" s="21"/>
      <c r="AY19" s="19">
        <f t="shared" si="13"/>
        <v>0</v>
      </c>
      <c r="AZ19" s="20"/>
      <c r="BA19" s="21"/>
      <c r="BB19" s="21"/>
      <c r="BC19" s="21"/>
      <c r="BD19" s="21"/>
      <c r="BE19" s="19">
        <f t="shared" si="8"/>
        <v>0</v>
      </c>
      <c r="BF19" s="20"/>
      <c r="BG19" s="22"/>
      <c r="BH19" s="20"/>
      <c r="BI19" s="21"/>
      <c r="BJ19" s="21"/>
      <c r="BK19" s="21"/>
      <c r="BL19" s="21"/>
      <c r="BM19" s="21"/>
      <c r="BN19" s="21"/>
      <c r="BO19" s="21"/>
      <c r="BP19" s="21"/>
      <c r="BQ19" s="21"/>
      <c r="BR19" s="21"/>
      <c r="BS19" s="21"/>
      <c r="BT19" s="21"/>
      <c r="BU19" s="19">
        <f t="shared" si="9"/>
        <v>0</v>
      </c>
      <c r="BV19" s="20" t="s">
        <v>12</v>
      </c>
      <c r="BW19" s="19">
        <f t="shared" si="10"/>
        <v>0</v>
      </c>
      <c r="BX19" s="20" t="s">
        <v>12</v>
      </c>
      <c r="BY19" s="19">
        <f t="shared" si="1"/>
        <v>0</v>
      </c>
      <c r="BZ19" s="20" t="s">
        <v>12</v>
      </c>
      <c r="CA19" s="29"/>
      <c r="CB19" s="20"/>
      <c r="CC19" s="19">
        <f t="shared" si="11"/>
        <v>0</v>
      </c>
      <c r="CD19" s="5"/>
      <c r="CE19" s="113"/>
      <c r="CF19" s="113"/>
      <c r="CG19" s="19">
        <f t="shared" si="12"/>
        <v>0</v>
      </c>
      <c r="CH19" s="335"/>
      <c r="CI19" s="26">
        <v>9</v>
      </c>
      <c r="CJ19" s="6" t="s">
        <v>154</v>
      </c>
      <c r="CM19" s="13">
        <f>((+L204))</f>
        <v>967217</v>
      </c>
      <c r="CN19" s="5" t="s">
        <v>12</v>
      </c>
      <c r="CO19" s="6" t="s">
        <v>155</v>
      </c>
      <c r="CS19" s="13">
        <f>((SUM(CS9:CS18)))</f>
        <v>126932507.34999999</v>
      </c>
      <c r="CT19" s="6" t="s">
        <v>156</v>
      </c>
    </row>
    <row r="20" spans="1:102" x14ac:dyDescent="0.2">
      <c r="A20" s="6">
        <f t="shared" si="2"/>
        <v>1</v>
      </c>
      <c r="B20" s="30" t="s">
        <v>157</v>
      </c>
      <c r="C20" s="29">
        <v>349991</v>
      </c>
      <c r="D20" s="20"/>
      <c r="E20" s="21">
        <v>98000</v>
      </c>
      <c r="F20" s="21"/>
      <c r="G20" s="21"/>
      <c r="H20" s="21"/>
      <c r="I20" s="21"/>
      <c r="J20" s="21"/>
      <c r="K20" s="21"/>
      <c r="L20" s="21"/>
      <c r="M20" s="21"/>
      <c r="N20" s="19">
        <f t="shared" si="3"/>
        <v>98000</v>
      </c>
      <c r="O20" s="20"/>
      <c r="P20" s="21">
        <v>18454</v>
      </c>
      <c r="Q20" s="21">
        <v>5638</v>
      </c>
      <c r="R20" s="21">
        <v>39125</v>
      </c>
      <c r="S20" s="21"/>
      <c r="T20" s="21">
        <v>52278</v>
      </c>
      <c r="U20" s="59">
        <f t="shared" si="4"/>
        <v>115495</v>
      </c>
      <c r="V20" s="20"/>
      <c r="W20" s="21"/>
      <c r="X20" s="21"/>
      <c r="Y20" s="21"/>
      <c r="Z20" s="21"/>
      <c r="AA20" s="21"/>
      <c r="AB20" s="21"/>
      <c r="AC20" s="19">
        <f t="shared" si="5"/>
        <v>0</v>
      </c>
      <c r="AD20" s="20"/>
      <c r="AE20" s="19">
        <f t="shared" si="0"/>
        <v>213495</v>
      </c>
      <c r="AF20" s="20"/>
      <c r="AG20" s="21"/>
      <c r="AH20" s="21">
        <v>53335</v>
      </c>
      <c r="AI20" s="21"/>
      <c r="AJ20" s="21"/>
      <c r="AK20" s="19">
        <f t="shared" si="6"/>
        <v>53335</v>
      </c>
      <c r="AL20" s="20"/>
      <c r="AM20" s="21"/>
      <c r="AN20" s="21"/>
      <c r="AO20" s="21"/>
      <c r="AP20" s="21">
        <v>229</v>
      </c>
      <c r="AQ20" s="19">
        <f t="shared" si="7"/>
        <v>229</v>
      </c>
      <c r="AR20" s="20"/>
      <c r="AS20" s="21">
        <v>38000</v>
      </c>
      <c r="AT20" s="21">
        <v>11000</v>
      </c>
      <c r="AU20" s="21">
        <v>18000</v>
      </c>
      <c r="AV20" s="21">
        <v>10000</v>
      </c>
      <c r="AW20" s="21"/>
      <c r="AX20" s="21">
        <v>314</v>
      </c>
      <c r="AY20" s="19">
        <f t="shared" si="13"/>
        <v>77314</v>
      </c>
      <c r="AZ20" s="20"/>
      <c r="BA20" s="21"/>
      <c r="BB20" s="21">
        <v>796</v>
      </c>
      <c r="BC20" s="21">
        <v>11322</v>
      </c>
      <c r="BD20" s="21"/>
      <c r="BE20" s="19">
        <f t="shared" si="8"/>
        <v>12118</v>
      </c>
      <c r="BF20" s="20"/>
      <c r="BG20" s="22">
        <v>19200</v>
      </c>
      <c r="BH20" s="20"/>
      <c r="BI20" s="21"/>
      <c r="BJ20" s="21"/>
      <c r="BK20" s="21">
        <v>8200</v>
      </c>
      <c r="BL20" s="21">
        <v>7930</v>
      </c>
      <c r="BM20" s="21">
        <v>4200</v>
      </c>
      <c r="BN20" s="21"/>
      <c r="BO20" s="21"/>
      <c r="BP20" s="21"/>
      <c r="BQ20" s="21"/>
      <c r="BR20" s="21"/>
      <c r="BS20" s="21"/>
      <c r="BT20" s="21">
        <v>229940</v>
      </c>
      <c r="BU20" s="19">
        <f t="shared" si="9"/>
        <v>250270</v>
      </c>
      <c r="BV20" s="20" t="s">
        <v>12</v>
      </c>
      <c r="BW20" s="19">
        <f t="shared" si="10"/>
        <v>412466</v>
      </c>
      <c r="BX20" s="20" t="s">
        <v>12</v>
      </c>
      <c r="BY20" s="19">
        <f t="shared" si="1"/>
        <v>-198971</v>
      </c>
      <c r="BZ20" s="20" t="s">
        <v>12</v>
      </c>
      <c r="CA20" s="29"/>
      <c r="CB20" s="20"/>
      <c r="CC20" s="19">
        <f t="shared" si="11"/>
        <v>151020</v>
      </c>
      <c r="CD20" s="5"/>
      <c r="CE20" s="113"/>
      <c r="CF20" s="113">
        <v>385260</v>
      </c>
      <c r="CG20" s="19">
        <f t="shared" si="12"/>
        <v>-234240</v>
      </c>
      <c r="CH20" s="336" t="s">
        <v>738</v>
      </c>
      <c r="CI20" s="26">
        <v>10</v>
      </c>
      <c r="CJ20" s="6" t="s">
        <v>158</v>
      </c>
      <c r="CM20" s="13">
        <f>((+M204))</f>
        <v>37034796</v>
      </c>
      <c r="CN20" s="5" t="s">
        <v>12</v>
      </c>
      <c r="CO20" s="6" t="s">
        <v>159</v>
      </c>
      <c r="CS20" s="13"/>
      <c r="CT20" s="6" t="s">
        <v>160</v>
      </c>
      <c r="CX20" s="6">
        <f>((+CX13+CX17+CX18+CX19))</f>
        <v>181297913.16999999</v>
      </c>
    </row>
    <row r="21" spans="1:102" x14ac:dyDescent="0.2">
      <c r="A21" s="6">
        <f t="shared" si="2"/>
        <v>1</v>
      </c>
      <c r="B21" s="30" t="s">
        <v>161</v>
      </c>
      <c r="C21" s="29">
        <v>-52047</v>
      </c>
      <c r="D21" s="20"/>
      <c r="E21" s="21">
        <v>447</v>
      </c>
      <c r="F21" s="21"/>
      <c r="G21" s="21"/>
      <c r="H21" s="21"/>
      <c r="I21" s="21"/>
      <c r="J21" s="21"/>
      <c r="K21" s="21"/>
      <c r="L21" s="21"/>
      <c r="M21" s="21"/>
      <c r="N21" s="19">
        <f t="shared" si="3"/>
        <v>447</v>
      </c>
      <c r="O21" s="20"/>
      <c r="P21" s="21">
        <v>18721</v>
      </c>
      <c r="Q21" s="21"/>
      <c r="R21" s="21">
        <v>41825</v>
      </c>
      <c r="S21" s="21"/>
      <c r="T21" s="21"/>
      <c r="U21" s="59">
        <f t="shared" si="4"/>
        <v>60546</v>
      </c>
      <c r="V21" s="20"/>
      <c r="W21" s="21"/>
      <c r="X21" s="21"/>
      <c r="Y21" s="21"/>
      <c r="Z21" s="21"/>
      <c r="AA21" s="21"/>
      <c r="AB21" s="21"/>
      <c r="AC21" s="19">
        <f t="shared" si="5"/>
        <v>0</v>
      </c>
      <c r="AD21" s="20"/>
      <c r="AE21" s="19">
        <f t="shared" si="0"/>
        <v>60993</v>
      </c>
      <c r="AF21" s="20"/>
      <c r="AG21" s="21"/>
      <c r="AH21" s="21"/>
      <c r="AI21" s="21"/>
      <c r="AJ21" s="21"/>
      <c r="AK21" s="19">
        <f t="shared" si="6"/>
        <v>0</v>
      </c>
      <c r="AL21" s="20"/>
      <c r="AM21" s="21"/>
      <c r="AN21" s="21"/>
      <c r="AO21" s="21"/>
      <c r="AP21" s="21"/>
      <c r="AQ21" s="19">
        <f t="shared" si="7"/>
        <v>0</v>
      </c>
      <c r="AR21" s="20"/>
      <c r="AS21" s="21">
        <v>54000</v>
      </c>
      <c r="AT21" s="21">
        <v>1500</v>
      </c>
      <c r="AU21" s="21">
        <v>1735</v>
      </c>
      <c r="AV21" s="21"/>
      <c r="AW21" s="21"/>
      <c r="AX21" s="21">
        <v>97</v>
      </c>
      <c r="AY21" s="19">
        <f t="shared" si="13"/>
        <v>57332</v>
      </c>
      <c r="AZ21" s="20"/>
      <c r="BA21" s="21"/>
      <c r="BB21" s="21"/>
      <c r="BC21" s="21">
        <v>3543</v>
      </c>
      <c r="BD21" s="21">
        <v>2427</v>
      </c>
      <c r="BE21" s="19">
        <f t="shared" si="8"/>
        <v>5970</v>
      </c>
      <c r="BF21" s="20"/>
      <c r="BG21" s="22">
        <v>6750</v>
      </c>
      <c r="BH21" s="20"/>
      <c r="BI21" s="21">
        <v>3413</v>
      </c>
      <c r="BJ21" s="21">
        <v>11205</v>
      </c>
      <c r="BK21" s="21"/>
      <c r="BL21" s="21"/>
      <c r="BM21" s="21"/>
      <c r="BN21" s="21"/>
      <c r="BO21" s="21"/>
      <c r="BP21" s="21"/>
      <c r="BQ21" s="21"/>
      <c r="BR21" s="21">
        <v>42394</v>
      </c>
      <c r="BS21" s="21"/>
      <c r="BT21" s="21"/>
      <c r="BU21" s="19">
        <f t="shared" si="9"/>
        <v>57012</v>
      </c>
      <c r="BV21" s="20" t="s">
        <v>12</v>
      </c>
      <c r="BW21" s="19">
        <f t="shared" si="10"/>
        <v>127064</v>
      </c>
      <c r="BX21" s="20" t="s">
        <v>12</v>
      </c>
      <c r="BY21" s="19">
        <f t="shared" si="1"/>
        <v>-66071</v>
      </c>
      <c r="BZ21" s="20" t="s">
        <v>12</v>
      </c>
      <c r="CA21" s="29"/>
      <c r="CB21" s="20"/>
      <c r="CC21" s="19">
        <f t="shared" si="11"/>
        <v>-118118</v>
      </c>
      <c r="CD21" s="5"/>
      <c r="CE21" s="113"/>
      <c r="CF21" s="113"/>
      <c r="CG21" s="19">
        <f t="shared" si="12"/>
        <v>-118118</v>
      </c>
      <c r="CH21" s="336" t="s">
        <v>738</v>
      </c>
      <c r="CI21" s="26">
        <v>11</v>
      </c>
      <c r="CJ21" s="6" t="s">
        <v>162</v>
      </c>
      <c r="CM21" s="13">
        <f>((+N204))</f>
        <v>126932507.34999999</v>
      </c>
      <c r="CN21" s="5" t="s">
        <v>12</v>
      </c>
      <c r="CO21" s="6" t="s">
        <v>163</v>
      </c>
      <c r="CS21" s="23"/>
      <c r="CT21" s="6" t="s">
        <v>164</v>
      </c>
    </row>
    <row r="22" spans="1:102" x14ac:dyDescent="0.2">
      <c r="A22" s="6">
        <f t="shared" si="2"/>
        <v>1</v>
      </c>
      <c r="B22" s="30" t="s">
        <v>165</v>
      </c>
      <c r="C22" s="29"/>
      <c r="D22" s="20"/>
      <c r="E22" s="21"/>
      <c r="F22" s="21"/>
      <c r="G22" s="21">
        <v>1904</v>
      </c>
      <c r="H22" s="21">
        <v>175496</v>
      </c>
      <c r="I22" s="21"/>
      <c r="J22" s="21"/>
      <c r="K22" s="21">
        <v>10165</v>
      </c>
      <c r="L22" s="21"/>
      <c r="M22" s="21">
        <v>64646</v>
      </c>
      <c r="N22" s="19">
        <f t="shared" si="3"/>
        <v>252211</v>
      </c>
      <c r="O22" s="20"/>
      <c r="P22" s="21">
        <v>119960</v>
      </c>
      <c r="Q22" s="21"/>
      <c r="R22" s="21">
        <v>19149</v>
      </c>
      <c r="S22" s="21"/>
      <c r="T22" s="21">
        <v>17293</v>
      </c>
      <c r="U22" s="54">
        <f>(SUM(P22:T22))</f>
        <v>156402</v>
      </c>
      <c r="V22" s="20"/>
      <c r="W22" s="21"/>
      <c r="X22" s="21"/>
      <c r="Y22" s="21"/>
      <c r="Z22" s="21"/>
      <c r="AA22" s="21"/>
      <c r="AB22" s="21"/>
      <c r="AC22" s="19">
        <f t="shared" si="5"/>
        <v>0</v>
      </c>
      <c r="AD22" s="20"/>
      <c r="AE22" s="19">
        <f t="shared" si="0"/>
        <v>408613</v>
      </c>
      <c r="AF22" s="20"/>
      <c r="AG22" s="21"/>
      <c r="AH22" s="21"/>
      <c r="AI22" s="21"/>
      <c r="AJ22" s="21"/>
      <c r="AK22" s="19">
        <f t="shared" si="6"/>
        <v>0</v>
      </c>
      <c r="AL22" s="20"/>
      <c r="AM22" s="21"/>
      <c r="AN22" s="21"/>
      <c r="AO22" s="21"/>
      <c r="AP22" s="21"/>
      <c r="AQ22" s="19">
        <f t="shared" si="7"/>
        <v>0</v>
      </c>
      <c r="AR22" s="20"/>
      <c r="AS22" s="21">
        <v>23878</v>
      </c>
      <c r="AT22" s="21">
        <v>33663</v>
      </c>
      <c r="AU22" s="21">
        <v>105141</v>
      </c>
      <c r="AV22" s="21"/>
      <c r="AW22" s="21"/>
      <c r="AX22" s="21">
        <v>5314</v>
      </c>
      <c r="AY22" s="19">
        <f t="shared" si="13"/>
        <v>167996</v>
      </c>
      <c r="AZ22" s="20"/>
      <c r="BA22" s="21"/>
      <c r="BB22" s="21">
        <v>6634</v>
      </c>
      <c r="BC22" s="21">
        <v>31172</v>
      </c>
      <c r="BD22" s="21"/>
      <c r="BE22" s="19">
        <f t="shared" si="8"/>
        <v>37806</v>
      </c>
      <c r="BF22" s="20"/>
      <c r="BG22" s="22">
        <v>28523</v>
      </c>
      <c r="BH22" s="20"/>
      <c r="BI22" s="21"/>
      <c r="BJ22" s="21"/>
      <c r="BK22" s="21">
        <v>16964</v>
      </c>
      <c r="BL22" s="21">
        <v>802</v>
      </c>
      <c r="BM22" s="21">
        <v>9338</v>
      </c>
      <c r="BN22" s="21"/>
      <c r="BO22" s="21"/>
      <c r="BP22" s="21"/>
      <c r="BQ22" s="21"/>
      <c r="BR22" s="21"/>
      <c r="BS22" s="21"/>
      <c r="BT22" s="21">
        <v>147184</v>
      </c>
      <c r="BU22" s="19">
        <f t="shared" si="9"/>
        <v>174288</v>
      </c>
      <c r="BV22" s="20" t="s">
        <v>12</v>
      </c>
      <c r="BW22" s="19">
        <f t="shared" si="10"/>
        <v>408613</v>
      </c>
      <c r="BX22" s="20" t="s">
        <v>12</v>
      </c>
      <c r="BY22" s="19">
        <f t="shared" si="1"/>
        <v>0</v>
      </c>
      <c r="BZ22" s="20" t="s">
        <v>12</v>
      </c>
      <c r="CA22" s="29"/>
      <c r="CB22" s="20"/>
      <c r="CC22" s="19">
        <f t="shared" si="11"/>
        <v>0</v>
      </c>
      <c r="CD22" s="5"/>
      <c r="CE22" s="113"/>
      <c r="CF22" s="113"/>
      <c r="CG22" s="19">
        <f t="shared" si="12"/>
        <v>0</v>
      </c>
      <c r="CH22" s="336" t="s">
        <v>738</v>
      </c>
      <c r="CI22" s="2"/>
      <c r="CJ22" s="37" t="s">
        <v>166</v>
      </c>
      <c r="CM22" s="13"/>
      <c r="CN22" s="5" t="s">
        <v>12</v>
      </c>
      <c r="CO22" s="6" t="s">
        <v>167</v>
      </c>
      <c r="CS22" s="13">
        <f>(+CM23+CM24)</f>
        <v>52868493.600000001</v>
      </c>
      <c r="CT22" s="6" t="s">
        <v>168</v>
      </c>
    </row>
    <row r="23" spans="1:102" x14ac:dyDescent="0.2">
      <c r="A23" s="6">
        <f t="shared" si="2"/>
        <v>1</v>
      </c>
      <c r="B23" s="30" t="s">
        <v>169</v>
      </c>
      <c r="C23" s="29">
        <v>1748539</v>
      </c>
      <c r="D23" s="20"/>
      <c r="E23" s="21">
        <v>541000</v>
      </c>
      <c r="F23" s="21"/>
      <c r="G23" s="21">
        <v>3407</v>
      </c>
      <c r="H23" s="21"/>
      <c r="I23" s="21"/>
      <c r="J23" s="21"/>
      <c r="K23" s="21"/>
      <c r="L23" s="21"/>
      <c r="M23" s="21">
        <v>115253</v>
      </c>
      <c r="N23" s="19">
        <f t="shared" si="3"/>
        <v>659660</v>
      </c>
      <c r="O23" s="20"/>
      <c r="P23" s="21">
        <v>845739</v>
      </c>
      <c r="Q23" s="21">
        <v>44656</v>
      </c>
      <c r="R23" s="21"/>
      <c r="S23" s="21"/>
      <c r="T23" s="21"/>
      <c r="U23" s="59">
        <f t="shared" si="4"/>
        <v>890395</v>
      </c>
      <c r="V23" s="20"/>
      <c r="W23" s="21"/>
      <c r="X23" s="21"/>
      <c r="Y23" s="21"/>
      <c r="Z23" s="21"/>
      <c r="AA23" s="21"/>
      <c r="AB23" s="21"/>
      <c r="AC23" s="19">
        <f t="shared" si="5"/>
        <v>0</v>
      </c>
      <c r="AD23" s="20"/>
      <c r="AE23" s="19">
        <f t="shared" si="0"/>
        <v>1550055</v>
      </c>
      <c r="AF23" s="20"/>
      <c r="AG23" s="21"/>
      <c r="AH23" s="21"/>
      <c r="AI23" s="21"/>
      <c r="AJ23" s="21"/>
      <c r="AK23" s="19">
        <f t="shared" si="6"/>
        <v>0</v>
      </c>
      <c r="AL23" s="20"/>
      <c r="AM23" s="21">
        <v>605304</v>
      </c>
      <c r="AN23" s="21">
        <v>68225</v>
      </c>
      <c r="AO23" s="21"/>
      <c r="AP23" s="21"/>
      <c r="AQ23" s="19">
        <f t="shared" si="7"/>
        <v>673529</v>
      </c>
      <c r="AR23" s="20"/>
      <c r="AS23" s="21"/>
      <c r="AT23" s="21">
        <v>214226</v>
      </c>
      <c r="AU23" s="21">
        <v>201320</v>
      </c>
      <c r="AV23" s="21"/>
      <c r="AW23" s="21"/>
      <c r="AX23" s="21">
        <v>15884</v>
      </c>
      <c r="AY23" s="19">
        <f t="shared" si="13"/>
        <v>431430</v>
      </c>
      <c r="AZ23" s="20"/>
      <c r="BA23" s="21">
        <v>1569</v>
      </c>
      <c r="BB23" s="21">
        <v>22405</v>
      </c>
      <c r="BC23" s="21">
        <v>169098</v>
      </c>
      <c r="BD23" s="21"/>
      <c r="BE23" s="19">
        <f t="shared" si="8"/>
        <v>193072</v>
      </c>
      <c r="BF23" s="20"/>
      <c r="BG23" s="22">
        <v>243431</v>
      </c>
      <c r="BH23" s="20"/>
      <c r="BI23" s="21"/>
      <c r="BJ23" s="21"/>
      <c r="BK23" s="21">
        <v>145198</v>
      </c>
      <c r="BL23" s="21"/>
      <c r="BM23" s="21">
        <v>17468</v>
      </c>
      <c r="BN23" s="21"/>
      <c r="BO23" s="21"/>
      <c r="BP23" s="21"/>
      <c r="BQ23" s="21"/>
      <c r="BR23" s="21"/>
      <c r="BS23" s="21"/>
      <c r="BT23" s="21"/>
      <c r="BU23" s="19">
        <f t="shared" si="9"/>
        <v>162666</v>
      </c>
      <c r="BV23" s="20" t="s">
        <v>12</v>
      </c>
      <c r="BW23" s="19">
        <f t="shared" si="10"/>
        <v>1704128</v>
      </c>
      <c r="BX23" s="20" t="s">
        <v>12</v>
      </c>
      <c r="BY23" s="19">
        <f t="shared" si="1"/>
        <v>-154073</v>
      </c>
      <c r="BZ23" s="20" t="s">
        <v>12</v>
      </c>
      <c r="CA23" s="29"/>
      <c r="CB23" s="20"/>
      <c r="CC23" s="19">
        <f t="shared" si="11"/>
        <v>1594466</v>
      </c>
      <c r="CD23" s="5"/>
      <c r="CE23" s="113">
        <v>1594466</v>
      </c>
      <c r="CF23" s="113"/>
      <c r="CG23" s="19">
        <f>CC23-CE23-CF23</f>
        <v>0</v>
      </c>
      <c r="CH23" s="336" t="s">
        <v>738</v>
      </c>
      <c r="CI23" s="26">
        <v>12</v>
      </c>
      <c r="CJ23" s="6" t="s">
        <v>170</v>
      </c>
      <c r="CM23" s="13">
        <v>0</v>
      </c>
      <c r="CN23" s="5" t="s">
        <v>12</v>
      </c>
      <c r="CO23" s="6" t="s">
        <v>171</v>
      </c>
      <c r="CS23" s="13" t="s">
        <v>83</v>
      </c>
      <c r="CT23" s="6" t="s">
        <v>172</v>
      </c>
      <c r="CX23" s="6">
        <f>((+CM69))</f>
        <v>600579</v>
      </c>
    </row>
    <row r="24" spans="1:102" x14ac:dyDescent="0.2">
      <c r="A24" s="6">
        <f t="shared" si="2"/>
        <v>1</v>
      </c>
      <c r="B24" s="30" t="s">
        <v>173</v>
      </c>
      <c r="C24" s="29">
        <v>33383</v>
      </c>
      <c r="D24" s="20"/>
      <c r="E24" s="21">
        <v>8671</v>
      </c>
      <c r="F24" s="21"/>
      <c r="G24" s="21"/>
      <c r="H24" s="21"/>
      <c r="I24" s="21"/>
      <c r="J24" s="21"/>
      <c r="K24" s="21"/>
      <c r="L24" s="21"/>
      <c r="M24" s="21"/>
      <c r="N24" s="19">
        <f t="shared" si="3"/>
        <v>8671</v>
      </c>
      <c r="O24" s="20"/>
      <c r="P24" s="21">
        <v>17762</v>
      </c>
      <c r="Q24" s="21"/>
      <c r="R24" s="21"/>
      <c r="S24" s="21"/>
      <c r="T24" s="21"/>
      <c r="U24" s="59">
        <f t="shared" si="4"/>
        <v>17762</v>
      </c>
      <c r="V24" s="20"/>
      <c r="W24" s="21"/>
      <c r="X24" s="21"/>
      <c r="Y24" s="21"/>
      <c r="Z24" s="21"/>
      <c r="AA24" s="21"/>
      <c r="AB24" s="21"/>
      <c r="AC24" s="19">
        <f t="shared" si="5"/>
        <v>0</v>
      </c>
      <c r="AD24" s="20"/>
      <c r="AE24" s="19">
        <f t="shared" si="0"/>
        <v>26433</v>
      </c>
      <c r="AF24" s="20"/>
      <c r="AG24" s="21"/>
      <c r="AH24" s="21"/>
      <c r="AI24" s="21"/>
      <c r="AJ24" s="21"/>
      <c r="AK24" s="19">
        <f t="shared" si="6"/>
        <v>0</v>
      </c>
      <c r="AL24" s="20"/>
      <c r="AM24" s="21"/>
      <c r="AN24" s="21"/>
      <c r="AO24" s="21"/>
      <c r="AP24" s="21"/>
      <c r="AQ24" s="19">
        <f t="shared" si="7"/>
        <v>0</v>
      </c>
      <c r="AR24" s="20"/>
      <c r="AS24" s="21"/>
      <c r="AT24" s="21">
        <v>9056</v>
      </c>
      <c r="AU24" s="21"/>
      <c r="AV24" s="21"/>
      <c r="AW24" s="21"/>
      <c r="AX24" s="21"/>
      <c r="AY24" s="19">
        <f t="shared" si="13"/>
        <v>9056</v>
      </c>
      <c r="AZ24" s="20"/>
      <c r="BA24" s="21"/>
      <c r="BB24" s="21"/>
      <c r="BC24" s="21">
        <v>636</v>
      </c>
      <c r="BD24" s="21"/>
      <c r="BE24" s="19">
        <f t="shared" si="8"/>
        <v>636</v>
      </c>
      <c r="BF24" s="20"/>
      <c r="BG24" s="22">
        <v>3955</v>
      </c>
      <c r="BH24" s="20"/>
      <c r="BI24" s="21"/>
      <c r="BJ24" s="21"/>
      <c r="BK24" s="21"/>
      <c r="BL24" s="21">
        <v>3438</v>
      </c>
      <c r="BM24" s="21"/>
      <c r="BN24" s="21"/>
      <c r="BO24" s="21"/>
      <c r="BP24" s="21"/>
      <c r="BQ24" s="21"/>
      <c r="BR24" s="21"/>
      <c r="BS24" s="21"/>
      <c r="BT24" s="21"/>
      <c r="BU24" s="19">
        <f t="shared" si="9"/>
        <v>3438</v>
      </c>
      <c r="BV24" s="20" t="s">
        <v>12</v>
      </c>
      <c r="BW24" s="19">
        <f t="shared" si="10"/>
        <v>17085</v>
      </c>
      <c r="BX24" s="20" t="s">
        <v>12</v>
      </c>
      <c r="BY24" s="19">
        <f t="shared" si="1"/>
        <v>9348</v>
      </c>
      <c r="BZ24" s="20" t="s">
        <v>12</v>
      </c>
      <c r="CA24" s="29"/>
      <c r="CB24" s="20"/>
      <c r="CC24" s="19">
        <f t="shared" si="11"/>
        <v>42731</v>
      </c>
      <c r="CD24" s="5"/>
      <c r="CE24" s="113">
        <v>42731</v>
      </c>
      <c r="CF24" s="113"/>
      <c r="CG24" s="19">
        <f>CC24-CE24-CF24</f>
        <v>0</v>
      </c>
      <c r="CH24" s="335" t="s">
        <v>742</v>
      </c>
      <c r="CI24" s="26">
        <v>12</v>
      </c>
      <c r="CJ24" s="6" t="s">
        <v>174</v>
      </c>
      <c r="CM24" s="13">
        <f>((+P204))</f>
        <v>52868493.600000001</v>
      </c>
      <c r="CN24" s="5" t="s">
        <v>12</v>
      </c>
      <c r="CO24" s="6" t="s">
        <v>175</v>
      </c>
      <c r="CS24" s="13">
        <f>(+CM25+CM26+CM27+CM28)</f>
        <v>25777670.420000002</v>
      </c>
      <c r="CT24" s="6" t="s">
        <v>176</v>
      </c>
      <c r="CX24" s="6">
        <f>((+CM71))</f>
        <v>19522</v>
      </c>
    </row>
    <row r="25" spans="1:102" x14ac:dyDescent="0.2">
      <c r="A25" s="6">
        <f t="shared" si="2"/>
        <v>1</v>
      </c>
      <c r="B25" s="30" t="s">
        <v>177</v>
      </c>
      <c r="C25" s="29"/>
      <c r="D25" s="20"/>
      <c r="E25" s="21">
        <v>0</v>
      </c>
      <c r="F25" s="21">
        <v>6813</v>
      </c>
      <c r="G25" s="21">
        <v>0</v>
      </c>
      <c r="H25" s="21">
        <v>0</v>
      </c>
      <c r="I25" s="21">
        <v>0</v>
      </c>
      <c r="J25" s="21">
        <v>0</v>
      </c>
      <c r="K25" s="21">
        <v>0</v>
      </c>
      <c r="L25" s="21">
        <v>0</v>
      </c>
      <c r="M25" s="29">
        <v>30</v>
      </c>
      <c r="N25" s="19">
        <f t="shared" si="3"/>
        <v>6843</v>
      </c>
      <c r="O25" s="20"/>
      <c r="P25" s="21">
        <v>12546</v>
      </c>
      <c r="Q25" s="21"/>
      <c r="R25" s="21"/>
      <c r="S25" s="21"/>
      <c r="T25" s="21"/>
      <c r="U25" s="59">
        <f t="shared" si="4"/>
        <v>12546</v>
      </c>
      <c r="V25" s="20"/>
      <c r="W25" s="21"/>
      <c r="X25" s="21"/>
      <c r="Y25" s="21"/>
      <c r="Z25" s="21"/>
      <c r="AA25" s="21"/>
      <c r="AB25" s="21"/>
      <c r="AC25" s="19">
        <f t="shared" si="5"/>
        <v>0</v>
      </c>
      <c r="AD25" s="20"/>
      <c r="AE25" s="19">
        <f>(+AC25+U25+N25)</f>
        <v>19389</v>
      </c>
      <c r="AF25" s="20"/>
      <c r="AG25" s="21"/>
      <c r="AH25" s="21"/>
      <c r="AI25" s="21"/>
      <c r="AJ25" s="21"/>
      <c r="AK25" s="19">
        <f t="shared" si="6"/>
        <v>0</v>
      </c>
      <c r="AL25" s="20"/>
      <c r="AM25" s="21"/>
      <c r="AN25" s="21"/>
      <c r="AO25" s="21"/>
      <c r="AP25" s="21"/>
      <c r="AQ25" s="19">
        <f t="shared" si="7"/>
        <v>0</v>
      </c>
      <c r="AR25" s="20"/>
      <c r="AS25" s="21"/>
      <c r="AT25" s="21">
        <v>2500</v>
      </c>
      <c r="AU25" s="21">
        <v>9794</v>
      </c>
      <c r="AV25" s="21">
        <v>698</v>
      </c>
      <c r="AW25" s="21"/>
      <c r="AX25" s="21"/>
      <c r="AY25" s="19">
        <f t="shared" si="13"/>
        <v>12992</v>
      </c>
      <c r="AZ25" s="20"/>
      <c r="BA25" s="21"/>
      <c r="BB25" s="21"/>
      <c r="BC25" s="21">
        <v>564</v>
      </c>
      <c r="BD25" s="21"/>
      <c r="BE25" s="19">
        <f t="shared" si="8"/>
        <v>564</v>
      </c>
      <c r="BF25" s="20"/>
      <c r="BG25" s="22"/>
      <c r="BH25" s="20"/>
      <c r="BI25" s="21"/>
      <c r="BJ25" s="21"/>
      <c r="BK25" s="21">
        <v>1646</v>
      </c>
      <c r="BL25" s="21"/>
      <c r="BM25" s="21"/>
      <c r="BN25" s="21"/>
      <c r="BO25" s="21"/>
      <c r="BP25" s="21"/>
      <c r="BQ25" s="21"/>
      <c r="BR25" s="21"/>
      <c r="BS25" s="21"/>
      <c r="BT25" s="21"/>
      <c r="BU25" s="19">
        <f t="shared" si="9"/>
        <v>1646</v>
      </c>
      <c r="BV25" s="20" t="s">
        <v>12</v>
      </c>
      <c r="BW25" s="19">
        <f t="shared" si="10"/>
        <v>15202</v>
      </c>
      <c r="BX25" s="20" t="s">
        <v>12</v>
      </c>
      <c r="BY25" s="19">
        <f>((+AC25+U25+N25)-BW25)</f>
        <v>4187</v>
      </c>
      <c r="BZ25" s="20" t="s">
        <v>12</v>
      </c>
      <c r="CA25" s="29"/>
      <c r="CB25" s="20"/>
      <c r="CC25" s="19">
        <f t="shared" si="11"/>
        <v>4187</v>
      </c>
      <c r="CD25" s="5"/>
      <c r="CE25" s="113"/>
      <c r="CF25" s="113">
        <v>4187</v>
      </c>
      <c r="CG25" s="19">
        <f t="shared" si="12"/>
        <v>0</v>
      </c>
      <c r="CH25" s="336" t="s">
        <v>738</v>
      </c>
      <c r="CI25" s="26">
        <v>13</v>
      </c>
      <c r="CJ25" s="6" t="s">
        <v>178</v>
      </c>
      <c r="CM25" s="13">
        <f>((+Q204))</f>
        <v>579432</v>
      </c>
      <c r="CN25" s="5" t="s">
        <v>12</v>
      </c>
      <c r="CO25" s="6" t="s">
        <v>179</v>
      </c>
      <c r="CS25" s="13">
        <f>((SUM(CS22:CS24)))</f>
        <v>78646164.020000011</v>
      </c>
      <c r="CT25" s="6" t="s">
        <v>180</v>
      </c>
    </row>
    <row r="26" spans="1:102" x14ac:dyDescent="0.2">
      <c r="A26" s="6">
        <f t="shared" si="2"/>
        <v>1</v>
      </c>
      <c r="B26" s="30" t="s">
        <v>181</v>
      </c>
      <c r="C26" s="29"/>
      <c r="D26" s="20"/>
      <c r="E26" s="21"/>
      <c r="F26" s="21"/>
      <c r="G26" s="21"/>
      <c r="H26" s="21">
        <v>309891</v>
      </c>
      <c r="I26" s="21"/>
      <c r="J26" s="21"/>
      <c r="K26" s="21"/>
      <c r="L26" s="21"/>
      <c r="M26" s="21"/>
      <c r="N26" s="19">
        <f t="shared" si="3"/>
        <v>309891</v>
      </c>
      <c r="O26" s="20"/>
      <c r="P26" s="21">
        <v>175636</v>
      </c>
      <c r="Q26" s="21"/>
      <c r="R26" s="21"/>
      <c r="S26" s="21"/>
      <c r="T26" s="21"/>
      <c r="U26" s="59">
        <f t="shared" si="4"/>
        <v>175636</v>
      </c>
      <c r="V26" s="20"/>
      <c r="W26" s="21"/>
      <c r="X26" s="21"/>
      <c r="Y26" s="21"/>
      <c r="Z26" s="21"/>
      <c r="AA26" s="21"/>
      <c r="AB26" s="21"/>
      <c r="AC26" s="19">
        <f t="shared" si="5"/>
        <v>0</v>
      </c>
      <c r="AD26" s="20"/>
      <c r="AE26" s="19">
        <f t="shared" si="0"/>
        <v>485527</v>
      </c>
      <c r="AF26" s="20"/>
      <c r="AG26" s="21"/>
      <c r="AH26" s="21"/>
      <c r="AI26" s="21"/>
      <c r="AJ26" s="21"/>
      <c r="AK26" s="19">
        <f t="shared" si="6"/>
        <v>0</v>
      </c>
      <c r="AL26" s="20"/>
      <c r="AM26" s="21"/>
      <c r="AN26" s="21"/>
      <c r="AO26" s="21"/>
      <c r="AP26" s="21"/>
      <c r="AQ26" s="19">
        <f t="shared" si="7"/>
        <v>0</v>
      </c>
      <c r="AR26" s="20"/>
      <c r="AS26" s="21">
        <v>87688</v>
      </c>
      <c r="AT26" s="21">
        <v>94005</v>
      </c>
      <c r="AU26" s="21">
        <v>41936</v>
      </c>
      <c r="AV26" s="21">
        <v>17966</v>
      </c>
      <c r="AW26" s="21"/>
      <c r="AX26" s="21">
        <v>85518</v>
      </c>
      <c r="AY26" s="19">
        <f t="shared" si="13"/>
        <v>327113</v>
      </c>
      <c r="AZ26" s="20"/>
      <c r="BA26" s="21">
        <v>6426</v>
      </c>
      <c r="BB26" s="21"/>
      <c r="BC26" s="21">
        <v>36561</v>
      </c>
      <c r="BD26" s="21"/>
      <c r="BE26" s="19">
        <f t="shared" si="8"/>
        <v>42987</v>
      </c>
      <c r="BF26" s="20"/>
      <c r="BG26" s="22">
        <v>77749</v>
      </c>
      <c r="BH26" s="20"/>
      <c r="BI26" s="21"/>
      <c r="BJ26" s="21"/>
      <c r="BK26" s="21">
        <v>36014</v>
      </c>
      <c r="BL26" s="21"/>
      <c r="BM26" s="21"/>
      <c r="BN26" s="21"/>
      <c r="BO26" s="21"/>
      <c r="BP26" s="21"/>
      <c r="BQ26" s="21"/>
      <c r="BR26" s="21"/>
      <c r="BS26" s="21"/>
      <c r="BT26" s="21">
        <v>1664</v>
      </c>
      <c r="BU26" s="19">
        <f t="shared" si="9"/>
        <v>37678</v>
      </c>
      <c r="BV26" s="20" t="s">
        <v>12</v>
      </c>
      <c r="BW26" s="19">
        <f t="shared" si="10"/>
        <v>485527</v>
      </c>
      <c r="BX26" s="20" t="s">
        <v>12</v>
      </c>
      <c r="BY26" s="19">
        <f t="shared" si="1"/>
        <v>0</v>
      </c>
      <c r="BZ26" s="20" t="s">
        <v>12</v>
      </c>
      <c r="CA26" s="29"/>
      <c r="CB26" s="20"/>
      <c r="CC26" s="19">
        <f t="shared" si="11"/>
        <v>0</v>
      </c>
      <c r="CD26" s="5"/>
      <c r="CE26" s="113"/>
      <c r="CF26" s="113"/>
      <c r="CG26" s="19">
        <f t="shared" si="12"/>
        <v>0</v>
      </c>
      <c r="CH26" s="336" t="s">
        <v>738</v>
      </c>
      <c r="CI26" s="26">
        <v>14</v>
      </c>
      <c r="CJ26" s="6" t="s">
        <v>182</v>
      </c>
      <c r="CM26" s="13">
        <f>((+R204))</f>
        <v>6734093.9400000004</v>
      </c>
      <c r="CN26" s="5" t="s">
        <v>12</v>
      </c>
      <c r="CO26" s="6" t="s">
        <v>183</v>
      </c>
      <c r="CS26" s="13">
        <f>(+CM36)</f>
        <v>7669172</v>
      </c>
      <c r="CT26" s="6" t="s">
        <v>184</v>
      </c>
      <c r="CX26" s="6">
        <f>((+CM70))</f>
        <v>4624</v>
      </c>
    </row>
    <row r="27" spans="1:102" x14ac:dyDescent="0.2">
      <c r="A27" s="6">
        <f t="shared" si="2"/>
        <v>1</v>
      </c>
      <c r="B27" s="30" t="s">
        <v>185</v>
      </c>
      <c r="C27" s="29">
        <v>5000</v>
      </c>
      <c r="D27" s="20"/>
      <c r="E27" s="21">
        <v>50272</v>
      </c>
      <c r="F27" s="21"/>
      <c r="G27" s="21"/>
      <c r="H27" s="21"/>
      <c r="I27" s="21"/>
      <c r="J27" s="21"/>
      <c r="K27" s="21"/>
      <c r="L27" s="21"/>
      <c r="M27" s="21"/>
      <c r="N27" s="19">
        <f t="shared" si="3"/>
        <v>50272</v>
      </c>
      <c r="O27" s="20"/>
      <c r="P27" s="21">
        <v>11694</v>
      </c>
      <c r="Q27" s="21"/>
      <c r="R27" s="21"/>
      <c r="S27" s="21"/>
      <c r="T27" s="21"/>
      <c r="U27" s="59">
        <f t="shared" si="4"/>
        <v>11694</v>
      </c>
      <c r="V27" s="20"/>
      <c r="W27" s="21"/>
      <c r="X27" s="21"/>
      <c r="Y27" s="21"/>
      <c r="Z27" s="21"/>
      <c r="AA27" s="21"/>
      <c r="AB27" s="21"/>
      <c r="AC27" s="19">
        <f t="shared" si="5"/>
        <v>0</v>
      </c>
      <c r="AD27" s="20"/>
      <c r="AE27" s="19">
        <f t="shared" si="0"/>
        <v>61966</v>
      </c>
      <c r="AF27" s="20"/>
      <c r="AG27" s="21"/>
      <c r="AH27" s="21"/>
      <c r="AI27" s="21"/>
      <c r="AJ27" s="21"/>
      <c r="AK27" s="19">
        <f t="shared" si="6"/>
        <v>0</v>
      </c>
      <c r="AL27" s="20"/>
      <c r="AM27" s="21"/>
      <c r="AN27" s="21"/>
      <c r="AO27" s="21"/>
      <c r="AP27" s="21"/>
      <c r="AQ27" s="19">
        <f t="shared" si="7"/>
        <v>0</v>
      </c>
      <c r="AR27" s="20"/>
      <c r="AS27" s="21">
        <v>10775</v>
      </c>
      <c r="AT27" s="21"/>
      <c r="AU27" s="21">
        <v>778</v>
      </c>
      <c r="AV27" s="21">
        <v>1617</v>
      </c>
      <c r="AW27" s="21"/>
      <c r="AX27" s="21"/>
      <c r="AY27" s="19">
        <f t="shared" si="13"/>
        <v>13170</v>
      </c>
      <c r="AZ27" s="20"/>
      <c r="BA27" s="21"/>
      <c r="BB27" s="21">
        <v>25714</v>
      </c>
      <c r="BC27" s="21">
        <v>13150</v>
      </c>
      <c r="BD27" s="21"/>
      <c r="BE27" s="19">
        <f t="shared" si="8"/>
        <v>38864</v>
      </c>
      <c r="BF27" s="20"/>
      <c r="BG27" s="22">
        <v>1538</v>
      </c>
      <c r="BH27" s="20"/>
      <c r="BI27" s="21"/>
      <c r="BJ27" s="21"/>
      <c r="BK27" s="21">
        <v>5193</v>
      </c>
      <c r="BL27" s="21"/>
      <c r="BM27" s="21"/>
      <c r="BN27" s="21"/>
      <c r="BO27" s="21"/>
      <c r="BP27" s="21"/>
      <c r="BQ27" s="21"/>
      <c r="BR27" s="21"/>
      <c r="BS27" s="21"/>
      <c r="BT27" s="21"/>
      <c r="BU27" s="19">
        <f t="shared" si="9"/>
        <v>5193</v>
      </c>
      <c r="BV27" s="20" t="s">
        <v>12</v>
      </c>
      <c r="BW27" s="19">
        <f t="shared" si="10"/>
        <v>58765</v>
      </c>
      <c r="BX27" s="20" t="s">
        <v>12</v>
      </c>
      <c r="BY27" s="19">
        <f t="shared" si="1"/>
        <v>3201</v>
      </c>
      <c r="BZ27" s="20" t="s">
        <v>12</v>
      </c>
      <c r="CA27" s="29"/>
      <c r="CB27" s="20"/>
      <c r="CC27" s="19">
        <f t="shared" si="11"/>
        <v>8201</v>
      </c>
      <c r="CD27" s="5"/>
      <c r="CE27" s="113"/>
      <c r="CF27" s="113">
        <v>8201</v>
      </c>
      <c r="CG27" s="19">
        <f t="shared" si="12"/>
        <v>0</v>
      </c>
      <c r="CH27" s="336" t="s">
        <v>738</v>
      </c>
      <c r="CI27" s="26">
        <v>15</v>
      </c>
      <c r="CJ27" s="6" t="s">
        <v>186</v>
      </c>
      <c r="CM27" s="13">
        <f>((+S204))</f>
        <v>3541329</v>
      </c>
      <c r="CN27" s="5" t="s">
        <v>12</v>
      </c>
      <c r="CO27" s="6" t="s">
        <v>187</v>
      </c>
      <c r="CS27" s="13">
        <f>((+CS19+CS20+CS25+CS26))</f>
        <v>213247843.37</v>
      </c>
      <c r="CT27" s="6" t="s">
        <v>176</v>
      </c>
      <c r="CX27" s="6">
        <f>((+CM72))</f>
        <v>19677</v>
      </c>
    </row>
    <row r="28" spans="1:102" x14ac:dyDescent="0.2">
      <c r="A28" s="6">
        <f t="shared" si="2"/>
        <v>1</v>
      </c>
      <c r="B28" s="30" t="s">
        <v>188</v>
      </c>
      <c r="C28" s="29">
        <v>831651</v>
      </c>
      <c r="D28" s="20"/>
      <c r="E28" s="21">
        <v>285937</v>
      </c>
      <c r="F28" s="21"/>
      <c r="G28" s="21">
        <v>5138</v>
      </c>
      <c r="H28" s="21"/>
      <c r="I28" s="21"/>
      <c r="J28" s="21"/>
      <c r="K28" s="21"/>
      <c r="L28" s="21"/>
      <c r="M28" s="21">
        <v>134923</v>
      </c>
      <c r="N28" s="19">
        <f t="shared" si="3"/>
        <v>425998</v>
      </c>
      <c r="O28" s="20"/>
      <c r="P28" s="21">
        <v>221792</v>
      </c>
      <c r="Q28" s="21"/>
      <c r="R28" s="21">
        <v>97383</v>
      </c>
      <c r="T28" s="21">
        <v>900991</v>
      </c>
      <c r="U28" s="59">
        <f>(SUM(P28:T28))</f>
        <v>1220166</v>
      </c>
      <c r="V28" s="20"/>
      <c r="W28" s="21"/>
      <c r="X28" s="21"/>
      <c r="Y28" s="21"/>
      <c r="Z28" s="21"/>
      <c r="AA28" s="21"/>
      <c r="AB28" s="21"/>
      <c r="AC28" s="19">
        <f t="shared" si="5"/>
        <v>0</v>
      </c>
      <c r="AD28" s="20"/>
      <c r="AE28" s="19">
        <f t="shared" si="0"/>
        <v>1646164</v>
      </c>
      <c r="AF28" s="20"/>
      <c r="AG28" s="21"/>
      <c r="AH28" s="21"/>
      <c r="AI28" s="21"/>
      <c r="AJ28" s="21">
        <v>1004186</v>
      </c>
      <c r="AK28" s="19">
        <f t="shared" si="6"/>
        <v>1004186</v>
      </c>
      <c r="AL28" s="20"/>
      <c r="AM28" s="21">
        <v>194810</v>
      </c>
      <c r="AN28" s="21">
        <v>85659</v>
      </c>
      <c r="AO28" s="21"/>
      <c r="AP28" s="21">
        <v>4146</v>
      </c>
      <c r="AQ28" s="19">
        <f t="shared" si="7"/>
        <v>284615</v>
      </c>
      <c r="AR28" s="20"/>
      <c r="AS28" s="21">
        <v>23577</v>
      </c>
      <c r="AT28" s="21"/>
      <c r="AU28" s="21">
        <v>1848</v>
      </c>
      <c r="AV28" s="21">
        <v>3640</v>
      </c>
      <c r="AW28" s="21"/>
      <c r="AX28" s="21"/>
      <c r="AY28" s="19">
        <f>(SUM(AS28:AX28))</f>
        <v>29065</v>
      </c>
      <c r="AZ28" s="20"/>
      <c r="BA28" s="21"/>
      <c r="BB28" s="21"/>
      <c r="BC28" s="21">
        <v>29719</v>
      </c>
      <c r="BD28" s="21"/>
      <c r="BE28" s="19">
        <f t="shared" si="8"/>
        <v>29719</v>
      </c>
      <c r="BF28" s="20"/>
      <c r="BG28" s="22">
        <v>152680</v>
      </c>
      <c r="BH28" s="20"/>
      <c r="BI28" s="21"/>
      <c r="BJ28" s="21"/>
      <c r="BK28" s="21">
        <v>38719</v>
      </c>
      <c r="BL28" s="21">
        <v>1257</v>
      </c>
      <c r="BM28" s="21">
        <v>9177</v>
      </c>
      <c r="BN28" s="21"/>
      <c r="BO28" s="21"/>
      <c r="BP28" s="21"/>
      <c r="BQ28" s="21"/>
      <c r="BR28" s="21"/>
      <c r="BS28" s="21"/>
      <c r="BT28" s="21">
        <v>8123</v>
      </c>
      <c r="BU28" s="19">
        <f t="shared" si="9"/>
        <v>57276</v>
      </c>
      <c r="BV28" s="20" t="s">
        <v>12</v>
      </c>
      <c r="BW28" s="19">
        <f t="shared" si="10"/>
        <v>1557541</v>
      </c>
      <c r="BX28" s="20" t="s">
        <v>12</v>
      </c>
      <c r="BY28" s="19">
        <f t="shared" si="1"/>
        <v>88623</v>
      </c>
      <c r="BZ28" s="20" t="s">
        <v>12</v>
      </c>
      <c r="CA28" s="29"/>
      <c r="CB28" s="20"/>
      <c r="CC28" s="19">
        <f t="shared" si="11"/>
        <v>920274</v>
      </c>
      <c r="CD28" s="5"/>
      <c r="CE28" s="113">
        <v>820274</v>
      </c>
      <c r="CF28" s="113">
        <v>100000</v>
      </c>
      <c r="CG28" s="19">
        <f t="shared" si="12"/>
        <v>0</v>
      </c>
      <c r="CH28" s="336" t="s">
        <v>738</v>
      </c>
      <c r="CI28" s="26">
        <v>16</v>
      </c>
      <c r="CJ28" s="6" t="s">
        <v>189</v>
      </c>
      <c r="CM28" s="13">
        <f>((+T204))</f>
        <v>14922815.48</v>
      </c>
      <c r="CN28" s="5" t="s">
        <v>12</v>
      </c>
      <c r="CT28" s="6" t="s">
        <v>190</v>
      </c>
      <c r="CX28" s="6">
        <f>((SUM(CX23:CX27)))</f>
        <v>644402</v>
      </c>
    </row>
    <row r="29" spans="1:102" x14ac:dyDescent="0.2">
      <c r="A29" s="6">
        <f t="shared" si="2"/>
        <v>1</v>
      </c>
      <c r="B29" s="30" t="s">
        <v>191</v>
      </c>
      <c r="C29" s="29">
        <v>341559</v>
      </c>
      <c r="D29" s="20"/>
      <c r="E29" s="21">
        <v>692115</v>
      </c>
      <c r="F29" s="21"/>
      <c r="G29" s="21"/>
      <c r="H29" s="21">
        <v>1200000</v>
      </c>
      <c r="I29" s="21"/>
      <c r="J29" s="21"/>
      <c r="K29" s="21"/>
      <c r="L29" s="21"/>
      <c r="M29" s="21"/>
      <c r="N29" s="19">
        <f t="shared" si="3"/>
        <v>1892115</v>
      </c>
      <c r="O29" s="20"/>
      <c r="P29" s="21">
        <v>865107</v>
      </c>
      <c r="Q29" s="21"/>
      <c r="R29" s="21"/>
      <c r="S29" s="21"/>
      <c r="T29" s="21">
        <v>97940</v>
      </c>
      <c r="U29" s="54">
        <f>(SUM(P29:T29))</f>
        <v>963047</v>
      </c>
      <c r="V29" s="20"/>
      <c r="W29" s="21"/>
      <c r="X29" s="21"/>
      <c r="Y29" s="21"/>
      <c r="Z29" s="21"/>
      <c r="AA29" s="21"/>
      <c r="AB29" s="21"/>
      <c r="AC29" s="19">
        <f t="shared" si="5"/>
        <v>0</v>
      </c>
      <c r="AD29" s="20"/>
      <c r="AE29" s="19">
        <f t="shared" si="0"/>
        <v>2855162</v>
      </c>
      <c r="AF29" s="20"/>
      <c r="AG29" s="21"/>
      <c r="AH29" s="21"/>
      <c r="AI29" s="21"/>
      <c r="AJ29" s="21"/>
      <c r="AK29" s="19">
        <f t="shared" si="6"/>
        <v>0</v>
      </c>
      <c r="AL29" s="20"/>
      <c r="AM29" s="21">
        <v>2028689</v>
      </c>
      <c r="AN29" s="21">
        <v>6367</v>
      </c>
      <c r="AO29" s="21"/>
      <c r="AP29" s="21"/>
      <c r="AQ29" s="19">
        <f t="shared" si="7"/>
        <v>2035056</v>
      </c>
      <c r="AR29" s="20"/>
      <c r="AS29" s="21">
        <v>155386</v>
      </c>
      <c r="AT29" s="21">
        <v>32732</v>
      </c>
      <c r="AU29" s="21">
        <v>128312</v>
      </c>
      <c r="AV29" s="21">
        <v>47660</v>
      </c>
      <c r="AW29" s="21"/>
      <c r="AX29" s="21">
        <v>5877</v>
      </c>
      <c r="AY29" s="19">
        <f>(SUM(AS29:AX29))</f>
        <v>369967</v>
      </c>
      <c r="AZ29" s="20"/>
      <c r="BA29" s="21">
        <v>161054</v>
      </c>
      <c r="BB29" s="21"/>
      <c r="BC29" s="21">
        <v>97389</v>
      </c>
      <c r="BD29" s="21"/>
      <c r="BE29" s="19">
        <f t="shared" si="8"/>
        <v>258443</v>
      </c>
      <c r="BF29" s="20"/>
      <c r="BG29" s="22">
        <v>37000</v>
      </c>
      <c r="BH29" s="20"/>
      <c r="BI29" s="21"/>
      <c r="BJ29" s="21"/>
      <c r="BK29" s="21"/>
      <c r="BL29" s="21"/>
      <c r="BM29" s="21"/>
      <c r="BN29" s="21"/>
      <c r="BO29" s="21"/>
      <c r="BP29" s="21"/>
      <c r="BQ29" s="21"/>
      <c r="BR29" s="21"/>
      <c r="BS29" s="21"/>
      <c r="BT29" s="21">
        <v>327516</v>
      </c>
      <c r="BU29" s="19">
        <f t="shared" si="9"/>
        <v>327516</v>
      </c>
      <c r="BV29" s="20" t="s">
        <v>12</v>
      </c>
      <c r="BW29" s="19">
        <f t="shared" si="10"/>
        <v>3027982</v>
      </c>
      <c r="BX29" s="20" t="s">
        <v>12</v>
      </c>
      <c r="BY29" s="19">
        <f t="shared" si="1"/>
        <v>-172820</v>
      </c>
      <c r="BZ29" s="20" t="s">
        <v>12</v>
      </c>
      <c r="CA29" s="29"/>
      <c r="CB29" s="20"/>
      <c r="CC29" s="19">
        <f t="shared" si="11"/>
        <v>168739</v>
      </c>
      <c r="CD29" s="5"/>
      <c r="CE29" s="113"/>
      <c r="CF29" s="113"/>
      <c r="CG29" s="19">
        <f t="shared" si="12"/>
        <v>168739</v>
      </c>
      <c r="CH29" s="336" t="s">
        <v>741</v>
      </c>
      <c r="CI29" s="26">
        <v>17</v>
      </c>
      <c r="CJ29" s="6" t="s">
        <v>192</v>
      </c>
      <c r="CM29" s="13">
        <f>(+U204)</f>
        <v>78642561.020000011</v>
      </c>
      <c r="CN29" s="5" t="s">
        <v>12</v>
      </c>
      <c r="CO29" s="6" t="s">
        <v>193</v>
      </c>
      <c r="CT29" s="6" t="s">
        <v>194</v>
      </c>
    </row>
    <row r="30" spans="1:102" x14ac:dyDescent="0.2">
      <c r="A30" s="6">
        <f t="shared" si="2"/>
        <v>0</v>
      </c>
      <c r="B30" s="346" t="s">
        <v>195</v>
      </c>
      <c r="C30" s="29"/>
      <c r="D30" s="20"/>
      <c r="E30" s="21"/>
      <c r="F30" s="21"/>
      <c r="G30" s="21"/>
      <c r="H30" s="21"/>
      <c r="I30" s="21"/>
      <c r="J30" s="21"/>
      <c r="K30" s="21"/>
      <c r="L30" s="21"/>
      <c r="M30" s="21"/>
      <c r="N30" s="19">
        <f t="shared" si="3"/>
        <v>0</v>
      </c>
      <c r="O30" s="20"/>
      <c r="P30" s="21"/>
      <c r="Q30" s="21"/>
      <c r="R30" s="21"/>
      <c r="S30" s="21"/>
      <c r="T30" s="21"/>
      <c r="U30" s="59">
        <f t="shared" si="4"/>
        <v>0</v>
      </c>
      <c r="V30" s="20"/>
      <c r="W30" s="21"/>
      <c r="X30" s="21"/>
      <c r="Y30" s="21"/>
      <c r="Z30" s="21"/>
      <c r="AA30" s="21"/>
      <c r="AB30" s="21"/>
      <c r="AC30" s="19">
        <f t="shared" si="5"/>
        <v>0</v>
      </c>
      <c r="AD30" s="20"/>
      <c r="AE30" s="19">
        <f t="shared" si="0"/>
        <v>0</v>
      </c>
      <c r="AF30" s="20"/>
      <c r="AG30" s="21"/>
      <c r="AH30" s="21"/>
      <c r="AI30" s="21"/>
      <c r="AJ30" s="21"/>
      <c r="AK30" s="19">
        <f t="shared" si="6"/>
        <v>0</v>
      </c>
      <c r="AL30" s="20"/>
      <c r="AM30" s="21"/>
      <c r="AN30" s="21"/>
      <c r="AO30" s="21"/>
      <c r="AP30" s="21"/>
      <c r="AQ30" s="19">
        <f t="shared" si="7"/>
        <v>0</v>
      </c>
      <c r="AR30" s="20"/>
      <c r="AS30" s="21"/>
      <c r="AT30" s="21"/>
      <c r="AU30" s="21"/>
      <c r="AV30" s="21"/>
      <c r="AW30" s="21"/>
      <c r="AX30" s="21"/>
      <c r="AY30" s="19">
        <f t="shared" si="13"/>
        <v>0</v>
      </c>
      <c r="AZ30" s="20"/>
      <c r="BA30" s="21"/>
      <c r="BB30" s="21"/>
      <c r="BC30" s="21"/>
      <c r="BD30" s="21"/>
      <c r="BE30" s="19">
        <f t="shared" si="8"/>
        <v>0</v>
      </c>
      <c r="BF30" s="20"/>
      <c r="BG30" s="22"/>
      <c r="BH30" s="20"/>
      <c r="BI30" s="21"/>
      <c r="BJ30" s="21"/>
      <c r="BK30" s="21"/>
      <c r="BL30" s="21"/>
      <c r="BM30" s="21"/>
      <c r="BN30" s="21"/>
      <c r="BO30" s="21"/>
      <c r="BP30" s="21"/>
      <c r="BQ30" s="21"/>
      <c r="BR30" s="21"/>
      <c r="BS30" s="21"/>
      <c r="BT30" s="21"/>
      <c r="BU30" s="19">
        <f t="shared" si="9"/>
        <v>0</v>
      </c>
      <c r="BV30" s="20" t="s">
        <v>12</v>
      </c>
      <c r="BW30" s="19">
        <f t="shared" si="10"/>
        <v>0</v>
      </c>
      <c r="BX30" s="20" t="s">
        <v>12</v>
      </c>
      <c r="BY30" s="19">
        <f t="shared" si="1"/>
        <v>0</v>
      </c>
      <c r="BZ30" s="20" t="s">
        <v>12</v>
      </c>
      <c r="CA30" s="29"/>
      <c r="CB30" s="20"/>
      <c r="CC30" s="19">
        <f t="shared" si="11"/>
        <v>0</v>
      </c>
      <c r="CD30" s="5"/>
      <c r="CE30" s="113"/>
      <c r="CF30" s="113"/>
      <c r="CG30" s="19">
        <f t="shared" si="12"/>
        <v>0</v>
      </c>
      <c r="CH30" s="335"/>
      <c r="CI30" s="2"/>
      <c r="CJ30" s="37" t="s">
        <v>196</v>
      </c>
      <c r="CM30" s="13"/>
      <c r="CN30" s="5" t="s">
        <v>12</v>
      </c>
      <c r="CQ30" s="6" t="s">
        <v>197</v>
      </c>
      <c r="CR30" s="6" t="s">
        <v>87</v>
      </c>
      <c r="CT30" s="6" t="s">
        <v>198</v>
      </c>
      <c r="CX30" s="6">
        <f>((+CM73))</f>
        <v>1100146</v>
      </c>
    </row>
    <row r="31" spans="1:102" x14ac:dyDescent="0.2">
      <c r="A31" s="6">
        <f t="shared" si="2"/>
        <v>1</v>
      </c>
      <c r="B31" s="30" t="s">
        <v>199</v>
      </c>
      <c r="C31" s="29">
        <v>11410291</v>
      </c>
      <c r="D31" s="20"/>
      <c r="E31" s="21">
        <v>3136360</v>
      </c>
      <c r="F31" s="21"/>
      <c r="G31" s="21">
        <v>507175</v>
      </c>
      <c r="H31" s="21">
        <v>11544941</v>
      </c>
      <c r="I31" s="21"/>
      <c r="J31" s="21"/>
      <c r="K31" s="21"/>
      <c r="L31" s="21"/>
      <c r="M31" s="21">
        <v>2002707</v>
      </c>
      <c r="N31" s="19">
        <f>+(SUM(E31:M31))</f>
        <v>17191183</v>
      </c>
      <c r="O31" s="20"/>
      <c r="P31" s="21">
        <v>4363731</v>
      </c>
      <c r="Q31" s="21"/>
      <c r="R31" s="21">
        <v>854026</v>
      </c>
      <c r="S31" s="21"/>
      <c r="T31" s="21"/>
      <c r="U31" s="59">
        <f t="shared" si="4"/>
        <v>5217757</v>
      </c>
      <c r="V31" s="20"/>
      <c r="W31" s="21"/>
      <c r="X31" s="21"/>
      <c r="Y31" s="21"/>
      <c r="Z31" s="21"/>
      <c r="AA31" s="21">
        <v>80818</v>
      </c>
      <c r="AB31" s="21"/>
      <c r="AC31" s="19">
        <f t="shared" si="5"/>
        <v>80818</v>
      </c>
      <c r="AD31" s="20"/>
      <c r="AE31" s="19">
        <f t="shared" si="0"/>
        <v>22489758</v>
      </c>
      <c r="AF31" s="20"/>
      <c r="AG31" s="21">
        <v>9880816</v>
      </c>
      <c r="AH31" s="21">
        <v>11333</v>
      </c>
      <c r="AI31" s="21"/>
      <c r="AJ31" s="21">
        <v>2953923</v>
      </c>
      <c r="AK31" s="19">
        <f t="shared" si="6"/>
        <v>12846072</v>
      </c>
      <c r="AL31" s="20"/>
      <c r="AM31" s="21">
        <v>346412</v>
      </c>
      <c r="AN31" s="21">
        <v>84614</v>
      </c>
      <c r="AO31" s="21">
        <v>5900</v>
      </c>
      <c r="AP31" s="21">
        <v>497406</v>
      </c>
      <c r="AQ31" s="19">
        <f t="shared" si="7"/>
        <v>934332</v>
      </c>
      <c r="AR31" s="20"/>
      <c r="AS31" s="21">
        <v>862177</v>
      </c>
      <c r="AT31" s="21">
        <v>102249</v>
      </c>
      <c r="AU31" s="21">
        <v>285772</v>
      </c>
      <c r="AV31" s="21">
        <v>22715</v>
      </c>
      <c r="AW31" s="21">
        <v>101</v>
      </c>
      <c r="AX31" s="21">
        <v>154309</v>
      </c>
      <c r="AY31" s="19">
        <f t="shared" si="13"/>
        <v>1427323</v>
      </c>
      <c r="AZ31" s="20"/>
      <c r="BA31" s="21">
        <v>314230</v>
      </c>
      <c r="BB31" s="21">
        <v>4200</v>
      </c>
      <c r="BC31" s="21">
        <v>341138</v>
      </c>
      <c r="BD31" s="21">
        <v>12484</v>
      </c>
      <c r="BE31" s="19">
        <f t="shared" si="8"/>
        <v>672052</v>
      </c>
      <c r="BF31" s="20"/>
      <c r="BG31" s="22">
        <v>749033</v>
      </c>
      <c r="BH31" s="20"/>
      <c r="BI31" s="21">
        <v>1442995</v>
      </c>
      <c r="BJ31" s="21"/>
      <c r="BK31" s="21">
        <v>57105</v>
      </c>
      <c r="BL31" s="21">
        <v>566016</v>
      </c>
      <c r="BM31" s="21">
        <v>1283563</v>
      </c>
      <c r="BN31" s="21"/>
      <c r="BO31" s="21"/>
      <c r="BP31" s="21"/>
      <c r="BQ31" s="21"/>
      <c r="BR31" s="21">
        <v>733580</v>
      </c>
      <c r="BS31" s="21"/>
      <c r="BT31" s="21">
        <v>222416</v>
      </c>
      <c r="BU31" s="19">
        <f t="shared" si="9"/>
        <v>4305675</v>
      </c>
      <c r="BV31" s="20" t="s">
        <v>12</v>
      </c>
      <c r="BW31" s="19">
        <f>(+BU31+BG31+BE31+AY31+AQ31+AK31)</f>
        <v>20934487</v>
      </c>
      <c r="BX31" s="20" t="s">
        <v>12</v>
      </c>
      <c r="BY31" s="19">
        <f>((+AC31+U31+N31)-BW31)</f>
        <v>1555271</v>
      </c>
      <c r="BZ31" s="20" t="s">
        <v>12</v>
      </c>
      <c r="CA31" s="29"/>
      <c r="CB31" s="20"/>
      <c r="CC31" s="19">
        <f t="shared" si="11"/>
        <v>12965562</v>
      </c>
      <c r="CD31" s="5"/>
      <c r="CE31" s="113">
        <v>9075894</v>
      </c>
      <c r="CF31" s="113">
        <v>3889668</v>
      </c>
      <c r="CG31" s="19">
        <f t="shared" si="12"/>
        <v>0</v>
      </c>
      <c r="CH31" s="336" t="s">
        <v>738</v>
      </c>
      <c r="CI31" s="26">
        <v>18</v>
      </c>
      <c r="CJ31" s="6" t="s">
        <v>200</v>
      </c>
      <c r="CM31" s="13">
        <f>((+X204))</f>
        <v>0</v>
      </c>
      <c r="CN31" s="5" t="s">
        <v>12</v>
      </c>
      <c r="CO31" s="6" t="s">
        <v>201</v>
      </c>
      <c r="CT31" s="6" t="s">
        <v>202</v>
      </c>
    </row>
    <row r="32" spans="1:102" x14ac:dyDescent="0.2">
      <c r="A32" s="6">
        <f t="shared" si="2"/>
        <v>1</v>
      </c>
      <c r="B32" s="30" t="s">
        <v>203</v>
      </c>
      <c r="C32" s="29"/>
      <c r="D32" s="20"/>
      <c r="E32" s="21"/>
      <c r="F32" s="21"/>
      <c r="G32" s="21"/>
      <c r="H32" s="21">
        <v>61593</v>
      </c>
      <c r="I32" s="21"/>
      <c r="J32" s="21"/>
      <c r="K32" s="21"/>
      <c r="L32" s="21"/>
      <c r="M32" s="21"/>
      <c r="N32" s="19">
        <f t="shared" si="3"/>
        <v>61593</v>
      </c>
      <c r="O32" s="20"/>
      <c r="P32" s="21">
        <v>21134</v>
      </c>
      <c r="Q32" s="21">
        <v>6718</v>
      </c>
      <c r="R32" s="21"/>
      <c r="S32" s="21"/>
      <c r="T32" s="21"/>
      <c r="U32" s="59">
        <f t="shared" si="4"/>
        <v>27852</v>
      </c>
      <c r="V32" s="20"/>
      <c r="W32" s="21"/>
      <c r="X32" s="21"/>
      <c r="Y32" s="21"/>
      <c r="Z32" s="21"/>
      <c r="AA32" s="21"/>
      <c r="AB32" s="21"/>
      <c r="AC32" s="19">
        <f t="shared" si="5"/>
        <v>0</v>
      </c>
      <c r="AD32" s="20"/>
      <c r="AE32" s="19">
        <f t="shared" si="0"/>
        <v>89445</v>
      </c>
      <c r="AF32" s="20"/>
      <c r="AG32" s="21"/>
      <c r="AH32" s="21"/>
      <c r="AI32" s="21"/>
      <c r="AJ32" s="21"/>
      <c r="AK32" s="19">
        <f t="shared" si="6"/>
        <v>0</v>
      </c>
      <c r="AL32" s="20"/>
      <c r="AM32" s="21"/>
      <c r="AN32" s="21"/>
      <c r="AO32" s="21"/>
      <c r="AP32" s="21"/>
      <c r="AQ32" s="19">
        <f t="shared" si="7"/>
        <v>0</v>
      </c>
      <c r="AR32" s="20"/>
      <c r="AS32" s="21">
        <v>4344</v>
      </c>
      <c r="AT32" s="21"/>
      <c r="AU32" s="21">
        <v>2803</v>
      </c>
      <c r="AV32" s="21">
        <v>2026</v>
      </c>
      <c r="AW32" s="21"/>
      <c r="AX32" s="21">
        <v>12087</v>
      </c>
      <c r="AY32" s="19">
        <f t="shared" si="13"/>
        <v>21260</v>
      </c>
      <c r="AZ32" s="20"/>
      <c r="BA32" s="21"/>
      <c r="BB32" s="21"/>
      <c r="BC32" s="21"/>
      <c r="BD32" s="21"/>
      <c r="BE32" s="19">
        <f t="shared" si="8"/>
        <v>0</v>
      </c>
      <c r="BF32" s="20"/>
      <c r="BG32" s="22">
        <v>3120</v>
      </c>
      <c r="BH32" s="20"/>
      <c r="BI32" s="21"/>
      <c r="BJ32" s="21"/>
      <c r="BK32" s="21"/>
      <c r="BL32" s="21">
        <v>1050</v>
      </c>
      <c r="BM32" s="21">
        <v>64015</v>
      </c>
      <c r="BN32" s="21"/>
      <c r="BO32" s="21"/>
      <c r="BP32" s="21"/>
      <c r="BQ32" s="21"/>
      <c r="BR32" s="21"/>
      <c r="BS32" s="21"/>
      <c r="BT32" s="21"/>
      <c r="BU32" s="19">
        <f t="shared" si="9"/>
        <v>65065</v>
      </c>
      <c r="BV32" s="20" t="s">
        <v>12</v>
      </c>
      <c r="BW32" s="19">
        <f t="shared" si="10"/>
        <v>89445</v>
      </c>
      <c r="BX32" s="20" t="s">
        <v>12</v>
      </c>
      <c r="BY32" s="19">
        <f t="shared" si="1"/>
        <v>0</v>
      </c>
      <c r="BZ32" s="20" t="s">
        <v>12</v>
      </c>
      <c r="CA32" s="29"/>
      <c r="CB32" s="20"/>
      <c r="CC32" s="19">
        <f t="shared" si="11"/>
        <v>0</v>
      </c>
      <c r="CD32" s="5"/>
      <c r="CE32" s="113"/>
      <c r="CF32" s="113"/>
      <c r="CG32" s="19">
        <f t="shared" si="12"/>
        <v>0</v>
      </c>
      <c r="CH32" s="336" t="s">
        <v>738</v>
      </c>
      <c r="CI32" s="26">
        <v>19</v>
      </c>
      <c r="CJ32" s="6" t="s">
        <v>204</v>
      </c>
      <c r="CM32" s="13">
        <f>((+Y204))</f>
        <v>0</v>
      </c>
      <c r="CN32" s="5" t="s">
        <v>12</v>
      </c>
      <c r="CO32" s="6" t="s">
        <v>205</v>
      </c>
      <c r="CT32" s="6" t="s">
        <v>190</v>
      </c>
      <c r="CX32" s="6">
        <f>((SUM(CX30:CX31)))</f>
        <v>1100146</v>
      </c>
    </row>
    <row r="33" spans="1:102" x14ac:dyDescent="0.2">
      <c r="A33" s="6">
        <f t="shared" si="2"/>
        <v>1</v>
      </c>
      <c r="B33" s="30" t="s">
        <v>543</v>
      </c>
      <c r="C33" s="29">
        <v>1033</v>
      </c>
      <c r="D33" s="20"/>
      <c r="E33" s="21"/>
      <c r="F33" s="21"/>
      <c r="G33" s="21">
        <v>40</v>
      </c>
      <c r="H33" s="21"/>
      <c r="I33" s="21"/>
      <c r="J33" s="21"/>
      <c r="K33" s="21"/>
      <c r="L33" s="21"/>
      <c r="M33" s="21"/>
      <c r="N33" s="19">
        <f t="shared" si="3"/>
        <v>40</v>
      </c>
      <c r="O33" s="20"/>
      <c r="P33" s="21">
        <v>24786</v>
      </c>
      <c r="Q33" s="21"/>
      <c r="R33" s="21"/>
      <c r="S33" s="21"/>
      <c r="T33" s="21">
        <v>11676</v>
      </c>
      <c r="U33" s="59">
        <f t="shared" si="4"/>
        <v>36462</v>
      </c>
      <c r="V33" s="20"/>
      <c r="W33" s="21"/>
      <c r="X33" s="21"/>
      <c r="Y33" s="21"/>
      <c r="Z33" s="21"/>
      <c r="AA33" s="21"/>
      <c r="AB33" s="21"/>
      <c r="AC33" s="19">
        <f t="shared" si="5"/>
        <v>0</v>
      </c>
      <c r="AD33" s="20"/>
      <c r="AE33" s="19">
        <f t="shared" si="0"/>
        <v>36502</v>
      </c>
      <c r="AF33" s="20"/>
      <c r="AG33" s="21"/>
      <c r="AH33" s="21"/>
      <c r="AI33" s="21"/>
      <c r="AJ33" s="21"/>
      <c r="AK33" s="19">
        <f t="shared" si="6"/>
        <v>0</v>
      </c>
      <c r="AL33" s="20"/>
      <c r="AM33" s="21"/>
      <c r="AN33" s="21"/>
      <c r="AO33" s="21"/>
      <c r="AP33" s="21"/>
      <c r="AQ33" s="19">
        <f t="shared" si="7"/>
        <v>0</v>
      </c>
      <c r="AR33" s="20"/>
      <c r="AS33" s="21"/>
      <c r="AT33" s="21">
        <v>1488</v>
      </c>
      <c r="AU33" s="21">
        <v>7370</v>
      </c>
      <c r="AV33" s="21"/>
      <c r="AW33" s="21"/>
      <c r="AX33" s="21">
        <v>1184</v>
      </c>
      <c r="AY33" s="19">
        <f t="shared" si="13"/>
        <v>10042</v>
      </c>
      <c r="AZ33" s="20"/>
      <c r="BA33" s="21"/>
      <c r="BB33" s="21">
        <v>13622</v>
      </c>
      <c r="BC33" s="21"/>
      <c r="BD33" s="21"/>
      <c r="BE33" s="19">
        <f t="shared" si="8"/>
        <v>13622</v>
      </c>
      <c r="BF33" s="20"/>
      <c r="BG33" s="22"/>
      <c r="BH33" s="20"/>
      <c r="BI33" s="21"/>
      <c r="BJ33" s="21"/>
      <c r="BK33" s="21"/>
      <c r="BL33" s="21"/>
      <c r="BM33" s="21"/>
      <c r="BN33" s="21"/>
      <c r="BO33" s="21"/>
      <c r="BP33" s="21"/>
      <c r="BQ33" s="21"/>
      <c r="BR33" s="21"/>
      <c r="BS33" s="21"/>
      <c r="BT33" s="21"/>
      <c r="BU33" s="19">
        <f t="shared" si="9"/>
        <v>0</v>
      </c>
      <c r="BV33" s="20" t="s">
        <v>12</v>
      </c>
      <c r="BW33" s="19">
        <f t="shared" si="10"/>
        <v>23664</v>
      </c>
      <c r="BX33" s="20" t="s">
        <v>12</v>
      </c>
      <c r="BY33" s="19">
        <f t="shared" si="1"/>
        <v>12838</v>
      </c>
      <c r="BZ33" s="20" t="s">
        <v>12</v>
      </c>
      <c r="CA33" s="29"/>
      <c r="CB33" s="20"/>
      <c r="CC33" s="19">
        <f t="shared" si="11"/>
        <v>13871</v>
      </c>
      <c r="CD33" s="5"/>
      <c r="CE33" s="113">
        <v>13871</v>
      </c>
      <c r="CF33" s="113"/>
      <c r="CG33" s="19">
        <f t="shared" si="12"/>
        <v>0</v>
      </c>
      <c r="CH33" s="336" t="s">
        <v>738</v>
      </c>
      <c r="CI33" s="26">
        <v>20</v>
      </c>
      <c r="CJ33" s="6" t="s">
        <v>207</v>
      </c>
      <c r="CM33" s="13">
        <f>((+Z204))</f>
        <v>17782</v>
      </c>
      <c r="CN33" s="5" t="s">
        <v>12</v>
      </c>
      <c r="CO33" s="6" t="s">
        <v>208</v>
      </c>
      <c r="CT33" s="6" t="s">
        <v>209</v>
      </c>
    </row>
    <row r="34" spans="1:102" x14ac:dyDescent="0.2">
      <c r="A34" s="6">
        <f t="shared" si="2"/>
        <v>1</v>
      </c>
      <c r="B34" s="30" t="s">
        <v>206</v>
      </c>
      <c r="D34" s="20"/>
      <c r="E34" s="6">
        <v>374397</v>
      </c>
      <c r="F34" s="21"/>
      <c r="H34" s="21"/>
      <c r="I34" s="21"/>
      <c r="J34" s="21"/>
      <c r="K34" s="21"/>
      <c r="L34" s="21"/>
      <c r="M34" s="21">
        <v>16638</v>
      </c>
      <c r="N34" s="19">
        <f t="shared" si="3"/>
        <v>391035</v>
      </c>
      <c r="O34" s="20"/>
      <c r="P34" s="6">
        <v>60478</v>
      </c>
      <c r="Q34" s="21"/>
      <c r="S34" s="21"/>
      <c r="T34" s="21">
        <v>257766</v>
      </c>
      <c r="U34" s="59">
        <f t="shared" si="4"/>
        <v>318244</v>
      </c>
      <c r="V34" s="20"/>
      <c r="W34" s="21"/>
      <c r="X34" s="21"/>
      <c r="Y34" s="21"/>
      <c r="Z34" s="21"/>
      <c r="AA34" s="21"/>
      <c r="AB34" s="21">
        <v>26000</v>
      </c>
      <c r="AC34" s="19">
        <f t="shared" si="5"/>
        <v>26000</v>
      </c>
      <c r="AD34" s="20"/>
      <c r="AE34" s="19">
        <f t="shared" si="0"/>
        <v>735279</v>
      </c>
      <c r="AF34" s="20"/>
      <c r="AG34" s="21"/>
      <c r="AH34" s="21"/>
      <c r="AI34" s="21"/>
      <c r="AK34" s="19">
        <f t="shared" si="6"/>
        <v>0</v>
      </c>
      <c r="AL34" s="20"/>
      <c r="AM34" s="6">
        <v>89638</v>
      </c>
      <c r="AN34" s="21"/>
      <c r="AO34" s="21"/>
      <c r="AP34" s="21"/>
      <c r="AQ34" s="19">
        <f>(SUM(AM34:AP34))</f>
        <v>89638</v>
      </c>
      <c r="AR34" s="20"/>
      <c r="AU34" s="6">
        <v>50559</v>
      </c>
      <c r="AV34" s="21">
        <v>69279</v>
      </c>
      <c r="AW34" s="21"/>
      <c r="AX34" s="21">
        <v>62565</v>
      </c>
      <c r="AY34" s="19">
        <f t="shared" si="13"/>
        <v>182403</v>
      </c>
      <c r="AZ34" s="20"/>
      <c r="BA34" s="21"/>
      <c r="BB34" s="21">
        <v>79008</v>
      </c>
      <c r="BC34" s="6">
        <v>6671</v>
      </c>
      <c r="BD34" s="21">
        <v>7766</v>
      </c>
      <c r="BE34" s="19">
        <f t="shared" si="8"/>
        <v>93445</v>
      </c>
      <c r="BF34" s="20"/>
      <c r="BG34" s="22">
        <v>12868</v>
      </c>
      <c r="BH34" s="20"/>
      <c r="BI34" s="21"/>
      <c r="BJ34" s="21"/>
      <c r="BK34" s="6">
        <v>23847</v>
      </c>
      <c r="BL34" s="6">
        <v>3500</v>
      </c>
      <c r="BM34" s="21">
        <v>167700</v>
      </c>
      <c r="BN34" s="21"/>
      <c r="BO34" s="21"/>
      <c r="BP34" s="21"/>
      <c r="BQ34" s="21"/>
      <c r="BR34" s="21"/>
      <c r="BS34" s="21"/>
      <c r="BT34" s="6">
        <v>433090</v>
      </c>
      <c r="BU34" s="19">
        <f t="shared" si="9"/>
        <v>628137</v>
      </c>
      <c r="BV34" s="20" t="s">
        <v>12</v>
      </c>
      <c r="BW34" s="19">
        <f t="shared" si="10"/>
        <v>1006491</v>
      </c>
      <c r="BX34" s="20" t="s">
        <v>12</v>
      </c>
      <c r="BY34" s="19">
        <f t="shared" si="1"/>
        <v>-271212</v>
      </c>
      <c r="BZ34" s="20" t="s">
        <v>12</v>
      </c>
      <c r="CA34" s="29"/>
      <c r="CB34" s="20"/>
      <c r="CC34" s="19">
        <f t="shared" si="11"/>
        <v>-271212</v>
      </c>
      <c r="CD34" s="5"/>
      <c r="CG34" s="19">
        <f t="shared" si="12"/>
        <v>-271212</v>
      </c>
      <c r="CH34" s="332" t="s">
        <v>738</v>
      </c>
      <c r="CI34" s="26">
        <v>21</v>
      </c>
      <c r="CJ34" s="6" t="s">
        <v>211</v>
      </c>
      <c r="CM34" s="13">
        <f>((+AA204))</f>
        <v>2319963</v>
      </c>
      <c r="CN34" s="5" t="s">
        <v>12</v>
      </c>
      <c r="CO34" s="6" t="s">
        <v>212</v>
      </c>
      <c r="CT34" s="6" t="s">
        <v>213</v>
      </c>
      <c r="CX34" s="6">
        <f>((+CM74+CM75))</f>
        <v>8065495</v>
      </c>
    </row>
    <row r="35" spans="1:102" x14ac:dyDescent="0.2">
      <c r="A35" s="6">
        <f t="shared" si="2"/>
        <v>1</v>
      </c>
      <c r="B35" s="30" t="s">
        <v>210</v>
      </c>
      <c r="C35" s="29">
        <v>73605</v>
      </c>
      <c r="D35" s="20"/>
      <c r="E35" s="21">
        <v>4364</v>
      </c>
      <c r="F35" s="21"/>
      <c r="G35" s="21">
        <v>201</v>
      </c>
      <c r="H35" s="21"/>
      <c r="I35" s="21"/>
      <c r="J35" s="21"/>
      <c r="K35" s="21"/>
      <c r="L35" s="21"/>
      <c r="M35" s="21"/>
      <c r="N35" s="19">
        <f>+(SUM(E35:M35))</f>
        <v>4565</v>
      </c>
      <c r="O35" s="20"/>
      <c r="P35" s="21">
        <v>11705</v>
      </c>
      <c r="Q35" s="21"/>
      <c r="R35" s="21">
        <v>1633</v>
      </c>
      <c r="S35" s="21"/>
      <c r="T35" s="21"/>
      <c r="U35" s="59">
        <f>(SUM(P35:T35))</f>
        <v>13338</v>
      </c>
      <c r="V35" s="20"/>
      <c r="W35" s="21"/>
      <c r="X35" s="21"/>
      <c r="Y35" s="21"/>
      <c r="Z35" s="21"/>
      <c r="AA35" s="21"/>
      <c r="AB35" s="21"/>
      <c r="AC35" s="19">
        <f t="shared" si="5"/>
        <v>0</v>
      </c>
      <c r="AD35" s="20"/>
      <c r="AE35" s="19">
        <f t="shared" si="0"/>
        <v>17903</v>
      </c>
      <c r="AF35" s="20"/>
      <c r="AG35" s="21"/>
      <c r="AH35" s="21"/>
      <c r="AI35" s="21"/>
      <c r="AJ35" s="21">
        <v>1500</v>
      </c>
      <c r="AK35" s="19">
        <f>(SUM(AG35:AJ35))</f>
        <v>1500</v>
      </c>
      <c r="AL35" s="20"/>
      <c r="AM35" s="21">
        <v>40133</v>
      </c>
      <c r="AN35" s="21"/>
      <c r="AO35" s="21"/>
      <c r="AP35" s="21"/>
      <c r="AQ35" s="19">
        <f>(SUM(AM35:AP35))</f>
        <v>40133</v>
      </c>
      <c r="AR35" s="20"/>
      <c r="AS35" s="21">
        <v>16200</v>
      </c>
      <c r="AT35" s="21"/>
      <c r="AU35" s="21">
        <v>433</v>
      </c>
      <c r="AV35" s="21"/>
      <c r="AW35" s="21"/>
      <c r="AX35" s="21"/>
      <c r="AY35" s="19">
        <f>(SUM(AS35:AX35))</f>
        <v>16633</v>
      </c>
      <c r="AZ35" s="20"/>
      <c r="BA35" s="21"/>
      <c r="BB35" s="21"/>
      <c r="BC35" s="21">
        <v>374</v>
      </c>
      <c r="BD35" s="21"/>
      <c r="BE35" s="19">
        <f t="shared" si="8"/>
        <v>374</v>
      </c>
      <c r="BF35" s="20"/>
      <c r="BG35" s="22"/>
      <c r="BH35" s="20"/>
      <c r="BI35" s="21"/>
      <c r="BJ35" s="21"/>
      <c r="BK35" s="21">
        <v>3749</v>
      </c>
      <c r="BL35" s="21">
        <v>1168</v>
      </c>
      <c r="BM35" s="21"/>
      <c r="BN35" s="21"/>
      <c r="BO35" s="21"/>
      <c r="BP35" s="21"/>
      <c r="BQ35" s="21"/>
      <c r="BR35" s="21"/>
      <c r="BS35" s="21"/>
      <c r="BT35" s="21">
        <v>1102</v>
      </c>
      <c r="BU35" s="19">
        <f>((SUM(BI35:BT35)))</f>
        <v>6019</v>
      </c>
      <c r="BV35" s="20"/>
      <c r="BW35" s="19">
        <f t="shared" si="10"/>
        <v>64659</v>
      </c>
      <c r="BX35" s="20" t="s">
        <v>12</v>
      </c>
      <c r="BY35" s="19">
        <f t="shared" si="1"/>
        <v>-46756</v>
      </c>
      <c r="BZ35" s="20" t="s">
        <v>12</v>
      </c>
      <c r="CA35" s="29"/>
      <c r="CB35" s="20"/>
      <c r="CC35" s="19">
        <f t="shared" si="11"/>
        <v>26849</v>
      </c>
      <c r="CD35" s="5"/>
      <c r="CE35" s="113">
        <v>20849</v>
      </c>
      <c r="CF35" s="113">
        <v>6000</v>
      </c>
      <c r="CG35" s="19">
        <f>CC35-CE35-CF35</f>
        <v>0</v>
      </c>
      <c r="CH35" s="336" t="s">
        <v>738</v>
      </c>
      <c r="CI35" s="26">
        <v>22</v>
      </c>
      <c r="CJ35" s="6" t="s">
        <v>215</v>
      </c>
      <c r="CM35" s="13">
        <f>((+AB204))</f>
        <v>5331427</v>
      </c>
      <c r="CN35" s="5" t="s">
        <v>12</v>
      </c>
      <c r="CT35" s="6" t="s">
        <v>216</v>
      </c>
      <c r="CX35" s="6">
        <f>((+CX20+CX28+CX32+CX34))</f>
        <v>191107956.16999999</v>
      </c>
    </row>
    <row r="36" spans="1:102" x14ac:dyDescent="0.2">
      <c r="A36" s="6">
        <f t="shared" si="2"/>
        <v>1</v>
      </c>
      <c r="B36" s="30" t="s">
        <v>214</v>
      </c>
      <c r="C36" s="29">
        <v>449333</v>
      </c>
      <c r="D36" s="20"/>
      <c r="E36" s="21">
        <v>117793</v>
      </c>
      <c r="F36" s="21">
        <v>700</v>
      </c>
      <c r="G36" s="21"/>
      <c r="H36" s="21"/>
      <c r="I36" s="21"/>
      <c r="J36" s="21"/>
      <c r="K36" s="21"/>
      <c r="L36" s="21"/>
      <c r="M36" s="21">
        <v>18850</v>
      </c>
      <c r="N36" s="19">
        <f t="shared" si="3"/>
        <v>137343</v>
      </c>
      <c r="O36" s="20"/>
      <c r="P36" s="21">
        <v>49279</v>
      </c>
      <c r="Q36" s="21"/>
      <c r="R36" s="21">
        <v>32104</v>
      </c>
      <c r="S36" s="21"/>
      <c r="T36" s="21"/>
      <c r="U36" s="59">
        <f t="shared" si="4"/>
        <v>81383</v>
      </c>
      <c r="V36" s="20"/>
      <c r="W36" s="21"/>
      <c r="X36" s="21"/>
      <c r="Y36" s="21"/>
      <c r="Z36" s="21"/>
      <c r="AA36" s="21"/>
      <c r="AB36" s="21">
        <v>91922</v>
      </c>
      <c r="AC36" s="19">
        <f t="shared" si="5"/>
        <v>91922</v>
      </c>
      <c r="AD36" s="20"/>
      <c r="AE36" s="19">
        <f t="shared" si="0"/>
        <v>310648</v>
      </c>
      <c r="AF36" s="20"/>
      <c r="AG36" s="21"/>
      <c r="AH36" s="21"/>
      <c r="AI36" s="21"/>
      <c r="AJ36" s="21"/>
      <c r="AK36" s="19">
        <f t="shared" si="6"/>
        <v>0</v>
      </c>
      <c r="AL36" s="20"/>
      <c r="AM36" s="21"/>
      <c r="AN36" s="21"/>
      <c r="AO36" s="21"/>
      <c r="AP36" s="21">
        <v>1491</v>
      </c>
      <c r="AQ36" s="19">
        <f t="shared" si="7"/>
        <v>1491</v>
      </c>
      <c r="AR36" s="20"/>
      <c r="AS36" s="21">
        <v>38583</v>
      </c>
      <c r="AT36" s="21">
        <v>22048</v>
      </c>
      <c r="AU36" s="21">
        <v>44095</v>
      </c>
      <c r="AV36" s="21">
        <v>5512</v>
      </c>
      <c r="AW36" s="21"/>
      <c r="AX36" s="21"/>
      <c r="AY36" s="19">
        <f t="shared" si="13"/>
        <v>110238</v>
      </c>
      <c r="AZ36" s="20"/>
      <c r="BA36" s="21">
        <v>3058</v>
      </c>
      <c r="BB36" s="21"/>
      <c r="BC36" s="21">
        <v>32535</v>
      </c>
      <c r="BD36" s="21">
        <v>1788</v>
      </c>
      <c r="BE36" s="19">
        <f t="shared" si="8"/>
        <v>37381</v>
      </c>
      <c r="BF36" s="20"/>
      <c r="BG36" s="22">
        <v>1659</v>
      </c>
      <c r="BH36" s="20"/>
      <c r="BI36" s="21"/>
      <c r="BJ36" s="21"/>
      <c r="BK36" s="21">
        <v>15090</v>
      </c>
      <c r="BL36" s="21">
        <v>3459</v>
      </c>
      <c r="BM36" s="21">
        <v>179771</v>
      </c>
      <c r="BN36" s="21"/>
      <c r="BO36" s="21"/>
      <c r="BP36" s="21"/>
      <c r="BQ36" s="21"/>
      <c r="BR36" s="21"/>
      <c r="BS36" s="21"/>
      <c r="BT36" s="21"/>
      <c r="BU36" s="19">
        <f t="shared" si="9"/>
        <v>198320</v>
      </c>
      <c r="BV36" s="20" t="s">
        <v>12</v>
      </c>
      <c r="BW36" s="19">
        <f t="shared" si="10"/>
        <v>349089</v>
      </c>
      <c r="BX36" s="20" t="s">
        <v>12</v>
      </c>
      <c r="BY36" s="19">
        <f t="shared" si="1"/>
        <v>-38441</v>
      </c>
      <c r="BZ36" s="20" t="s">
        <v>12</v>
      </c>
      <c r="CA36" s="29"/>
      <c r="CB36" s="20"/>
      <c r="CC36" s="19">
        <f t="shared" si="11"/>
        <v>410892</v>
      </c>
      <c r="CD36" s="5"/>
      <c r="CE36" s="113">
        <v>278606</v>
      </c>
      <c r="CF36" s="113">
        <v>132286</v>
      </c>
      <c r="CG36" s="19">
        <f t="shared" si="12"/>
        <v>0</v>
      </c>
      <c r="CH36" s="336" t="s">
        <v>738</v>
      </c>
      <c r="CI36" s="26">
        <v>23</v>
      </c>
      <c r="CJ36" s="6" t="s">
        <v>218</v>
      </c>
      <c r="CM36" s="13">
        <f>((+AC204))</f>
        <v>7669172</v>
      </c>
      <c r="CN36" s="5" t="s">
        <v>12</v>
      </c>
    </row>
    <row r="37" spans="1:102" x14ac:dyDescent="0.2">
      <c r="A37" s="6">
        <f t="shared" si="2"/>
        <v>1</v>
      </c>
      <c r="B37" s="30" t="s">
        <v>217</v>
      </c>
      <c r="C37" s="29">
        <v>26128</v>
      </c>
      <c r="D37" s="20"/>
      <c r="E37" s="21">
        <v>943660</v>
      </c>
      <c r="F37" s="21"/>
      <c r="G37" s="21">
        <v>29036</v>
      </c>
      <c r="H37" s="21"/>
      <c r="I37" s="21"/>
      <c r="J37" s="21"/>
      <c r="K37" s="21"/>
      <c r="L37" s="21"/>
      <c r="M37" s="21">
        <v>18895</v>
      </c>
      <c r="N37" s="19">
        <f t="shared" si="3"/>
        <v>991591</v>
      </c>
      <c r="O37" s="20"/>
      <c r="P37" s="21">
        <v>949896</v>
      </c>
      <c r="Q37" s="21"/>
      <c r="R37" s="21"/>
      <c r="S37" s="21"/>
      <c r="T37" s="21"/>
      <c r="U37" s="59">
        <f t="shared" si="4"/>
        <v>949896</v>
      </c>
      <c r="V37" s="20"/>
      <c r="W37" s="21"/>
      <c r="X37" s="21"/>
      <c r="Y37" s="21"/>
      <c r="Z37" s="21"/>
      <c r="AA37" s="21"/>
      <c r="AB37" s="21"/>
      <c r="AC37" s="19">
        <f t="shared" si="5"/>
        <v>0</v>
      </c>
      <c r="AD37" s="20"/>
      <c r="AE37" s="19">
        <f t="shared" si="0"/>
        <v>1941487</v>
      </c>
      <c r="AF37" s="20"/>
      <c r="AG37" s="21"/>
      <c r="AH37" s="21"/>
      <c r="AI37" s="21"/>
      <c r="AJ37" s="21"/>
      <c r="AK37" s="19">
        <f t="shared" si="6"/>
        <v>0</v>
      </c>
      <c r="AL37" s="20"/>
      <c r="AM37" s="21"/>
      <c r="AN37" s="21"/>
      <c r="AO37" s="21"/>
      <c r="AP37" s="21"/>
      <c r="AQ37" s="19">
        <f t="shared" si="7"/>
        <v>0</v>
      </c>
      <c r="AR37" s="20"/>
      <c r="AS37" s="21">
        <v>192552</v>
      </c>
      <c r="AT37" s="21"/>
      <c r="AU37" s="21"/>
      <c r="AV37" s="21"/>
      <c r="AW37" s="21"/>
      <c r="AX37" s="21">
        <v>175034</v>
      </c>
      <c r="AY37" s="19">
        <f t="shared" si="13"/>
        <v>367586</v>
      </c>
      <c r="AZ37" s="20"/>
      <c r="BA37" s="21">
        <v>81653</v>
      </c>
      <c r="BB37" s="21"/>
      <c r="BC37" s="21"/>
      <c r="BD37" s="21"/>
      <c r="BE37" s="19">
        <f t="shared" si="8"/>
        <v>81653</v>
      </c>
      <c r="BF37" s="20"/>
      <c r="BG37" s="22">
        <v>1406946</v>
      </c>
      <c r="BH37" s="20"/>
      <c r="BI37" s="21"/>
      <c r="BJ37" s="21"/>
      <c r="BK37" s="21">
        <v>92615</v>
      </c>
      <c r="BL37" s="21"/>
      <c r="BM37" s="21"/>
      <c r="BN37" s="21"/>
      <c r="BO37" s="21"/>
      <c r="BP37" s="21"/>
      <c r="BQ37" s="21"/>
      <c r="BR37" s="21"/>
      <c r="BS37" s="21"/>
      <c r="BT37" s="21"/>
      <c r="BU37" s="19">
        <f t="shared" si="9"/>
        <v>92615</v>
      </c>
      <c r="BV37" s="20" t="s">
        <v>12</v>
      </c>
      <c r="BW37" s="19">
        <f t="shared" si="10"/>
        <v>1948800</v>
      </c>
      <c r="BX37" s="20" t="s">
        <v>12</v>
      </c>
      <c r="BY37" s="19">
        <f t="shared" si="1"/>
        <v>-7313</v>
      </c>
      <c r="BZ37" s="20" t="s">
        <v>12</v>
      </c>
      <c r="CA37" s="29"/>
      <c r="CB37" s="20"/>
      <c r="CC37" s="19">
        <f t="shared" si="11"/>
        <v>18815</v>
      </c>
      <c r="CD37" s="5"/>
      <c r="CE37" s="113"/>
      <c r="CF37" s="113"/>
      <c r="CG37" s="19">
        <f t="shared" si="12"/>
        <v>18815</v>
      </c>
      <c r="CH37" s="336" t="s">
        <v>738</v>
      </c>
      <c r="CM37" s="13"/>
      <c r="CN37" s="5" t="s">
        <v>12</v>
      </c>
      <c r="CO37" s="6" t="s">
        <v>220</v>
      </c>
      <c r="CU37" s="6" t="s">
        <v>221</v>
      </c>
    </row>
    <row r="38" spans="1:102" x14ac:dyDescent="0.2">
      <c r="A38" s="6">
        <f t="shared" si="2"/>
        <v>1</v>
      </c>
      <c r="B38" s="30" t="s">
        <v>219</v>
      </c>
      <c r="C38" s="29">
        <v>496876</v>
      </c>
      <c r="D38" s="20"/>
      <c r="E38" s="21">
        <v>54587</v>
      </c>
      <c r="F38" s="21"/>
      <c r="G38" s="21">
        <v>6669</v>
      </c>
      <c r="H38" s="21"/>
      <c r="I38" s="21"/>
      <c r="J38" s="21"/>
      <c r="K38" s="21"/>
      <c r="L38" s="21"/>
      <c r="M38" s="21"/>
      <c r="N38" s="19">
        <f t="shared" si="3"/>
        <v>61256</v>
      </c>
      <c r="O38" s="20"/>
      <c r="P38" s="21">
        <v>32888</v>
      </c>
      <c r="Q38" s="21"/>
      <c r="R38" s="21"/>
      <c r="S38" s="21"/>
      <c r="T38" s="21">
        <v>55749</v>
      </c>
      <c r="U38" s="59">
        <f t="shared" si="4"/>
        <v>88637</v>
      </c>
      <c r="V38" s="20"/>
      <c r="W38" s="21"/>
      <c r="X38" s="21"/>
      <c r="Y38" s="21"/>
      <c r="Z38" s="21"/>
      <c r="AA38" s="21"/>
      <c r="AB38" s="21"/>
      <c r="AC38" s="19">
        <f t="shared" si="5"/>
        <v>0</v>
      </c>
      <c r="AD38" s="20"/>
      <c r="AE38" s="19">
        <f t="shared" si="0"/>
        <v>149893</v>
      </c>
      <c r="AF38" s="20"/>
      <c r="AG38" s="21"/>
      <c r="AH38" s="21"/>
      <c r="AI38" s="21"/>
      <c r="AJ38" s="21">
        <v>281256</v>
      </c>
      <c r="AK38" s="19">
        <f t="shared" si="6"/>
        <v>281256</v>
      </c>
      <c r="AL38" s="20"/>
      <c r="AM38" s="21"/>
      <c r="AN38" s="21"/>
      <c r="AO38" s="21"/>
      <c r="AP38" s="21"/>
      <c r="AQ38" s="19">
        <f t="shared" si="7"/>
        <v>0</v>
      </c>
      <c r="AR38" s="20"/>
      <c r="AS38" s="21"/>
      <c r="AT38" s="21">
        <v>200</v>
      </c>
      <c r="AU38" s="21"/>
      <c r="AV38" s="21"/>
      <c r="AW38" s="21"/>
      <c r="AX38" s="21">
        <v>420</v>
      </c>
      <c r="AY38" s="19">
        <f t="shared" si="13"/>
        <v>620</v>
      </c>
      <c r="AZ38" s="20"/>
      <c r="BA38" s="21"/>
      <c r="BB38" s="21"/>
      <c r="BC38" s="21">
        <v>663</v>
      </c>
      <c r="BD38" s="21"/>
      <c r="BE38" s="19">
        <f t="shared" si="8"/>
        <v>663</v>
      </c>
      <c r="BF38" s="20"/>
      <c r="BG38" s="22">
        <v>19973</v>
      </c>
      <c r="BH38" s="20"/>
      <c r="BI38" s="21"/>
      <c r="BJ38" s="21"/>
      <c r="BK38" s="21">
        <v>9843</v>
      </c>
      <c r="BL38" s="21">
        <v>2312</v>
      </c>
      <c r="BM38" s="21">
        <v>22542</v>
      </c>
      <c r="BN38" s="21"/>
      <c r="BO38" s="21"/>
      <c r="BP38" s="21"/>
      <c r="BQ38" s="21"/>
      <c r="BR38" s="21"/>
      <c r="BS38" s="21"/>
      <c r="BT38" s="21">
        <v>2288</v>
      </c>
      <c r="BU38" s="19">
        <f t="shared" si="9"/>
        <v>36985</v>
      </c>
      <c r="BV38" s="20" t="s">
        <v>12</v>
      </c>
      <c r="BW38" s="19">
        <f t="shared" si="10"/>
        <v>339497</v>
      </c>
      <c r="BX38" s="20" t="s">
        <v>12</v>
      </c>
      <c r="BY38" s="19">
        <f t="shared" si="1"/>
        <v>-189604</v>
      </c>
      <c r="BZ38" s="20" t="s">
        <v>12</v>
      </c>
      <c r="CA38" s="29">
        <v>-16911</v>
      </c>
      <c r="CB38" s="20"/>
      <c r="CC38" s="19">
        <f t="shared" si="11"/>
        <v>290361</v>
      </c>
      <c r="CD38" s="5"/>
      <c r="CE38" s="113">
        <v>270361</v>
      </c>
      <c r="CF38" s="113">
        <v>20000</v>
      </c>
      <c r="CG38" s="19">
        <f t="shared" si="12"/>
        <v>0</v>
      </c>
      <c r="CH38" s="336" t="s">
        <v>738</v>
      </c>
      <c r="CM38" s="13"/>
      <c r="CN38" s="5" t="s">
        <v>12</v>
      </c>
      <c r="CO38" s="6" t="s">
        <v>223</v>
      </c>
    </row>
    <row r="39" spans="1:102" x14ac:dyDescent="0.2">
      <c r="A39" s="6">
        <f>((IF(OR(BW39&gt;0,BY39&gt;0),1,)))</f>
        <v>1</v>
      </c>
      <c r="B39" s="30" t="s">
        <v>545</v>
      </c>
      <c r="C39" s="29">
        <v>850</v>
      </c>
      <c r="D39" s="20"/>
      <c r="E39" s="21"/>
      <c r="F39" s="21"/>
      <c r="G39" s="21"/>
      <c r="H39" s="21"/>
      <c r="I39" s="21"/>
      <c r="J39" s="21"/>
      <c r="K39" s="21"/>
      <c r="L39" s="21"/>
      <c r="M39" s="21"/>
      <c r="N39" s="19">
        <f t="shared" si="3"/>
        <v>0</v>
      </c>
      <c r="O39" s="20"/>
      <c r="P39" s="21">
        <v>407</v>
      </c>
      <c r="Q39" s="21"/>
      <c r="R39" s="21"/>
      <c r="S39" s="21"/>
      <c r="T39" s="21"/>
      <c r="U39" s="59">
        <f t="shared" si="4"/>
        <v>407</v>
      </c>
      <c r="V39" s="20"/>
      <c r="W39" s="21"/>
      <c r="X39" s="21"/>
      <c r="Y39" s="21"/>
      <c r="Z39" s="21"/>
      <c r="AA39" s="21"/>
      <c r="AB39" s="21"/>
      <c r="AC39" s="19">
        <f t="shared" si="5"/>
        <v>0</v>
      </c>
      <c r="AD39" s="20"/>
      <c r="AE39" s="19">
        <f t="shared" si="0"/>
        <v>407</v>
      </c>
      <c r="AF39" s="20"/>
      <c r="AG39" s="21"/>
      <c r="AH39" s="21"/>
      <c r="AI39" s="21"/>
      <c r="AJ39" s="21"/>
      <c r="AK39" s="19">
        <f t="shared" si="6"/>
        <v>0</v>
      </c>
      <c r="AL39" s="20"/>
      <c r="AM39" s="21"/>
      <c r="AN39" s="21"/>
      <c r="AO39" s="21"/>
      <c r="AP39" s="21"/>
      <c r="AQ39" s="19">
        <f t="shared" si="7"/>
        <v>0</v>
      </c>
      <c r="AR39" s="20"/>
      <c r="AS39" s="21"/>
      <c r="AT39" s="21"/>
      <c r="AU39" s="21"/>
      <c r="AV39" s="21"/>
      <c r="AW39" s="21"/>
      <c r="AX39" s="21"/>
      <c r="AY39" s="19">
        <f t="shared" si="13"/>
        <v>0</v>
      </c>
      <c r="AZ39" s="20"/>
      <c r="BA39" s="21"/>
      <c r="BB39" s="21"/>
      <c r="BC39" s="21"/>
      <c r="BD39" s="21"/>
      <c r="BE39" s="19">
        <f t="shared" si="8"/>
        <v>0</v>
      </c>
      <c r="BF39" s="20"/>
      <c r="BG39" s="22"/>
      <c r="BH39" s="20"/>
      <c r="BI39" s="21"/>
      <c r="BJ39" s="21"/>
      <c r="BK39" s="21"/>
      <c r="BL39" s="21"/>
      <c r="BM39" s="21"/>
      <c r="BN39" s="21"/>
      <c r="BO39" s="21"/>
      <c r="BP39" s="21"/>
      <c r="BQ39" s="21"/>
      <c r="BR39" s="21"/>
      <c r="BS39" s="21"/>
      <c r="BT39" s="21"/>
      <c r="BU39" s="19">
        <f>((SUM(BI39:BT39)))</f>
        <v>0</v>
      </c>
      <c r="BV39" s="20" t="s">
        <v>12</v>
      </c>
      <c r="BW39" s="19">
        <f>(+BU39+BG39+BE39+AY39+AQ39+AK39)</f>
        <v>0</v>
      </c>
      <c r="BX39" s="20" t="s">
        <v>12</v>
      </c>
      <c r="BY39" s="19">
        <f>((+AC39+U39+N39)-BW39)</f>
        <v>407</v>
      </c>
      <c r="BZ39" s="20" t="s">
        <v>12</v>
      </c>
      <c r="CA39" s="29"/>
      <c r="CB39" s="20"/>
      <c r="CC39" s="19">
        <f t="shared" si="11"/>
        <v>1257</v>
      </c>
      <c r="CD39" s="5"/>
      <c r="CE39" s="113"/>
      <c r="CF39" s="113"/>
      <c r="CG39" s="19">
        <f t="shared" si="12"/>
        <v>1257</v>
      </c>
      <c r="CH39" s="336" t="s">
        <v>738</v>
      </c>
      <c r="CM39" s="13"/>
      <c r="CN39" s="5" t="s">
        <v>12</v>
      </c>
    </row>
    <row r="40" spans="1:102" x14ac:dyDescent="0.2">
      <c r="A40" s="6">
        <f>((IF(OR(BW40&gt;0,BY40&gt;0),1,)))</f>
        <v>1</v>
      </c>
      <c r="B40" s="30" t="s">
        <v>222</v>
      </c>
      <c r="C40" s="29"/>
      <c r="D40" s="20"/>
      <c r="E40" s="21">
        <v>5776</v>
      </c>
      <c r="F40" s="21"/>
      <c r="G40" s="21"/>
      <c r="H40" s="21"/>
      <c r="I40" s="21"/>
      <c r="J40" s="21"/>
      <c r="K40" s="21"/>
      <c r="L40" s="21"/>
      <c r="M40" s="21">
        <v>56226</v>
      </c>
      <c r="N40" s="19">
        <f t="shared" si="3"/>
        <v>62002</v>
      </c>
      <c r="O40" s="20"/>
      <c r="P40" s="21">
        <v>26067</v>
      </c>
      <c r="Q40" s="21"/>
      <c r="R40" s="21"/>
      <c r="S40" s="21"/>
      <c r="T40" s="21">
        <v>30000</v>
      </c>
      <c r="U40" s="59">
        <f t="shared" si="4"/>
        <v>56067</v>
      </c>
      <c r="V40" s="20"/>
      <c r="W40" s="21"/>
      <c r="X40" s="21"/>
      <c r="Y40" s="21"/>
      <c r="Z40" s="21"/>
      <c r="AA40" s="21"/>
      <c r="AB40" s="21"/>
      <c r="AC40" s="19">
        <f t="shared" si="5"/>
        <v>0</v>
      </c>
      <c r="AD40" s="20"/>
      <c r="AE40" s="19">
        <f t="shared" si="0"/>
        <v>118069</v>
      </c>
      <c r="AF40" s="20"/>
      <c r="AG40" s="21"/>
      <c r="AH40" s="21"/>
      <c r="AI40" s="21"/>
      <c r="AJ40" s="21"/>
      <c r="AK40" s="19">
        <f t="shared" si="6"/>
        <v>0</v>
      </c>
      <c r="AL40" s="20"/>
      <c r="AM40" s="21"/>
      <c r="AN40" s="21"/>
      <c r="AO40" s="21"/>
      <c r="AP40" s="21">
        <v>12025</v>
      </c>
      <c r="AQ40" s="19">
        <f t="shared" si="7"/>
        <v>12025</v>
      </c>
      <c r="AR40" s="20"/>
      <c r="AS40" s="21">
        <v>66246</v>
      </c>
      <c r="AT40" s="21">
        <v>1115</v>
      </c>
      <c r="AU40" s="21">
        <v>10576</v>
      </c>
      <c r="AV40" s="21"/>
      <c r="AW40" s="21"/>
      <c r="AX40" s="21">
        <v>12025</v>
      </c>
      <c r="AY40" s="19">
        <f t="shared" si="13"/>
        <v>89962</v>
      </c>
      <c r="AZ40" s="20"/>
      <c r="BA40" s="21"/>
      <c r="BB40" s="21"/>
      <c r="BC40" s="21">
        <v>4048</v>
      </c>
      <c r="BD40" s="21">
        <v>10621</v>
      </c>
      <c r="BE40" s="19">
        <f t="shared" si="8"/>
        <v>14669</v>
      </c>
      <c r="BF40" s="20"/>
      <c r="BG40" s="22">
        <v>576</v>
      </c>
      <c r="BH40" s="20"/>
      <c r="BI40" s="21"/>
      <c r="BJ40" s="21"/>
      <c r="BK40" s="21">
        <v>1234</v>
      </c>
      <c r="BL40" s="21">
        <v>581</v>
      </c>
      <c r="BM40" s="21"/>
      <c r="BN40" s="21"/>
      <c r="BO40" s="21"/>
      <c r="BP40" s="21"/>
      <c r="BQ40" s="21"/>
      <c r="BR40" s="21"/>
      <c r="BS40" s="21"/>
      <c r="BT40" s="21"/>
      <c r="BU40" s="19">
        <f t="shared" si="9"/>
        <v>1815</v>
      </c>
      <c r="BV40" s="20" t="s">
        <v>12</v>
      </c>
      <c r="BW40" s="19">
        <f t="shared" si="10"/>
        <v>119047</v>
      </c>
      <c r="BX40" s="20" t="s">
        <v>12</v>
      </c>
      <c r="BY40" s="19">
        <f t="shared" si="1"/>
        <v>-978</v>
      </c>
      <c r="BZ40" s="20" t="s">
        <v>12</v>
      </c>
      <c r="CA40" s="29"/>
      <c r="CB40" s="20"/>
      <c r="CC40" s="19">
        <f t="shared" si="11"/>
        <v>-978</v>
      </c>
      <c r="CD40" s="5"/>
      <c r="CE40" s="113">
        <v>11047</v>
      </c>
      <c r="CF40" s="113"/>
      <c r="CG40" s="19">
        <f t="shared" si="12"/>
        <v>-12025</v>
      </c>
      <c r="CH40" s="335" t="s">
        <v>738</v>
      </c>
      <c r="CM40" s="13"/>
      <c r="CN40" s="5" t="s">
        <v>12</v>
      </c>
      <c r="CO40" s="6" t="s">
        <v>226</v>
      </c>
    </row>
    <row r="41" spans="1:102" x14ac:dyDescent="0.2">
      <c r="A41" s="6">
        <f t="shared" si="2"/>
        <v>1</v>
      </c>
      <c r="B41" s="30" t="s">
        <v>224</v>
      </c>
      <c r="C41" s="29"/>
      <c r="D41" s="20"/>
      <c r="E41" s="21"/>
      <c r="F41" s="21"/>
      <c r="G41" s="21">
        <v>34748</v>
      </c>
      <c r="H41" s="21">
        <v>576277</v>
      </c>
      <c r="I41" s="21"/>
      <c r="J41" s="21"/>
      <c r="K41" s="21">
        <v>111516</v>
      </c>
      <c r="L41" s="21"/>
      <c r="M41" s="21">
        <v>4034533</v>
      </c>
      <c r="N41" s="19">
        <f t="shared" si="3"/>
        <v>4757074</v>
      </c>
      <c r="O41" s="20"/>
      <c r="P41" s="21">
        <v>3833944</v>
      </c>
      <c r="Q41" s="21"/>
      <c r="R41" s="21"/>
      <c r="S41" s="21"/>
      <c r="T41" s="21"/>
      <c r="U41" s="59">
        <f t="shared" si="4"/>
        <v>3833944</v>
      </c>
      <c r="V41" s="20"/>
      <c r="W41" s="21"/>
      <c r="X41" s="21"/>
      <c r="Y41" s="21"/>
      <c r="Z41" s="21"/>
      <c r="AA41" s="21">
        <v>434611</v>
      </c>
      <c r="AB41" s="21">
        <v>634781</v>
      </c>
      <c r="AC41" s="19">
        <f t="shared" si="5"/>
        <v>1069392</v>
      </c>
      <c r="AD41" s="20"/>
      <c r="AE41" s="19">
        <f t="shared" si="0"/>
        <v>9660410</v>
      </c>
      <c r="AF41" s="20"/>
      <c r="AG41" s="21"/>
      <c r="AH41" s="21"/>
      <c r="AI41" s="21"/>
      <c r="AJ41" s="21">
        <v>332872</v>
      </c>
      <c r="AK41" s="19">
        <f t="shared" si="6"/>
        <v>332872</v>
      </c>
      <c r="AL41" s="20"/>
      <c r="AM41" s="21">
        <v>1732768</v>
      </c>
      <c r="AN41" s="21"/>
      <c r="AO41" s="21"/>
      <c r="AP41" s="21">
        <v>130976</v>
      </c>
      <c r="AQ41" s="19">
        <f t="shared" si="7"/>
        <v>1863744</v>
      </c>
      <c r="AR41" s="20"/>
      <c r="AS41" s="21">
        <v>1326729</v>
      </c>
      <c r="AT41" s="21">
        <v>785431</v>
      </c>
      <c r="AU41" s="21">
        <v>523479</v>
      </c>
      <c r="AV41" s="21">
        <v>380171</v>
      </c>
      <c r="AW41" s="21">
        <v>1534566</v>
      </c>
      <c r="AX41" s="21"/>
      <c r="AY41" s="19">
        <f t="shared" si="13"/>
        <v>4550376</v>
      </c>
      <c r="AZ41" s="20"/>
      <c r="BA41" s="21">
        <v>622908</v>
      </c>
      <c r="BB41" s="21">
        <v>103706</v>
      </c>
      <c r="BC41" s="21">
        <v>657431</v>
      </c>
      <c r="BD41" s="21"/>
      <c r="BE41" s="19">
        <f t="shared" si="8"/>
        <v>1384045</v>
      </c>
      <c r="BF41" s="20"/>
      <c r="BG41" s="22">
        <v>399082</v>
      </c>
      <c r="BH41" s="20"/>
      <c r="BI41" s="21"/>
      <c r="BJ41" s="21"/>
      <c r="BK41" s="21"/>
      <c r="BL41" s="21"/>
      <c r="BM41" s="21">
        <v>208171</v>
      </c>
      <c r="BN41" s="21"/>
      <c r="BO41" s="21"/>
      <c r="BP41" s="21"/>
      <c r="BQ41" s="21"/>
      <c r="BR41" s="21"/>
      <c r="BS41" s="21"/>
      <c r="BT41" s="21">
        <v>54491</v>
      </c>
      <c r="BU41" s="19">
        <f t="shared" si="9"/>
        <v>262662</v>
      </c>
      <c r="BV41" s="20" t="s">
        <v>12</v>
      </c>
      <c r="BW41" s="19">
        <f t="shared" si="10"/>
        <v>8792781</v>
      </c>
      <c r="BX41" s="20" t="s">
        <v>12</v>
      </c>
      <c r="BY41" s="19">
        <f t="shared" si="1"/>
        <v>867629</v>
      </c>
      <c r="BZ41" s="20" t="s">
        <v>12</v>
      </c>
      <c r="CA41" s="29"/>
      <c r="CB41" s="20"/>
      <c r="CC41" s="19">
        <f t="shared" si="11"/>
        <v>867629</v>
      </c>
      <c r="CD41" s="5"/>
      <c r="CE41" s="113">
        <v>867629</v>
      </c>
      <c r="CF41" s="113"/>
      <c r="CG41" s="19">
        <f t="shared" si="12"/>
        <v>0</v>
      </c>
      <c r="CH41" s="336" t="s">
        <v>738</v>
      </c>
      <c r="CI41" s="38">
        <v>24</v>
      </c>
      <c r="CJ41" s="39" t="s">
        <v>228</v>
      </c>
      <c r="CK41" s="33"/>
      <c r="CL41" s="33"/>
      <c r="CM41" s="40">
        <f>((+AE204))</f>
        <v>213244240.37</v>
      </c>
      <c r="CN41" s="5" t="s">
        <v>12</v>
      </c>
      <c r="CO41" t="s">
        <v>229</v>
      </c>
      <c r="CP41"/>
      <c r="CQ41" s="3">
        <f>((+CM31))</f>
        <v>0</v>
      </c>
    </row>
    <row r="42" spans="1:102" x14ac:dyDescent="0.2">
      <c r="A42" s="6">
        <f t="shared" si="2"/>
        <v>1</v>
      </c>
      <c r="B42" s="30" t="s">
        <v>225</v>
      </c>
      <c r="C42" s="29">
        <v>116989</v>
      </c>
      <c r="D42" s="20"/>
      <c r="E42" s="21">
        <v>109140</v>
      </c>
      <c r="F42" s="21"/>
      <c r="G42" s="21">
        <v>5212</v>
      </c>
      <c r="H42" s="21"/>
      <c r="I42" s="21"/>
      <c r="J42" s="21"/>
      <c r="K42" s="21"/>
      <c r="L42" s="21"/>
      <c r="M42" s="21">
        <v>9579</v>
      </c>
      <c r="N42" s="19">
        <f t="shared" si="3"/>
        <v>123931</v>
      </c>
      <c r="O42" s="20" t="s">
        <v>83</v>
      </c>
      <c r="P42" s="21">
        <v>51586</v>
      </c>
      <c r="Q42" s="21"/>
      <c r="R42" s="21">
        <v>49848</v>
      </c>
      <c r="S42" s="21"/>
      <c r="T42" s="21"/>
      <c r="U42" s="59">
        <f t="shared" si="4"/>
        <v>101434</v>
      </c>
      <c r="V42" s="20"/>
      <c r="W42" s="21"/>
      <c r="X42" s="21"/>
      <c r="Y42" s="21"/>
      <c r="Z42" s="21"/>
      <c r="AA42" s="21"/>
      <c r="AB42" s="21">
        <v>18934</v>
      </c>
      <c r="AC42" s="19">
        <f t="shared" si="5"/>
        <v>18934</v>
      </c>
      <c r="AD42" s="20"/>
      <c r="AE42" s="19">
        <f t="shared" si="0"/>
        <v>244299</v>
      </c>
      <c r="AF42" s="20"/>
      <c r="AG42" s="21"/>
      <c r="AH42" s="21"/>
      <c r="AI42" s="21"/>
      <c r="AJ42" s="21"/>
      <c r="AK42" s="19">
        <f t="shared" si="6"/>
        <v>0</v>
      </c>
      <c r="AL42" s="20"/>
      <c r="AM42" s="21"/>
      <c r="AN42" s="21">
        <v>4823</v>
      </c>
      <c r="AO42" s="21"/>
      <c r="AP42" s="21"/>
      <c r="AQ42" s="19">
        <f t="shared" si="7"/>
        <v>4823</v>
      </c>
      <c r="AR42" s="20"/>
      <c r="AS42" s="21">
        <v>41415</v>
      </c>
      <c r="AT42" s="21">
        <v>8257</v>
      </c>
      <c r="AU42" s="21">
        <v>35461</v>
      </c>
      <c r="AV42" s="21">
        <v>19081</v>
      </c>
      <c r="AW42" s="21"/>
      <c r="AX42" s="21">
        <v>61791</v>
      </c>
      <c r="AY42" s="19">
        <f t="shared" si="13"/>
        <v>166005</v>
      </c>
      <c r="AZ42" s="20"/>
      <c r="BA42" s="21">
        <v>605</v>
      </c>
      <c r="BB42" s="21"/>
      <c r="BC42" s="21">
        <v>13254</v>
      </c>
      <c r="BD42" s="21"/>
      <c r="BE42" s="19">
        <f t="shared" si="8"/>
        <v>13859</v>
      </c>
      <c r="BF42" s="20"/>
      <c r="BG42" s="22">
        <v>27261</v>
      </c>
      <c r="BH42" s="20"/>
      <c r="BI42" s="21"/>
      <c r="BJ42" s="21"/>
      <c r="BK42" s="21">
        <v>21244</v>
      </c>
      <c r="BL42" s="21"/>
      <c r="BM42" s="21">
        <v>18934</v>
      </c>
      <c r="BN42" s="21"/>
      <c r="BO42" s="21"/>
      <c r="BP42" s="21"/>
      <c r="BQ42" s="21"/>
      <c r="BR42" s="21"/>
      <c r="BS42" s="21"/>
      <c r="BT42" s="21"/>
      <c r="BU42" s="19">
        <f>((SUM(BI42:BT42)))</f>
        <v>40178</v>
      </c>
      <c r="BV42" s="20" t="s">
        <v>12</v>
      </c>
      <c r="BW42" s="19">
        <f t="shared" si="10"/>
        <v>252126</v>
      </c>
      <c r="BX42" s="20" t="s">
        <v>12</v>
      </c>
      <c r="BY42" s="19">
        <f t="shared" si="1"/>
        <v>-7827</v>
      </c>
      <c r="BZ42" s="20" t="s">
        <v>12</v>
      </c>
      <c r="CA42" s="29"/>
      <c r="CB42" s="20"/>
      <c r="CC42" s="19">
        <f t="shared" si="11"/>
        <v>109162</v>
      </c>
      <c r="CD42" s="5"/>
      <c r="CE42" s="113">
        <v>42858</v>
      </c>
      <c r="CF42" s="113">
        <v>66304</v>
      </c>
      <c r="CG42" s="19">
        <f t="shared" si="12"/>
        <v>0</v>
      </c>
      <c r="CH42" s="336" t="s">
        <v>738</v>
      </c>
      <c r="CM42" s="13"/>
      <c r="CN42" s="5" t="s">
        <v>12</v>
      </c>
      <c r="CO42" t="s">
        <v>231</v>
      </c>
      <c r="CP42"/>
      <c r="CQ42" s="3">
        <f>((+CM32))</f>
        <v>0</v>
      </c>
    </row>
    <row r="43" spans="1:102" x14ac:dyDescent="0.2">
      <c r="A43" s="6">
        <f t="shared" si="2"/>
        <v>1</v>
      </c>
      <c r="B43" s="30" t="s">
        <v>227</v>
      </c>
      <c r="C43" s="29"/>
      <c r="D43" s="20"/>
      <c r="E43" s="21"/>
      <c r="F43" s="21"/>
      <c r="G43" s="21"/>
      <c r="H43" s="21">
        <v>21348</v>
      </c>
      <c r="I43" s="21"/>
      <c r="J43" s="21"/>
      <c r="K43" s="21"/>
      <c r="L43" s="21"/>
      <c r="M43" s="21"/>
      <c r="N43" s="19">
        <f t="shared" si="3"/>
        <v>21348</v>
      </c>
      <c r="O43" s="20"/>
      <c r="P43" s="21">
        <v>48530</v>
      </c>
      <c r="Q43" s="21"/>
      <c r="R43" s="21"/>
      <c r="S43" s="21"/>
      <c r="T43" s="21">
        <v>6771</v>
      </c>
      <c r="U43" s="54">
        <f>(SUM(P43:T43))</f>
        <v>55301</v>
      </c>
      <c r="V43" s="20"/>
      <c r="W43" s="21"/>
      <c r="X43" s="21"/>
      <c r="Y43" s="21"/>
      <c r="Z43" s="21"/>
      <c r="AA43" s="21"/>
      <c r="AB43" s="21"/>
      <c r="AC43" s="19">
        <f t="shared" si="5"/>
        <v>0</v>
      </c>
      <c r="AD43" s="20"/>
      <c r="AE43" s="19">
        <f t="shared" ref="AE43:AE75" si="14">(+AC43+U43+N43)</f>
        <v>76649</v>
      </c>
      <c r="AF43" s="20"/>
      <c r="AG43" s="21"/>
      <c r="AH43" s="21"/>
      <c r="AI43" s="21"/>
      <c r="AJ43" s="21"/>
      <c r="AK43" s="19">
        <f t="shared" si="6"/>
        <v>0</v>
      </c>
      <c r="AL43" s="20"/>
      <c r="AM43" s="21"/>
      <c r="AN43" s="21"/>
      <c r="AO43" s="21"/>
      <c r="AP43" s="21"/>
      <c r="AQ43" s="19">
        <f t="shared" si="7"/>
        <v>0</v>
      </c>
      <c r="AR43" s="20"/>
      <c r="AS43" s="21"/>
      <c r="AT43" s="21">
        <v>21634</v>
      </c>
      <c r="AU43" s="21">
        <v>7500</v>
      </c>
      <c r="AV43" s="21">
        <v>7212</v>
      </c>
      <c r="AW43" s="21"/>
      <c r="AX43" s="21"/>
      <c r="AY43" s="19">
        <f t="shared" si="13"/>
        <v>36346</v>
      </c>
      <c r="AZ43" s="20"/>
      <c r="BA43" s="21"/>
      <c r="BB43" s="21"/>
      <c r="BC43" s="21">
        <v>9346</v>
      </c>
      <c r="BD43" s="21"/>
      <c r="BE43" s="19">
        <f t="shared" si="8"/>
        <v>9346</v>
      </c>
      <c r="BF43" s="20"/>
      <c r="BG43" s="22">
        <v>17851</v>
      </c>
      <c r="BH43" s="20"/>
      <c r="BI43" s="21"/>
      <c r="BJ43" s="21"/>
      <c r="BK43" s="21">
        <v>11692</v>
      </c>
      <c r="BL43" s="21">
        <v>1133</v>
      </c>
      <c r="BM43" s="21"/>
      <c r="BN43" s="21"/>
      <c r="BO43" s="21"/>
      <c r="BP43" s="21"/>
      <c r="BQ43" s="21"/>
      <c r="BR43" s="21"/>
      <c r="BS43" s="21"/>
      <c r="BT43" s="21">
        <v>281</v>
      </c>
      <c r="BU43" s="19">
        <f t="shared" si="9"/>
        <v>13106</v>
      </c>
      <c r="BV43" s="20" t="s">
        <v>12</v>
      </c>
      <c r="BW43" s="19">
        <f t="shared" ref="BW43:BW75" si="15">(+BU43+BG43+BE43+AY43+AQ43+AK43)</f>
        <v>76649</v>
      </c>
      <c r="BX43" s="20" t="s">
        <v>12</v>
      </c>
      <c r="BY43" s="19">
        <f t="shared" ref="BY43:BY75" si="16">((+AC43+U43+N43)-BW43)</f>
        <v>0</v>
      </c>
      <c r="BZ43" s="20" t="s">
        <v>12</v>
      </c>
      <c r="CA43" s="29"/>
      <c r="CB43" s="20"/>
      <c r="CC43" s="19">
        <f t="shared" si="11"/>
        <v>0</v>
      </c>
      <c r="CD43" s="5"/>
      <c r="CE43" s="113"/>
      <c r="CF43" s="113"/>
      <c r="CG43" s="19">
        <f t="shared" si="12"/>
        <v>0</v>
      </c>
      <c r="CH43" s="336" t="s">
        <v>738</v>
      </c>
      <c r="CI43" s="41"/>
      <c r="CJ43" s="6" t="s">
        <v>233</v>
      </c>
      <c r="CM43" s="13"/>
      <c r="CN43" s="5" t="s">
        <v>12</v>
      </c>
      <c r="CO43" t="s">
        <v>234</v>
      </c>
      <c r="CP43"/>
      <c r="CQ43" s="3">
        <f>((+CM33))</f>
        <v>17782</v>
      </c>
    </row>
    <row r="44" spans="1:102" x14ac:dyDescent="0.2">
      <c r="A44" s="6">
        <f t="shared" si="2"/>
        <v>1</v>
      </c>
      <c r="B44" s="30" t="s">
        <v>230</v>
      </c>
      <c r="C44" s="29">
        <v>75913</v>
      </c>
      <c r="D44" s="20"/>
      <c r="E44" s="21">
        <v>109704</v>
      </c>
      <c r="F44" s="21"/>
      <c r="G44" s="21">
        <v>3318</v>
      </c>
      <c r="H44" s="21"/>
      <c r="I44" s="21"/>
      <c r="J44" s="21"/>
      <c r="K44" s="21"/>
      <c r="L44" s="21"/>
      <c r="M44" s="21"/>
      <c r="N44" s="19">
        <f t="shared" si="3"/>
        <v>113022</v>
      </c>
      <c r="O44" s="20"/>
      <c r="P44" s="21">
        <v>26350</v>
      </c>
      <c r="Q44" s="21">
        <v>419</v>
      </c>
      <c r="R44" s="21">
        <v>55365</v>
      </c>
      <c r="S44" s="21">
        <v>250000</v>
      </c>
      <c r="T44" s="21">
        <v>3676</v>
      </c>
      <c r="U44" s="59">
        <f t="shared" si="4"/>
        <v>335810</v>
      </c>
      <c r="V44" s="20"/>
      <c r="W44" s="21"/>
      <c r="X44" s="21"/>
      <c r="Y44" s="21"/>
      <c r="Z44" s="21"/>
      <c r="AA44" s="21"/>
      <c r="AB44" s="21">
        <v>38173</v>
      </c>
      <c r="AC44" s="19">
        <f t="shared" si="5"/>
        <v>38173</v>
      </c>
      <c r="AD44" s="20"/>
      <c r="AE44" s="19">
        <f t="shared" si="14"/>
        <v>487005</v>
      </c>
      <c r="AF44" s="20"/>
      <c r="AG44" s="21"/>
      <c r="AH44" s="21"/>
      <c r="AI44" s="21"/>
      <c r="AJ44" s="21"/>
      <c r="AK44" s="19">
        <f t="shared" si="6"/>
        <v>0</v>
      </c>
      <c r="AL44" s="20"/>
      <c r="AM44" s="21"/>
      <c r="AN44" s="21"/>
      <c r="AO44" s="21"/>
      <c r="AP44" s="21"/>
      <c r="AQ44" s="19">
        <f t="shared" si="7"/>
        <v>0</v>
      </c>
      <c r="AR44" s="20"/>
      <c r="AS44" s="21">
        <v>765</v>
      </c>
      <c r="AT44" s="21">
        <v>32518</v>
      </c>
      <c r="AU44" s="21">
        <v>6856</v>
      </c>
      <c r="AV44" s="21"/>
      <c r="AW44" s="21"/>
      <c r="AX44" s="21">
        <v>19037</v>
      </c>
      <c r="AY44" s="19">
        <f t="shared" si="13"/>
        <v>59176</v>
      </c>
      <c r="AZ44" s="20"/>
      <c r="BA44" s="21">
        <v>3000</v>
      </c>
      <c r="BB44" s="21">
        <v>125</v>
      </c>
      <c r="BC44" s="21">
        <v>6864</v>
      </c>
      <c r="BD44" s="21"/>
      <c r="BE44" s="19">
        <f t="shared" si="8"/>
        <v>9989</v>
      </c>
      <c r="BF44" s="20"/>
      <c r="BG44" s="22">
        <v>1845</v>
      </c>
      <c r="BH44" s="20"/>
      <c r="BI44" s="21"/>
      <c r="BJ44" s="21"/>
      <c r="BK44" s="21">
        <v>10730</v>
      </c>
      <c r="BL44" s="21">
        <v>1800</v>
      </c>
      <c r="BM44" s="21">
        <v>38173</v>
      </c>
      <c r="BN44" s="21"/>
      <c r="BO44" s="21"/>
      <c r="BP44" s="21"/>
      <c r="BQ44" s="21"/>
      <c r="BR44" s="21"/>
      <c r="BS44" s="21"/>
      <c r="BT44" s="21"/>
      <c r="BU44" s="19">
        <f t="shared" si="9"/>
        <v>50703</v>
      </c>
      <c r="BV44" s="20" t="s">
        <v>12</v>
      </c>
      <c r="BW44" s="19">
        <f t="shared" si="15"/>
        <v>121713</v>
      </c>
      <c r="BX44" s="20" t="s">
        <v>12</v>
      </c>
      <c r="BY44" s="19">
        <f t="shared" si="16"/>
        <v>365292</v>
      </c>
      <c r="BZ44" s="20" t="s">
        <v>12</v>
      </c>
      <c r="CA44" s="29"/>
      <c r="CB44" s="20"/>
      <c r="CC44" s="19">
        <f t="shared" si="11"/>
        <v>441205</v>
      </c>
      <c r="CD44" s="5"/>
      <c r="CE44" s="113">
        <v>441205</v>
      </c>
      <c r="CF44" s="113"/>
      <c r="CG44" s="19">
        <f t="shared" si="12"/>
        <v>0</v>
      </c>
      <c r="CH44" s="336" t="s">
        <v>738</v>
      </c>
      <c r="CI44" s="26">
        <v>48</v>
      </c>
      <c r="CJ44" s="36" t="s">
        <v>8</v>
      </c>
      <c r="CM44" s="13">
        <f>((+BG$204))</f>
        <v>16716127.469999999</v>
      </c>
      <c r="CN44" s="5" t="s">
        <v>12</v>
      </c>
      <c r="CO44" t="s">
        <v>236</v>
      </c>
      <c r="CP44"/>
      <c r="CQ44" s="3">
        <f>((+CM34))</f>
        <v>2319963</v>
      </c>
    </row>
    <row r="45" spans="1:102" x14ac:dyDescent="0.2">
      <c r="A45" s="6">
        <f t="shared" si="2"/>
        <v>1</v>
      </c>
      <c r="B45" s="30" t="s">
        <v>232</v>
      </c>
      <c r="C45" s="29">
        <v>11069</v>
      </c>
      <c r="D45" s="20"/>
      <c r="E45" s="21"/>
      <c r="F45" s="21"/>
      <c r="G45" s="21">
        <v>64</v>
      </c>
      <c r="H45" s="21">
        <v>10882</v>
      </c>
      <c r="I45" s="21"/>
      <c r="J45" s="21"/>
      <c r="K45" s="21"/>
      <c r="L45" s="21"/>
      <c r="M45" s="21"/>
      <c r="N45" s="19">
        <f t="shared" si="3"/>
        <v>10946</v>
      </c>
      <c r="O45" s="20"/>
      <c r="P45" s="21">
        <v>9718</v>
      </c>
      <c r="Q45" s="21"/>
      <c r="R45" s="21"/>
      <c r="S45" s="21"/>
      <c r="T45" s="21"/>
      <c r="U45" s="59">
        <f t="shared" si="4"/>
        <v>9718</v>
      </c>
      <c r="V45" s="20"/>
      <c r="W45" s="21"/>
      <c r="X45" s="21"/>
      <c r="Y45" s="21"/>
      <c r="Z45" s="21"/>
      <c r="AA45" s="21"/>
      <c r="AB45" s="21"/>
      <c r="AC45" s="19">
        <f t="shared" si="5"/>
        <v>0</v>
      </c>
      <c r="AD45" s="20"/>
      <c r="AE45" s="19">
        <f t="shared" si="14"/>
        <v>20664</v>
      </c>
      <c r="AF45" s="20"/>
      <c r="AG45" s="21"/>
      <c r="AH45" s="21"/>
      <c r="AI45" s="21"/>
      <c r="AJ45" s="21">
        <v>11270</v>
      </c>
      <c r="AK45" s="19">
        <f t="shared" si="6"/>
        <v>11270</v>
      </c>
      <c r="AL45" s="20"/>
      <c r="AM45" s="21"/>
      <c r="AN45" s="21"/>
      <c r="AO45" s="21"/>
      <c r="AP45" s="21"/>
      <c r="AQ45" s="19">
        <f t="shared" si="7"/>
        <v>0</v>
      </c>
      <c r="AR45" s="20"/>
      <c r="AS45" s="21"/>
      <c r="AT45" s="21"/>
      <c r="AU45" s="21">
        <v>1760</v>
      </c>
      <c r="AV45" s="21"/>
      <c r="AW45" s="21"/>
      <c r="AX45" s="21"/>
      <c r="AY45" s="19">
        <f t="shared" si="13"/>
        <v>1760</v>
      </c>
      <c r="AZ45" s="20"/>
      <c r="BA45" s="21"/>
      <c r="BB45" s="21">
        <v>1200</v>
      </c>
      <c r="BC45" s="21"/>
      <c r="BD45" s="21"/>
      <c r="BE45" s="19">
        <f t="shared" si="8"/>
        <v>1200</v>
      </c>
      <c r="BF45" s="20"/>
      <c r="BG45" s="22"/>
      <c r="BH45" s="20"/>
      <c r="BI45" s="21"/>
      <c r="BJ45" s="21"/>
      <c r="BK45" s="21">
        <v>1538</v>
      </c>
      <c r="BL45" s="21">
        <v>1636</v>
      </c>
      <c r="BM45" s="21"/>
      <c r="BN45" s="21"/>
      <c r="BO45" s="21"/>
      <c r="BP45" s="21"/>
      <c r="BQ45" s="21"/>
      <c r="BR45" s="21"/>
      <c r="BS45" s="21"/>
      <c r="BT45" s="21"/>
      <c r="BU45" s="19">
        <f t="shared" si="9"/>
        <v>3174</v>
      </c>
      <c r="BV45" s="20" t="s">
        <v>12</v>
      </c>
      <c r="BW45" s="19">
        <f t="shared" si="15"/>
        <v>17404</v>
      </c>
      <c r="BX45" s="20" t="s">
        <v>12</v>
      </c>
      <c r="BY45" s="19">
        <f t="shared" si="16"/>
        <v>3260</v>
      </c>
      <c r="BZ45" s="20" t="s">
        <v>12</v>
      </c>
      <c r="CA45" s="29"/>
      <c r="CB45" s="20"/>
      <c r="CC45" s="19">
        <f t="shared" si="11"/>
        <v>14329</v>
      </c>
      <c r="CD45" s="5"/>
      <c r="CE45" s="113">
        <v>14329</v>
      </c>
      <c r="CF45" s="113"/>
      <c r="CG45" s="19">
        <f t="shared" si="12"/>
        <v>0</v>
      </c>
      <c r="CH45" s="336" t="s">
        <v>738</v>
      </c>
      <c r="CI45" s="41"/>
      <c r="CJ45" s="36" t="s">
        <v>238</v>
      </c>
      <c r="CM45" s="13"/>
      <c r="CN45" s="5" t="s">
        <v>12</v>
      </c>
      <c r="CO45" t="s">
        <v>239</v>
      </c>
      <c r="CP45"/>
      <c r="CQ45" s="3">
        <f>((+CM35))</f>
        <v>5331427</v>
      </c>
    </row>
    <row r="46" spans="1:102" x14ac:dyDescent="0.2">
      <c r="A46" s="6">
        <f t="shared" si="2"/>
        <v>1</v>
      </c>
      <c r="B46" s="30" t="s">
        <v>235</v>
      </c>
      <c r="C46" s="29">
        <v>107590</v>
      </c>
      <c r="D46" s="20"/>
      <c r="E46" s="21">
        <v>47873</v>
      </c>
      <c r="F46" s="21"/>
      <c r="G46" s="21">
        <v>1164</v>
      </c>
      <c r="H46" s="21"/>
      <c r="I46" s="21"/>
      <c r="J46" s="21"/>
      <c r="K46" s="21"/>
      <c r="L46" s="21"/>
      <c r="M46" s="21"/>
      <c r="N46" s="19">
        <f t="shared" si="3"/>
        <v>49037</v>
      </c>
      <c r="O46" s="20"/>
      <c r="P46" s="21">
        <v>23084</v>
      </c>
      <c r="Q46" s="21"/>
      <c r="R46" s="21"/>
      <c r="S46" s="21"/>
      <c r="T46" s="21"/>
      <c r="U46" s="59">
        <f t="shared" si="4"/>
        <v>23084</v>
      </c>
      <c r="V46" s="20"/>
      <c r="W46" s="21"/>
      <c r="X46" s="21"/>
      <c r="Y46" s="21"/>
      <c r="Z46" s="21"/>
      <c r="AA46" s="21"/>
      <c r="AB46" s="21"/>
      <c r="AC46" s="19">
        <f t="shared" si="5"/>
        <v>0</v>
      </c>
      <c r="AD46" s="20"/>
      <c r="AE46" s="19">
        <f t="shared" si="14"/>
        <v>72121</v>
      </c>
      <c r="AF46" s="20"/>
      <c r="AG46" s="21"/>
      <c r="AH46" s="21"/>
      <c r="AI46" s="21"/>
      <c r="AJ46" s="21"/>
      <c r="AK46" s="19">
        <f t="shared" si="6"/>
        <v>0</v>
      </c>
      <c r="AL46" s="20"/>
      <c r="AM46" s="21"/>
      <c r="AN46" s="21"/>
      <c r="AO46" s="21"/>
      <c r="AP46" s="21"/>
      <c r="AQ46" s="19">
        <f t="shared" si="7"/>
        <v>0</v>
      </c>
      <c r="AR46" s="20"/>
      <c r="AS46" s="21"/>
      <c r="AT46" s="21">
        <v>6229</v>
      </c>
      <c r="AU46" s="21">
        <v>7024</v>
      </c>
      <c r="AV46" s="21">
        <v>12080</v>
      </c>
      <c r="AW46" s="21"/>
      <c r="AX46" s="21">
        <v>424</v>
      </c>
      <c r="AY46" s="19">
        <f t="shared" si="13"/>
        <v>25757</v>
      </c>
      <c r="AZ46" s="20"/>
      <c r="BA46" s="21"/>
      <c r="BB46" s="21"/>
      <c r="BC46" s="21">
        <v>5105</v>
      </c>
      <c r="BD46" s="21"/>
      <c r="BE46" s="19">
        <f t="shared" si="8"/>
        <v>5105</v>
      </c>
      <c r="BF46" s="20"/>
      <c r="BG46" s="22">
        <v>2757</v>
      </c>
      <c r="BH46" s="20"/>
      <c r="BI46" s="21"/>
      <c r="BJ46" s="21"/>
      <c r="BK46" s="21">
        <v>7945</v>
      </c>
      <c r="BL46" s="21">
        <v>2639</v>
      </c>
      <c r="BM46" s="21"/>
      <c r="BN46" s="21"/>
      <c r="BO46" s="21"/>
      <c r="BP46" s="21"/>
      <c r="BQ46" s="21"/>
      <c r="BR46" s="21"/>
      <c r="BS46" s="21"/>
      <c r="BT46" s="21"/>
      <c r="BU46" s="19">
        <f t="shared" si="9"/>
        <v>10584</v>
      </c>
      <c r="BV46" s="20" t="s">
        <v>12</v>
      </c>
      <c r="BW46" s="19">
        <f t="shared" si="15"/>
        <v>44203</v>
      </c>
      <c r="BX46" s="20" t="s">
        <v>12</v>
      </c>
      <c r="BY46" s="19">
        <f t="shared" si="16"/>
        <v>27918</v>
      </c>
      <c r="BZ46" s="20" t="s">
        <v>12</v>
      </c>
      <c r="CA46" s="29"/>
      <c r="CB46" s="20"/>
      <c r="CC46" s="19">
        <f t="shared" si="11"/>
        <v>135508</v>
      </c>
      <c r="CD46" s="5">
        <v>0</v>
      </c>
      <c r="CE46" s="113">
        <v>27919</v>
      </c>
      <c r="CF46" s="113"/>
      <c r="CG46" s="19">
        <f t="shared" si="12"/>
        <v>107589</v>
      </c>
      <c r="CH46" s="336" t="s">
        <v>738</v>
      </c>
      <c r="CI46" s="26" t="s">
        <v>544</v>
      </c>
      <c r="CJ46" s="6" t="s">
        <v>242</v>
      </c>
      <c r="CM46" s="13">
        <f>((+AG204+AM204))</f>
        <v>52709911</v>
      </c>
      <c r="CN46" s="5" t="s">
        <v>12</v>
      </c>
      <c r="CO46" s="6" t="s">
        <v>220</v>
      </c>
      <c r="CU46" s="6" t="s">
        <v>221</v>
      </c>
    </row>
    <row r="47" spans="1:102" x14ac:dyDescent="0.2">
      <c r="A47" s="6">
        <f t="shared" si="2"/>
        <v>1</v>
      </c>
      <c r="B47" s="30" t="s">
        <v>237</v>
      </c>
      <c r="C47" s="29">
        <v>291075</v>
      </c>
      <c r="D47" s="20"/>
      <c r="E47" s="21"/>
      <c r="F47" s="21"/>
      <c r="G47" s="21"/>
      <c r="H47" s="21">
        <v>200000</v>
      </c>
      <c r="I47" s="21"/>
      <c r="J47" s="21"/>
      <c r="K47" s="21"/>
      <c r="L47" s="21"/>
      <c r="M47" s="21">
        <v>71492</v>
      </c>
      <c r="N47" s="19">
        <f t="shared" si="3"/>
        <v>271492</v>
      </c>
      <c r="O47" s="20"/>
      <c r="P47" s="21">
        <v>91682</v>
      </c>
      <c r="Q47" s="21"/>
      <c r="R47" s="21">
        <v>19059</v>
      </c>
      <c r="S47" s="21"/>
      <c r="T47" s="21">
        <v>44930</v>
      </c>
      <c r="U47" s="59">
        <f t="shared" si="4"/>
        <v>155671</v>
      </c>
      <c r="V47" s="20"/>
      <c r="W47" s="21"/>
      <c r="X47" s="21"/>
      <c r="Y47" s="21"/>
      <c r="Z47" s="21"/>
      <c r="AA47" s="21"/>
      <c r="AB47" s="21"/>
      <c r="AC47" s="19">
        <f t="shared" si="5"/>
        <v>0</v>
      </c>
      <c r="AD47" s="20"/>
      <c r="AE47" s="19">
        <f t="shared" si="14"/>
        <v>427163</v>
      </c>
      <c r="AF47" s="20"/>
      <c r="AG47" s="21"/>
      <c r="AH47" s="21"/>
      <c r="AI47" s="21"/>
      <c r="AJ47" s="21"/>
      <c r="AK47" s="19">
        <f t="shared" si="6"/>
        <v>0</v>
      </c>
      <c r="AL47" s="20"/>
      <c r="AM47" s="21"/>
      <c r="AN47" s="21"/>
      <c r="AO47" s="21"/>
      <c r="AP47" s="21">
        <v>1155</v>
      </c>
      <c r="AQ47" s="19">
        <f t="shared" si="7"/>
        <v>1155</v>
      </c>
      <c r="AR47" s="20"/>
      <c r="AS47" s="21">
        <v>613297</v>
      </c>
      <c r="AT47" s="21"/>
      <c r="AU47" s="21">
        <v>16735</v>
      </c>
      <c r="AV47" s="21"/>
      <c r="AW47" s="21"/>
      <c r="AX47" s="21">
        <v>8502</v>
      </c>
      <c r="AY47" s="19">
        <f t="shared" si="13"/>
        <v>638534</v>
      </c>
      <c r="AZ47" s="20"/>
      <c r="BA47" s="21"/>
      <c r="BB47" s="21"/>
      <c r="BC47" s="21">
        <v>494</v>
      </c>
      <c r="BD47" s="21"/>
      <c r="BE47" s="19">
        <f t="shared" si="8"/>
        <v>494</v>
      </c>
      <c r="BF47" s="20"/>
      <c r="BG47" s="22"/>
      <c r="BH47" s="20"/>
      <c r="BI47" s="21"/>
      <c r="BJ47" s="21"/>
      <c r="BK47" s="21">
        <v>420</v>
      </c>
      <c r="BL47" s="21"/>
      <c r="BM47" s="21">
        <v>17224</v>
      </c>
      <c r="BN47" s="21"/>
      <c r="BO47" s="21"/>
      <c r="BP47" s="21"/>
      <c r="BQ47" s="21"/>
      <c r="BR47" s="21"/>
      <c r="BS47" s="21"/>
      <c r="BT47" s="21"/>
      <c r="BU47" s="19">
        <f t="shared" si="9"/>
        <v>17644</v>
      </c>
      <c r="BV47" s="20" t="s">
        <v>12</v>
      </c>
      <c r="BW47" s="19">
        <f t="shared" si="15"/>
        <v>657827</v>
      </c>
      <c r="BX47" s="20" t="s">
        <v>12</v>
      </c>
      <c r="BY47" s="19">
        <f t="shared" si="16"/>
        <v>-230664</v>
      </c>
      <c r="BZ47" s="20" t="s">
        <v>12</v>
      </c>
      <c r="CA47" s="29"/>
      <c r="CB47" s="20"/>
      <c r="CC47" s="19">
        <f t="shared" si="11"/>
        <v>60411</v>
      </c>
      <c r="CD47" s="5"/>
      <c r="CE47" s="113"/>
      <c r="CF47" s="113"/>
      <c r="CG47" s="19">
        <f t="shared" si="12"/>
        <v>60411</v>
      </c>
      <c r="CH47" s="336" t="s">
        <v>738</v>
      </c>
      <c r="CI47" s="26" t="s">
        <v>241</v>
      </c>
      <c r="CJ47" s="6" t="s">
        <v>245</v>
      </c>
      <c r="CM47" s="13">
        <f>((+AH204+AN204))</f>
        <v>4831831</v>
      </c>
      <c r="CN47" s="5" t="s">
        <v>12</v>
      </c>
      <c r="CO47" s="6" t="s">
        <v>246</v>
      </c>
    </row>
    <row r="48" spans="1:102" x14ac:dyDescent="0.2">
      <c r="A48" s="6">
        <f t="shared" si="2"/>
        <v>1</v>
      </c>
      <c r="B48" s="30" t="s">
        <v>240</v>
      </c>
      <c r="C48" s="29">
        <v>268893</v>
      </c>
      <c r="D48" s="20"/>
      <c r="E48" s="21"/>
      <c r="F48" s="21"/>
      <c r="G48" s="21">
        <v>7806</v>
      </c>
      <c r="H48" s="21">
        <v>16361</v>
      </c>
      <c r="I48" s="21"/>
      <c r="J48" s="21"/>
      <c r="K48" s="21"/>
      <c r="L48" s="21"/>
      <c r="M48" s="21">
        <v>11158</v>
      </c>
      <c r="N48" s="19">
        <f t="shared" si="3"/>
        <v>35325</v>
      </c>
      <c r="O48" s="20"/>
      <c r="P48" s="21">
        <v>24571</v>
      </c>
      <c r="Q48" s="21"/>
      <c r="R48" s="21"/>
      <c r="S48" s="21"/>
      <c r="T48" s="21">
        <v>253667</v>
      </c>
      <c r="U48" s="59">
        <f t="shared" si="4"/>
        <v>278238</v>
      </c>
      <c r="V48" s="20"/>
      <c r="W48" s="21"/>
      <c r="X48" s="21"/>
      <c r="Y48" s="21"/>
      <c r="Z48" s="21"/>
      <c r="AA48" s="21"/>
      <c r="AB48" s="21"/>
      <c r="AC48" s="19">
        <f t="shared" si="5"/>
        <v>0</v>
      </c>
      <c r="AD48" s="20"/>
      <c r="AE48" s="19">
        <f t="shared" si="14"/>
        <v>313563</v>
      </c>
      <c r="AF48" s="20"/>
      <c r="AG48" s="21"/>
      <c r="AH48" s="21"/>
      <c r="AI48" s="21"/>
      <c r="AJ48" s="21"/>
      <c r="AK48" s="19">
        <f t="shared" si="6"/>
        <v>0</v>
      </c>
      <c r="AL48" s="20"/>
      <c r="AM48" s="21"/>
      <c r="AN48" s="21">
        <v>1007</v>
      </c>
      <c r="AO48" s="21"/>
      <c r="AP48" s="21"/>
      <c r="AQ48" s="19">
        <f t="shared" si="7"/>
        <v>1007</v>
      </c>
      <c r="AR48" s="20"/>
      <c r="AS48" s="21">
        <v>30723</v>
      </c>
      <c r="AT48" s="21">
        <v>279</v>
      </c>
      <c r="AU48" s="21">
        <v>10843</v>
      </c>
      <c r="AV48" s="21"/>
      <c r="AW48" s="21"/>
      <c r="AX48" s="21">
        <v>9893</v>
      </c>
      <c r="AY48" s="19">
        <f t="shared" si="13"/>
        <v>51738</v>
      </c>
      <c r="AZ48" s="20"/>
      <c r="BA48" s="21">
        <v>636</v>
      </c>
      <c r="BB48" s="21"/>
      <c r="BC48" s="21">
        <v>8307</v>
      </c>
      <c r="BD48" s="21"/>
      <c r="BE48" s="19">
        <f t="shared" si="8"/>
        <v>8943</v>
      </c>
      <c r="BF48" s="20"/>
      <c r="BG48" s="22">
        <v>2037</v>
      </c>
      <c r="BH48" s="20"/>
      <c r="BI48" s="21"/>
      <c r="BJ48" s="21"/>
      <c r="BK48" s="21">
        <v>2059</v>
      </c>
      <c r="BL48" s="21"/>
      <c r="BM48" s="21"/>
      <c r="BN48" s="21"/>
      <c r="BO48" s="21"/>
      <c r="BP48" s="21"/>
      <c r="BQ48" s="21"/>
      <c r="BR48" s="21"/>
      <c r="BS48" s="21">
        <v>3500</v>
      </c>
      <c r="BT48" s="21"/>
      <c r="BU48" s="19">
        <f t="shared" si="9"/>
        <v>5559</v>
      </c>
      <c r="BV48" s="20" t="s">
        <v>12</v>
      </c>
      <c r="BW48" s="19">
        <f t="shared" si="15"/>
        <v>69284</v>
      </c>
      <c r="BX48" s="20" t="s">
        <v>12</v>
      </c>
      <c r="BY48" s="19">
        <f t="shared" si="16"/>
        <v>244279</v>
      </c>
      <c r="BZ48" s="20" t="s">
        <v>12</v>
      </c>
      <c r="CA48" s="29"/>
      <c r="CB48" s="20"/>
      <c r="CC48" s="19">
        <f t="shared" si="11"/>
        <v>513172</v>
      </c>
      <c r="CD48" s="5"/>
      <c r="CE48" s="113">
        <v>493172</v>
      </c>
      <c r="CF48" s="113">
        <v>20000</v>
      </c>
      <c r="CG48" s="19">
        <f t="shared" si="12"/>
        <v>0</v>
      </c>
      <c r="CH48" s="336" t="s">
        <v>738</v>
      </c>
      <c r="CI48" s="26" t="s">
        <v>244</v>
      </c>
      <c r="CJ48" s="6" t="s">
        <v>249</v>
      </c>
      <c r="CM48" s="13">
        <f>((+AI204+AO204))</f>
        <v>419503</v>
      </c>
      <c r="CN48" s="5" t="s">
        <v>12</v>
      </c>
      <c r="CO48" s="6" t="s">
        <v>250</v>
      </c>
    </row>
    <row r="49" spans="1:99" x14ac:dyDescent="0.2">
      <c r="A49" s="6">
        <f t="shared" si="2"/>
        <v>1</v>
      </c>
      <c r="B49" s="30" t="s">
        <v>243</v>
      </c>
      <c r="C49" s="29">
        <v>24204</v>
      </c>
      <c r="D49" s="20"/>
      <c r="E49" s="21">
        <v>14899</v>
      </c>
      <c r="F49" s="21"/>
      <c r="G49" s="21"/>
      <c r="H49" s="21"/>
      <c r="I49" s="21"/>
      <c r="J49" s="21"/>
      <c r="K49" s="21"/>
      <c r="L49" s="21"/>
      <c r="M49" s="21"/>
      <c r="N49" s="19">
        <f t="shared" si="3"/>
        <v>14899</v>
      </c>
      <c r="O49" s="20"/>
      <c r="P49" s="21">
        <v>35313</v>
      </c>
      <c r="Q49" s="21"/>
      <c r="R49" s="21">
        <v>46429</v>
      </c>
      <c r="S49" s="21"/>
      <c r="T49" s="21">
        <v>1183</v>
      </c>
      <c r="U49" s="59">
        <f t="shared" si="4"/>
        <v>82925</v>
      </c>
      <c r="V49" s="20"/>
      <c r="W49" s="21"/>
      <c r="X49" s="21"/>
      <c r="Y49" s="21"/>
      <c r="Z49" s="21"/>
      <c r="AA49" s="21"/>
      <c r="AB49" s="21"/>
      <c r="AC49" s="19">
        <f t="shared" si="5"/>
        <v>0</v>
      </c>
      <c r="AD49" s="20"/>
      <c r="AE49" s="19">
        <f t="shared" si="14"/>
        <v>97824</v>
      </c>
      <c r="AF49" s="20"/>
      <c r="AG49" s="21"/>
      <c r="AH49" s="21">
        <v>4928</v>
      </c>
      <c r="AI49" s="21"/>
      <c r="AJ49" s="21">
        <v>186</v>
      </c>
      <c r="AK49" s="19">
        <f t="shared" si="6"/>
        <v>5114</v>
      </c>
      <c r="AL49" s="20"/>
      <c r="AM49" s="21">
        <v>1011</v>
      </c>
      <c r="AN49" s="21">
        <v>5573</v>
      </c>
      <c r="AO49" s="21"/>
      <c r="AP49" s="21"/>
      <c r="AQ49" s="19">
        <f t="shared" si="7"/>
        <v>6584</v>
      </c>
      <c r="AR49" s="20"/>
      <c r="AS49" s="21"/>
      <c r="AT49" s="21">
        <v>33370</v>
      </c>
      <c r="AU49" s="21">
        <v>15039</v>
      </c>
      <c r="AV49" s="21">
        <v>3702</v>
      </c>
      <c r="AW49" s="21"/>
      <c r="AX49" s="21">
        <v>9794</v>
      </c>
      <c r="AY49" s="19">
        <f t="shared" si="13"/>
        <v>61905</v>
      </c>
      <c r="AZ49" s="20"/>
      <c r="BA49" s="21"/>
      <c r="BB49" s="21">
        <v>3600</v>
      </c>
      <c r="BC49" s="21">
        <v>10881</v>
      </c>
      <c r="BD49" s="21"/>
      <c r="BE49" s="19">
        <f t="shared" si="8"/>
        <v>14481</v>
      </c>
      <c r="BF49" s="20"/>
      <c r="BG49" s="22">
        <v>7543</v>
      </c>
      <c r="BH49" s="20"/>
      <c r="BI49" s="21"/>
      <c r="BJ49" s="21">
        <v>2177</v>
      </c>
      <c r="BK49" s="21">
        <v>10091</v>
      </c>
      <c r="BL49" s="21">
        <v>10031</v>
      </c>
      <c r="BM49" s="21"/>
      <c r="BN49" s="21"/>
      <c r="BO49" s="21"/>
      <c r="BP49" s="21"/>
      <c r="BQ49" s="21"/>
      <c r="BR49" s="21"/>
      <c r="BS49" s="21"/>
      <c r="BT49" s="21"/>
      <c r="BU49" s="19">
        <f t="shared" si="9"/>
        <v>22299</v>
      </c>
      <c r="BV49" s="20" t="s">
        <v>12</v>
      </c>
      <c r="BW49" s="19">
        <f t="shared" si="15"/>
        <v>117926</v>
      </c>
      <c r="BX49" s="20" t="s">
        <v>12</v>
      </c>
      <c r="BY49" s="19">
        <f t="shared" si="16"/>
        <v>-20102</v>
      </c>
      <c r="BZ49" s="20" t="s">
        <v>12</v>
      </c>
      <c r="CA49" s="29"/>
      <c r="CB49" s="20"/>
      <c r="CC49" s="19">
        <f t="shared" si="11"/>
        <v>4102</v>
      </c>
      <c r="CD49" s="5"/>
      <c r="CE49" s="113">
        <v>4102</v>
      </c>
      <c r="CF49" s="113"/>
      <c r="CG49" s="19">
        <f t="shared" si="12"/>
        <v>0</v>
      </c>
      <c r="CH49" s="336" t="s">
        <v>738</v>
      </c>
      <c r="CI49" s="26" t="s">
        <v>248</v>
      </c>
      <c r="CJ49" s="6" t="s">
        <v>253</v>
      </c>
      <c r="CM49" s="13">
        <f>((+AJ204+AP204))</f>
        <v>15378806.310000001</v>
      </c>
      <c r="CN49" s="5" t="s">
        <v>12</v>
      </c>
      <c r="CO49" s="6" t="s">
        <v>220</v>
      </c>
      <c r="CU49" s="6" t="s">
        <v>221</v>
      </c>
    </row>
    <row r="50" spans="1:99" x14ac:dyDescent="0.2">
      <c r="A50" s="6">
        <f t="shared" si="2"/>
        <v>1</v>
      </c>
      <c r="B50" s="30" t="s">
        <v>247</v>
      </c>
      <c r="C50" s="29">
        <v>14678</v>
      </c>
      <c r="D50" s="20"/>
      <c r="E50" s="21"/>
      <c r="F50" s="21"/>
      <c r="G50" s="21"/>
      <c r="H50" s="21"/>
      <c r="I50" s="21"/>
      <c r="J50" s="21"/>
      <c r="K50" s="21"/>
      <c r="L50" s="21"/>
      <c r="M50" s="21"/>
      <c r="N50" s="19">
        <f t="shared" si="3"/>
        <v>0</v>
      </c>
      <c r="O50" s="20"/>
      <c r="P50" s="21">
        <v>21194</v>
      </c>
      <c r="Q50" s="21"/>
      <c r="R50" s="21"/>
      <c r="S50" s="21"/>
      <c r="T50" s="21"/>
      <c r="U50" s="59">
        <f t="shared" si="4"/>
        <v>21194</v>
      </c>
      <c r="V50" s="20"/>
      <c r="W50" s="21"/>
      <c r="X50" s="21"/>
      <c r="Y50" s="21"/>
      <c r="Z50" s="21"/>
      <c r="AA50" s="21"/>
      <c r="AB50" s="21"/>
      <c r="AC50" s="19">
        <f t="shared" si="5"/>
        <v>0</v>
      </c>
      <c r="AD50" s="20"/>
      <c r="AE50" s="19">
        <f t="shared" si="14"/>
        <v>21194</v>
      </c>
      <c r="AF50" s="20"/>
      <c r="AG50" s="21"/>
      <c r="AH50" s="21"/>
      <c r="AI50" s="21"/>
      <c r="AJ50" s="21"/>
      <c r="AK50" s="19">
        <f t="shared" si="6"/>
        <v>0</v>
      </c>
      <c r="AL50" s="20"/>
      <c r="AM50" s="21"/>
      <c r="AN50" s="21"/>
      <c r="AO50" s="21"/>
      <c r="AP50" s="21"/>
      <c r="AQ50" s="19">
        <f t="shared" si="7"/>
        <v>0</v>
      </c>
      <c r="AR50" s="20"/>
      <c r="AS50" s="21"/>
      <c r="AT50" s="21">
        <v>2600</v>
      </c>
      <c r="AU50" s="21">
        <v>5000</v>
      </c>
      <c r="AV50" s="21">
        <v>610</v>
      </c>
      <c r="AW50" s="21"/>
      <c r="AX50" s="21">
        <v>510</v>
      </c>
      <c r="AY50" s="19">
        <f t="shared" si="13"/>
        <v>8720</v>
      </c>
      <c r="AZ50" s="20"/>
      <c r="BA50" s="21"/>
      <c r="BB50" s="21">
        <v>9000</v>
      </c>
      <c r="BC50" s="21"/>
      <c r="BD50" s="21"/>
      <c r="BE50" s="19">
        <f t="shared" si="8"/>
        <v>9000</v>
      </c>
      <c r="BF50" s="20"/>
      <c r="BG50" s="22">
        <v>7600</v>
      </c>
      <c r="BH50" s="20"/>
      <c r="BI50" s="21"/>
      <c r="BJ50" s="21"/>
      <c r="BK50" s="21">
        <v>4300</v>
      </c>
      <c r="BL50" s="21"/>
      <c r="BM50" s="21"/>
      <c r="BN50" s="21"/>
      <c r="BO50" s="21"/>
      <c r="BP50" s="21"/>
      <c r="BQ50" s="21"/>
      <c r="BR50" s="21"/>
      <c r="BS50" s="21"/>
      <c r="BT50" s="21"/>
      <c r="BU50" s="19">
        <f t="shared" si="9"/>
        <v>4300</v>
      </c>
      <c r="BV50" s="20" t="s">
        <v>12</v>
      </c>
      <c r="BW50" s="19">
        <f t="shared" si="15"/>
        <v>29620</v>
      </c>
      <c r="BX50" s="20" t="s">
        <v>12</v>
      </c>
      <c r="BY50" s="19">
        <f t="shared" si="16"/>
        <v>-8426</v>
      </c>
      <c r="BZ50" s="20" t="s">
        <v>12</v>
      </c>
      <c r="CA50" s="29"/>
      <c r="CB50" s="20"/>
      <c r="CC50" s="19">
        <f t="shared" si="11"/>
        <v>6252</v>
      </c>
      <c r="CD50" s="5"/>
      <c r="CE50" s="113">
        <v>6252</v>
      </c>
      <c r="CF50" s="113"/>
      <c r="CG50" s="19">
        <f t="shared" si="12"/>
        <v>0</v>
      </c>
      <c r="CH50" s="336" t="s">
        <v>738</v>
      </c>
      <c r="CI50" s="26" t="s">
        <v>252</v>
      </c>
      <c r="CJ50" s="6" t="s">
        <v>255</v>
      </c>
      <c r="CM50" s="13">
        <f>((+AK204+AQ204))</f>
        <v>73340051.310000002</v>
      </c>
      <c r="CN50" s="5" t="s">
        <v>12</v>
      </c>
      <c r="CO50" s="6" t="s">
        <v>256</v>
      </c>
    </row>
    <row r="51" spans="1:99" x14ac:dyDescent="0.2">
      <c r="A51" s="6">
        <f t="shared" si="2"/>
        <v>1</v>
      </c>
      <c r="B51" s="30" t="s">
        <v>251</v>
      </c>
      <c r="C51" s="29"/>
      <c r="D51" s="20"/>
      <c r="E51" s="21"/>
      <c r="F51" s="21"/>
      <c r="G51" s="21"/>
      <c r="H51" s="21">
        <v>3069</v>
      </c>
      <c r="I51" s="21"/>
      <c r="J51" s="21"/>
      <c r="K51" s="21"/>
      <c r="L51" s="21"/>
      <c r="M51" s="21"/>
      <c r="N51" s="19">
        <f t="shared" si="3"/>
        <v>3069</v>
      </c>
      <c r="O51" s="20"/>
      <c r="P51" s="21">
        <v>17844</v>
      </c>
      <c r="Q51" s="21"/>
      <c r="R51" s="21"/>
      <c r="S51" s="21"/>
      <c r="T51" s="21"/>
      <c r="U51" s="59">
        <f t="shared" si="4"/>
        <v>17844</v>
      </c>
      <c r="V51" s="20"/>
      <c r="W51" s="21"/>
      <c r="X51" s="21"/>
      <c r="Y51" s="21"/>
      <c r="Z51" s="21"/>
      <c r="AA51" s="21"/>
      <c r="AB51" s="21"/>
      <c r="AC51" s="19">
        <f t="shared" si="5"/>
        <v>0</v>
      </c>
      <c r="AD51" s="20"/>
      <c r="AE51" s="19">
        <f t="shared" si="14"/>
        <v>20913</v>
      </c>
      <c r="AF51" s="20"/>
      <c r="AG51" s="21"/>
      <c r="AH51" s="21"/>
      <c r="AI51" s="21"/>
      <c r="AJ51" s="21"/>
      <c r="AK51" s="19">
        <f t="shared" si="6"/>
        <v>0</v>
      </c>
      <c r="AL51" s="20"/>
      <c r="AM51" s="21"/>
      <c r="AN51" s="21"/>
      <c r="AO51" s="21"/>
      <c r="AP51" s="21"/>
      <c r="AQ51" s="19">
        <f t="shared" si="7"/>
        <v>0</v>
      </c>
      <c r="AR51" s="20"/>
      <c r="AS51" s="21"/>
      <c r="AT51" s="21"/>
      <c r="AU51" s="21"/>
      <c r="AV51" s="21"/>
      <c r="AW51" s="21"/>
      <c r="AX51" s="21"/>
      <c r="AY51" s="19">
        <f t="shared" si="13"/>
        <v>0</v>
      </c>
      <c r="AZ51" s="20"/>
      <c r="BA51" s="21"/>
      <c r="BB51" s="21"/>
      <c r="BC51" s="21"/>
      <c r="BD51" s="21"/>
      <c r="BE51" s="19">
        <f t="shared" si="8"/>
        <v>0</v>
      </c>
      <c r="BF51" s="20"/>
      <c r="BG51" s="22"/>
      <c r="BH51" s="20"/>
      <c r="BI51" s="21"/>
      <c r="BJ51" s="21"/>
      <c r="BK51" s="21">
        <v>3069</v>
      </c>
      <c r="BL51" s="21"/>
      <c r="BM51" s="21"/>
      <c r="BN51" s="21"/>
      <c r="BO51" s="21"/>
      <c r="BP51" s="21"/>
      <c r="BQ51" s="21"/>
      <c r="BR51" s="21">
        <v>17844</v>
      </c>
      <c r="BS51" s="21"/>
      <c r="BT51" s="21"/>
      <c r="BU51" s="19">
        <f t="shared" si="9"/>
        <v>20913</v>
      </c>
      <c r="BV51" s="20" t="s">
        <v>12</v>
      </c>
      <c r="BW51" s="19">
        <f t="shared" si="15"/>
        <v>20913</v>
      </c>
      <c r="BX51" s="20" t="s">
        <v>12</v>
      </c>
      <c r="BY51" s="19">
        <f t="shared" si="16"/>
        <v>0</v>
      </c>
      <c r="BZ51" s="20" t="s">
        <v>12</v>
      </c>
      <c r="CA51" s="29"/>
      <c r="CB51" s="20"/>
      <c r="CC51" s="19">
        <f t="shared" si="11"/>
        <v>0</v>
      </c>
      <c r="CD51" s="5"/>
      <c r="CE51" s="113"/>
      <c r="CF51" s="113"/>
      <c r="CG51" s="19">
        <f t="shared" si="12"/>
        <v>0</v>
      </c>
      <c r="CH51" s="335" t="s">
        <v>738</v>
      </c>
      <c r="CI51" s="41"/>
      <c r="CJ51" s="36" t="s">
        <v>6</v>
      </c>
      <c r="CM51" s="13"/>
      <c r="CN51" s="5" t="s">
        <v>12</v>
      </c>
      <c r="CO51" s="6" t="s">
        <v>258</v>
      </c>
    </row>
    <row r="52" spans="1:99" x14ac:dyDescent="0.2">
      <c r="A52" s="6">
        <f t="shared" si="2"/>
        <v>1</v>
      </c>
      <c r="B52" s="30" t="s">
        <v>254</v>
      </c>
      <c r="C52" s="29">
        <v>158387</v>
      </c>
      <c r="D52" s="20"/>
      <c r="E52" s="21"/>
      <c r="F52" s="21"/>
      <c r="G52" s="21"/>
      <c r="H52" s="21"/>
      <c r="I52" s="21"/>
      <c r="J52" s="21"/>
      <c r="K52" s="21"/>
      <c r="L52" s="21"/>
      <c r="M52" s="21">
        <v>140161</v>
      </c>
      <c r="N52" s="19">
        <f t="shared" si="3"/>
        <v>140161</v>
      </c>
      <c r="O52" s="20"/>
      <c r="P52" s="21">
        <v>15835</v>
      </c>
      <c r="Q52" s="21">
        <v>2685</v>
      </c>
      <c r="R52" s="21">
        <v>27378</v>
      </c>
      <c r="S52" s="21"/>
      <c r="T52" s="21"/>
      <c r="U52" s="59">
        <f t="shared" si="4"/>
        <v>45898</v>
      </c>
      <c r="V52" s="20"/>
      <c r="W52" s="21"/>
      <c r="X52" s="21"/>
      <c r="Y52" s="21"/>
      <c r="Z52" s="21"/>
      <c r="AA52" s="21"/>
      <c r="AB52" s="21"/>
      <c r="AC52" s="19">
        <f t="shared" si="5"/>
        <v>0</v>
      </c>
      <c r="AD52" s="20"/>
      <c r="AE52" s="19">
        <f t="shared" si="14"/>
        <v>186059</v>
      </c>
      <c r="AF52" s="20"/>
      <c r="AG52" s="21"/>
      <c r="AH52" s="21"/>
      <c r="AI52" s="21"/>
      <c r="AJ52" s="21"/>
      <c r="AK52" s="19">
        <f t="shared" si="6"/>
        <v>0</v>
      </c>
      <c r="AL52" s="20"/>
      <c r="AM52" s="21"/>
      <c r="AN52" s="21"/>
      <c r="AO52" s="21"/>
      <c r="AP52" s="21"/>
      <c r="AQ52" s="19">
        <f t="shared" si="7"/>
        <v>0</v>
      </c>
      <c r="AR52" s="20"/>
      <c r="AS52" s="21">
        <v>13000</v>
      </c>
      <c r="AT52" s="21">
        <v>3558</v>
      </c>
      <c r="AU52" s="21">
        <v>45958</v>
      </c>
      <c r="AV52" s="21">
        <v>30176</v>
      </c>
      <c r="AW52" s="21"/>
      <c r="AX52" s="21">
        <v>904</v>
      </c>
      <c r="AY52" s="19">
        <f t="shared" si="13"/>
        <v>93596</v>
      </c>
      <c r="AZ52" s="20"/>
      <c r="BA52" s="21"/>
      <c r="BB52" s="21"/>
      <c r="BC52" s="21">
        <v>6051</v>
      </c>
      <c r="BD52" s="21"/>
      <c r="BE52" s="19">
        <f t="shared" si="8"/>
        <v>6051</v>
      </c>
      <c r="BF52" s="20"/>
      <c r="BG52" s="22">
        <v>12111</v>
      </c>
      <c r="BH52" s="20"/>
      <c r="BI52" s="21"/>
      <c r="BJ52" s="21"/>
      <c r="BK52" s="21">
        <v>1987</v>
      </c>
      <c r="BL52" s="21">
        <v>1443</v>
      </c>
      <c r="BM52" s="21"/>
      <c r="BN52" s="21"/>
      <c r="BO52" s="21"/>
      <c r="BP52" s="21"/>
      <c r="BQ52" s="21"/>
      <c r="BR52" s="21"/>
      <c r="BS52" s="21"/>
      <c r="BT52" s="21"/>
      <c r="BU52" s="19">
        <f t="shared" si="9"/>
        <v>3430</v>
      </c>
      <c r="BV52" s="20" t="s">
        <v>12</v>
      </c>
      <c r="BW52" s="19">
        <f t="shared" si="15"/>
        <v>115188</v>
      </c>
      <c r="BX52" s="20" t="s">
        <v>12</v>
      </c>
      <c r="BY52" s="19">
        <f t="shared" si="16"/>
        <v>70871</v>
      </c>
      <c r="BZ52" s="20" t="s">
        <v>12</v>
      </c>
      <c r="CA52" s="29"/>
      <c r="CB52" s="20"/>
      <c r="CC52" s="19">
        <f t="shared" si="11"/>
        <v>229258</v>
      </c>
      <c r="CD52" s="5"/>
      <c r="CE52" s="113">
        <v>229258</v>
      </c>
      <c r="CF52" s="113"/>
      <c r="CG52" s="19">
        <f t="shared" si="12"/>
        <v>0</v>
      </c>
      <c r="CH52" s="336" t="s">
        <v>738</v>
      </c>
      <c r="CI52" s="26">
        <v>35</v>
      </c>
      <c r="CJ52" s="6" t="s">
        <v>260</v>
      </c>
      <c r="CM52" s="13">
        <f>(+AS204)</f>
        <v>17912787</v>
      </c>
      <c r="CN52" s="5" t="s">
        <v>12</v>
      </c>
    </row>
    <row r="53" spans="1:99" x14ac:dyDescent="0.2">
      <c r="A53" s="6">
        <f t="shared" si="2"/>
        <v>1</v>
      </c>
      <c r="B53" s="30" t="s">
        <v>257</v>
      </c>
      <c r="C53" s="29">
        <v>498870</v>
      </c>
      <c r="D53" s="20"/>
      <c r="E53" s="21">
        <v>64394</v>
      </c>
      <c r="F53" s="21"/>
      <c r="G53" s="21"/>
      <c r="H53" s="21"/>
      <c r="I53" s="21"/>
      <c r="J53" s="21"/>
      <c r="K53" s="21"/>
      <c r="L53" s="21"/>
      <c r="M53" s="21">
        <v>132941</v>
      </c>
      <c r="N53" s="19">
        <f t="shared" si="3"/>
        <v>197335</v>
      </c>
      <c r="O53" s="20"/>
      <c r="P53" s="21">
        <v>49011</v>
      </c>
      <c r="Q53" s="21"/>
      <c r="R53" s="21"/>
      <c r="S53" s="21"/>
      <c r="T53" s="21"/>
      <c r="U53" s="59">
        <f t="shared" si="4"/>
        <v>49011</v>
      </c>
      <c r="V53" s="20"/>
      <c r="W53" s="21"/>
      <c r="X53" s="21"/>
      <c r="Y53" s="21"/>
      <c r="Z53" s="21"/>
      <c r="AA53" s="21"/>
      <c r="AB53" s="21"/>
      <c r="AC53" s="19">
        <f t="shared" si="5"/>
        <v>0</v>
      </c>
      <c r="AD53" s="20"/>
      <c r="AE53" s="19">
        <f t="shared" si="14"/>
        <v>246346</v>
      </c>
      <c r="AF53" s="20"/>
      <c r="AG53" s="21"/>
      <c r="AH53" s="21"/>
      <c r="AI53" s="21"/>
      <c r="AJ53" s="21"/>
      <c r="AK53" s="19">
        <f t="shared" si="6"/>
        <v>0</v>
      </c>
      <c r="AL53" s="20"/>
      <c r="AM53" s="21">
        <v>156550</v>
      </c>
      <c r="AN53" s="21">
        <v>23716</v>
      </c>
      <c r="AO53" s="21"/>
      <c r="AP53" s="21"/>
      <c r="AQ53" s="19">
        <f t="shared" si="7"/>
        <v>180266</v>
      </c>
      <c r="AR53" s="20"/>
      <c r="AS53" s="21"/>
      <c r="AT53" s="21"/>
      <c r="AU53" s="21"/>
      <c r="AV53" s="21"/>
      <c r="AW53" s="21"/>
      <c r="AX53" s="21">
        <v>338038</v>
      </c>
      <c r="AY53" s="19">
        <f t="shared" si="13"/>
        <v>338038</v>
      </c>
      <c r="AZ53" s="20"/>
      <c r="BA53" s="21">
        <v>16500</v>
      </c>
      <c r="BB53" s="21"/>
      <c r="BC53" s="21"/>
      <c r="BD53" s="21">
        <v>1221</v>
      </c>
      <c r="BE53" s="19">
        <f t="shared" si="8"/>
        <v>17721</v>
      </c>
      <c r="BF53" s="20"/>
      <c r="BG53" s="22">
        <v>17085</v>
      </c>
      <c r="BH53" s="20"/>
      <c r="BI53" s="21"/>
      <c r="BJ53" s="21"/>
      <c r="BK53" s="21">
        <v>803</v>
      </c>
      <c r="BL53" s="21">
        <v>2575</v>
      </c>
      <c r="BM53" s="21">
        <v>66202</v>
      </c>
      <c r="BN53" s="21"/>
      <c r="BO53" s="21"/>
      <c r="BP53" s="21"/>
      <c r="BQ53" s="21"/>
      <c r="BR53" s="21">
        <v>2760</v>
      </c>
      <c r="BS53" s="21"/>
      <c r="BT53" s="21">
        <v>3647</v>
      </c>
      <c r="BU53" s="19">
        <f t="shared" si="9"/>
        <v>75987</v>
      </c>
      <c r="BV53" s="20" t="s">
        <v>12</v>
      </c>
      <c r="BW53" s="19">
        <f t="shared" si="15"/>
        <v>629097</v>
      </c>
      <c r="BX53" s="20" t="s">
        <v>12</v>
      </c>
      <c r="BY53" s="19">
        <f t="shared" si="16"/>
        <v>-382751</v>
      </c>
      <c r="BZ53" s="20" t="s">
        <v>12</v>
      </c>
      <c r="CA53" s="29"/>
      <c r="CB53" s="20"/>
      <c r="CC53" s="19">
        <f t="shared" si="11"/>
        <v>116119</v>
      </c>
      <c r="CD53" s="5"/>
      <c r="CE53" s="113"/>
      <c r="CF53" s="113"/>
      <c r="CG53" s="19">
        <f t="shared" si="12"/>
        <v>116119</v>
      </c>
      <c r="CH53" s="336" t="s">
        <v>738</v>
      </c>
      <c r="CI53" s="26">
        <v>36</v>
      </c>
      <c r="CJ53" s="6" t="s">
        <v>262</v>
      </c>
      <c r="CM53" s="13">
        <f>(+AT204)</f>
        <v>5419384.75</v>
      </c>
      <c r="CN53" s="5" t="s">
        <v>12</v>
      </c>
      <c r="CO53" s="6" t="s">
        <v>220</v>
      </c>
      <c r="CU53" s="6" t="s">
        <v>221</v>
      </c>
    </row>
    <row r="54" spans="1:99" x14ac:dyDescent="0.2">
      <c r="A54" s="6">
        <f t="shared" si="2"/>
        <v>1</v>
      </c>
      <c r="B54" s="30" t="s">
        <v>259</v>
      </c>
      <c r="C54" s="29">
        <v>77987</v>
      </c>
      <c r="D54" s="20"/>
      <c r="E54" s="21">
        <v>42332</v>
      </c>
      <c r="F54" s="21"/>
      <c r="G54" s="21"/>
      <c r="H54" s="21"/>
      <c r="I54" s="21"/>
      <c r="J54" s="21"/>
      <c r="K54" s="21"/>
      <c r="L54" s="21"/>
      <c r="M54" s="21"/>
      <c r="N54" s="19">
        <f t="shared" si="3"/>
        <v>42332</v>
      </c>
      <c r="O54" s="20"/>
      <c r="P54" s="21">
        <v>26253</v>
      </c>
      <c r="Q54" s="21"/>
      <c r="R54" s="21">
        <v>69057</v>
      </c>
      <c r="S54" s="21"/>
      <c r="T54" s="21">
        <v>7975</v>
      </c>
      <c r="U54" s="59">
        <f t="shared" si="4"/>
        <v>103285</v>
      </c>
      <c r="V54" s="20"/>
      <c r="W54" s="21"/>
      <c r="X54" s="21"/>
      <c r="Y54" s="21"/>
      <c r="Z54" s="21"/>
      <c r="AA54" s="21"/>
      <c r="AB54" s="21"/>
      <c r="AC54" s="19">
        <f t="shared" si="5"/>
        <v>0</v>
      </c>
      <c r="AD54" s="20"/>
      <c r="AE54" s="19">
        <f t="shared" si="14"/>
        <v>145617</v>
      </c>
      <c r="AF54" s="20"/>
      <c r="AG54" s="21"/>
      <c r="AH54" s="21"/>
      <c r="AI54" s="21"/>
      <c r="AJ54" s="21"/>
      <c r="AK54" s="19">
        <f t="shared" si="6"/>
        <v>0</v>
      </c>
      <c r="AL54" s="20"/>
      <c r="AM54" s="21"/>
      <c r="AN54" s="21"/>
      <c r="AO54" s="21"/>
      <c r="AP54" s="21"/>
      <c r="AQ54" s="19">
        <f t="shared" si="7"/>
        <v>0</v>
      </c>
      <c r="AR54" s="20"/>
      <c r="AS54" s="21">
        <v>34285</v>
      </c>
      <c r="AT54" s="21">
        <v>385</v>
      </c>
      <c r="AU54" s="21">
        <v>19652</v>
      </c>
      <c r="AV54" s="21"/>
      <c r="AW54" s="21"/>
      <c r="AX54" s="21"/>
      <c r="AY54" s="19">
        <f t="shared" si="13"/>
        <v>54322</v>
      </c>
      <c r="AZ54" s="20"/>
      <c r="BA54" s="21"/>
      <c r="BB54" s="21"/>
      <c r="BC54" s="21">
        <v>31576</v>
      </c>
      <c r="BD54" s="21"/>
      <c r="BE54" s="19">
        <f t="shared" si="8"/>
        <v>31576</v>
      </c>
      <c r="BF54" s="20"/>
      <c r="BG54" s="22">
        <v>78018</v>
      </c>
      <c r="BH54" s="20"/>
      <c r="BI54" s="21"/>
      <c r="BJ54" s="21"/>
      <c r="BK54" s="21"/>
      <c r="BL54" s="21">
        <v>13879</v>
      </c>
      <c r="BM54" s="21"/>
      <c r="BN54" s="21"/>
      <c r="BO54" s="21"/>
      <c r="BP54" s="21"/>
      <c r="BQ54" s="21"/>
      <c r="BR54" s="21"/>
      <c r="BS54" s="21"/>
      <c r="BT54" s="21"/>
      <c r="BU54" s="19">
        <f t="shared" si="9"/>
        <v>13879</v>
      </c>
      <c r="BV54" s="20" t="s">
        <v>12</v>
      </c>
      <c r="BW54" s="19">
        <f t="shared" si="15"/>
        <v>177795</v>
      </c>
      <c r="BX54" s="20" t="s">
        <v>12</v>
      </c>
      <c r="BY54" s="19">
        <f t="shared" si="16"/>
        <v>-32178</v>
      </c>
      <c r="BZ54" s="20" t="s">
        <v>12</v>
      </c>
      <c r="CA54" s="29"/>
      <c r="CB54" s="20"/>
      <c r="CC54" s="19">
        <f t="shared" si="11"/>
        <v>45809</v>
      </c>
      <c r="CD54" s="5"/>
      <c r="CE54" s="113">
        <v>36000</v>
      </c>
      <c r="CF54" s="113">
        <v>9809</v>
      </c>
      <c r="CG54" s="19">
        <f t="shared" si="12"/>
        <v>0</v>
      </c>
      <c r="CH54" s="336" t="s">
        <v>738</v>
      </c>
      <c r="CI54" s="26">
        <v>37</v>
      </c>
      <c r="CJ54" s="6" t="s">
        <v>264</v>
      </c>
      <c r="CM54" s="13">
        <f>(+AU204)</f>
        <v>8882966</v>
      </c>
      <c r="CN54" s="5" t="s">
        <v>12</v>
      </c>
    </row>
    <row r="55" spans="1:99" x14ac:dyDescent="0.2">
      <c r="A55" s="6">
        <f t="shared" si="2"/>
        <v>1</v>
      </c>
      <c r="B55" s="30" t="s">
        <v>261</v>
      </c>
      <c r="C55" s="29">
        <v>122298</v>
      </c>
      <c r="D55" s="20"/>
      <c r="E55" s="21">
        <v>215566</v>
      </c>
      <c r="F55" s="21"/>
      <c r="G55" s="21"/>
      <c r="H55" s="21">
        <v>175000</v>
      </c>
      <c r="I55" s="21"/>
      <c r="J55" s="21"/>
      <c r="K55" s="21"/>
      <c r="L55" s="21"/>
      <c r="M55" s="21"/>
      <c r="N55" s="19">
        <f t="shared" si="3"/>
        <v>390566</v>
      </c>
      <c r="O55" s="20"/>
      <c r="P55" s="21">
        <v>99920</v>
      </c>
      <c r="Q55" s="21"/>
      <c r="R55" s="21">
        <v>15950</v>
      </c>
      <c r="S55" s="21"/>
      <c r="T55" s="21">
        <v>14404</v>
      </c>
      <c r="U55" s="54">
        <f>(SUM(P55:T55))</f>
        <v>130274</v>
      </c>
      <c r="V55" s="20"/>
      <c r="W55" s="21"/>
      <c r="X55" s="21"/>
      <c r="Y55" s="21"/>
      <c r="Z55" s="21"/>
      <c r="AA55" s="21"/>
      <c r="AB55" s="21"/>
      <c r="AC55" s="19">
        <f t="shared" si="5"/>
        <v>0</v>
      </c>
      <c r="AD55" s="20"/>
      <c r="AE55" s="19">
        <f t="shared" si="14"/>
        <v>520840</v>
      </c>
      <c r="AF55" s="20"/>
      <c r="AG55" s="21"/>
      <c r="AH55" s="21"/>
      <c r="AI55" s="21"/>
      <c r="AJ55" s="21"/>
      <c r="AK55" s="19">
        <f t="shared" si="6"/>
        <v>0</v>
      </c>
      <c r="AL55" s="20"/>
      <c r="AM55" s="21"/>
      <c r="AN55" s="21">
        <v>39235</v>
      </c>
      <c r="AO55" s="21"/>
      <c r="AP55" s="21">
        <v>7237</v>
      </c>
      <c r="AQ55" s="19">
        <f t="shared" si="7"/>
        <v>46472</v>
      </c>
      <c r="AR55" s="20"/>
      <c r="AS55" s="21">
        <v>91957</v>
      </c>
      <c r="AT55" s="21">
        <v>47424</v>
      </c>
      <c r="AU55" s="21">
        <v>82539</v>
      </c>
      <c r="AV55" s="21">
        <v>28730</v>
      </c>
      <c r="AW55" s="21"/>
      <c r="AX55" s="21">
        <v>61949</v>
      </c>
      <c r="AY55" s="19">
        <f t="shared" si="13"/>
        <v>312599</v>
      </c>
      <c r="AZ55" s="20"/>
      <c r="BA55" s="21"/>
      <c r="BB55" s="21"/>
      <c r="BC55" s="21">
        <v>57362</v>
      </c>
      <c r="BD55" s="21">
        <v>1263</v>
      </c>
      <c r="BE55" s="19">
        <f t="shared" si="8"/>
        <v>58625</v>
      </c>
      <c r="BF55" s="20"/>
      <c r="BG55" s="22">
        <v>40755</v>
      </c>
      <c r="BH55" s="20"/>
      <c r="BI55" s="21"/>
      <c r="BJ55" s="21"/>
      <c r="BK55" s="21">
        <v>27637</v>
      </c>
      <c r="BL55" s="21">
        <v>5410</v>
      </c>
      <c r="BM55" s="21">
        <v>10659</v>
      </c>
      <c r="BN55" s="21"/>
      <c r="BO55" s="21"/>
      <c r="BP55" s="21"/>
      <c r="BQ55" s="21"/>
      <c r="BR55" s="21"/>
      <c r="BS55" s="21"/>
      <c r="BT55" s="21">
        <v>11863</v>
      </c>
      <c r="BU55" s="19">
        <f t="shared" si="9"/>
        <v>55569</v>
      </c>
      <c r="BV55" s="20" t="s">
        <v>12</v>
      </c>
      <c r="BW55" s="19">
        <f t="shared" si="15"/>
        <v>514020</v>
      </c>
      <c r="BX55" s="20" t="s">
        <v>12</v>
      </c>
      <c r="BY55" s="19">
        <f t="shared" si="16"/>
        <v>6820</v>
      </c>
      <c r="BZ55" s="20" t="s">
        <v>12</v>
      </c>
      <c r="CA55" s="29"/>
      <c r="CB55" s="20"/>
      <c r="CC55" s="19">
        <f t="shared" si="11"/>
        <v>129118</v>
      </c>
      <c r="CD55" s="5"/>
      <c r="CE55" s="113">
        <v>129118</v>
      </c>
      <c r="CF55" s="113"/>
      <c r="CG55" s="19">
        <f t="shared" si="12"/>
        <v>0</v>
      </c>
      <c r="CH55" s="336" t="s">
        <v>738</v>
      </c>
      <c r="CI55" s="26">
        <v>38</v>
      </c>
      <c r="CJ55" s="6" t="s">
        <v>266</v>
      </c>
      <c r="CM55" s="13">
        <f>(+AV204)</f>
        <v>1508777.04</v>
      </c>
      <c r="CN55" s="5" t="s">
        <v>12</v>
      </c>
    </row>
    <row r="56" spans="1:99" x14ac:dyDescent="0.2">
      <c r="A56" s="6">
        <f t="shared" si="2"/>
        <v>0</v>
      </c>
      <c r="B56" s="346" t="s">
        <v>546</v>
      </c>
      <c r="C56" s="29"/>
      <c r="D56" s="20"/>
      <c r="E56" s="21"/>
      <c r="F56" s="21"/>
      <c r="G56" s="21"/>
      <c r="H56" s="21"/>
      <c r="I56" s="21"/>
      <c r="J56" s="21"/>
      <c r="K56" s="21"/>
      <c r="L56" s="21"/>
      <c r="M56" s="21"/>
      <c r="N56" s="19">
        <f t="shared" si="3"/>
        <v>0</v>
      </c>
      <c r="O56" s="20"/>
      <c r="P56" s="21"/>
      <c r="Q56" s="21"/>
      <c r="R56" s="21"/>
      <c r="S56" s="21"/>
      <c r="T56" s="21"/>
      <c r="U56" s="59">
        <f>(SUM(P56:T56))</f>
        <v>0</v>
      </c>
      <c r="V56" s="20"/>
      <c r="W56" s="21"/>
      <c r="X56" s="21"/>
      <c r="Y56" s="21"/>
      <c r="Z56" s="21"/>
      <c r="AA56" s="21"/>
      <c r="AB56" s="21"/>
      <c r="AC56" s="19">
        <f t="shared" si="5"/>
        <v>0</v>
      </c>
      <c r="AD56" s="20"/>
      <c r="AE56" s="19">
        <f>(+AC56+U56+N56)</f>
        <v>0</v>
      </c>
      <c r="AF56" s="20"/>
      <c r="AG56" s="21"/>
      <c r="AH56" s="21"/>
      <c r="AI56" s="21"/>
      <c r="AJ56" s="21"/>
      <c r="AK56" s="19">
        <f>(SUM(AG56:AJ56))</f>
        <v>0</v>
      </c>
      <c r="AL56" s="20"/>
      <c r="AM56" s="21"/>
      <c r="AN56" s="21"/>
      <c r="AO56" s="21"/>
      <c r="AP56" s="21"/>
      <c r="AQ56" s="19">
        <f>(SUM(AM56:AP56))</f>
        <v>0</v>
      </c>
      <c r="AR56" s="20"/>
      <c r="AS56" s="21"/>
      <c r="AT56" s="21"/>
      <c r="AU56" s="21"/>
      <c r="AV56" s="21"/>
      <c r="AW56" s="21"/>
      <c r="AX56" s="21"/>
      <c r="AY56" s="19">
        <f>(SUM(AS56:AX56))</f>
        <v>0</v>
      </c>
      <c r="AZ56" s="20"/>
      <c r="BA56" s="21"/>
      <c r="BB56" s="21"/>
      <c r="BC56" s="21"/>
      <c r="BD56" s="21"/>
      <c r="BE56" s="19">
        <f>(SUM(BA56:BD56))</f>
        <v>0</v>
      </c>
      <c r="BF56" s="20"/>
      <c r="BG56" s="22"/>
      <c r="BH56" s="20"/>
      <c r="BI56" s="21"/>
      <c r="BJ56" s="21"/>
      <c r="BK56" s="21"/>
      <c r="BL56" s="21"/>
      <c r="BM56" s="21"/>
      <c r="BN56" s="21"/>
      <c r="BO56" s="21"/>
      <c r="BP56" s="21"/>
      <c r="BQ56" s="21"/>
      <c r="BR56" s="21"/>
      <c r="BS56" s="21"/>
      <c r="BT56" s="21"/>
      <c r="BU56" s="19">
        <f>((SUM(BI56:BT56)))</f>
        <v>0</v>
      </c>
      <c r="BV56" s="20" t="s">
        <v>12</v>
      </c>
      <c r="BW56" s="19">
        <f t="shared" si="15"/>
        <v>0</v>
      </c>
      <c r="BX56" s="20" t="s">
        <v>12</v>
      </c>
      <c r="BY56" s="19">
        <f>((+AC56+U56+N56)-BW56)</f>
        <v>0</v>
      </c>
      <c r="BZ56" s="20" t="s">
        <v>12</v>
      </c>
      <c r="CA56" s="29"/>
      <c r="CB56" s="20"/>
      <c r="CC56" s="19">
        <f t="shared" si="11"/>
        <v>0</v>
      </c>
      <c r="CD56" s="5"/>
      <c r="CE56" s="113"/>
      <c r="CF56" s="113"/>
      <c r="CG56" s="19">
        <f t="shared" si="12"/>
        <v>0</v>
      </c>
      <c r="CH56" s="335"/>
      <c r="CI56" s="26">
        <v>39</v>
      </c>
      <c r="CJ56" s="6" t="s">
        <v>249</v>
      </c>
      <c r="CM56" s="13">
        <f>(+AW204)</f>
        <v>1752810</v>
      </c>
      <c r="CN56" s="5" t="s">
        <v>12</v>
      </c>
    </row>
    <row r="57" spans="1:99" x14ac:dyDescent="0.2">
      <c r="A57" s="6">
        <f t="shared" si="2"/>
        <v>1</v>
      </c>
      <c r="B57" s="30" t="s">
        <v>263</v>
      </c>
      <c r="C57" s="29"/>
      <c r="D57" s="20"/>
      <c r="E57" s="21"/>
      <c r="F57" s="21"/>
      <c r="G57" s="21"/>
      <c r="H57" s="21">
        <v>43023</v>
      </c>
      <c r="I57" s="21"/>
      <c r="J57" s="21"/>
      <c r="K57" s="21"/>
      <c r="L57" s="21"/>
      <c r="M57" s="21"/>
      <c r="N57" s="19">
        <f t="shared" si="3"/>
        <v>43023</v>
      </c>
      <c r="O57" s="20"/>
      <c r="P57" s="21">
        <v>31305</v>
      </c>
      <c r="Q57" s="21"/>
      <c r="R57" s="21"/>
      <c r="S57" s="21"/>
      <c r="T57" s="21">
        <v>3833</v>
      </c>
      <c r="U57" s="59">
        <f t="shared" si="4"/>
        <v>35138</v>
      </c>
      <c r="V57" s="20"/>
      <c r="W57" s="21"/>
      <c r="X57" s="21"/>
      <c r="Y57" s="21"/>
      <c r="Z57" s="21"/>
      <c r="AA57" s="21"/>
      <c r="AB57" s="21"/>
      <c r="AC57" s="19">
        <f t="shared" si="5"/>
        <v>0</v>
      </c>
      <c r="AD57" s="20"/>
      <c r="AE57" s="19">
        <f t="shared" si="14"/>
        <v>78161</v>
      </c>
      <c r="AF57" s="20"/>
      <c r="AG57" s="21"/>
      <c r="AH57" s="21"/>
      <c r="AI57" s="21"/>
      <c r="AJ57" s="21"/>
      <c r="AK57" s="19">
        <f t="shared" si="6"/>
        <v>0</v>
      </c>
      <c r="AL57" s="20"/>
      <c r="AM57" s="21"/>
      <c r="AN57" s="21"/>
      <c r="AO57" s="21"/>
      <c r="AP57" s="21"/>
      <c r="AQ57" s="19">
        <f t="shared" si="7"/>
        <v>0</v>
      </c>
      <c r="AR57" s="20"/>
      <c r="AS57" s="21">
        <v>17799</v>
      </c>
      <c r="AT57" s="21"/>
      <c r="AU57" s="21">
        <v>17217</v>
      </c>
      <c r="AV57" s="21"/>
      <c r="AW57" s="21"/>
      <c r="AX57" s="21"/>
      <c r="AY57" s="19">
        <f t="shared" si="13"/>
        <v>35016</v>
      </c>
      <c r="AZ57" s="20"/>
      <c r="BA57" s="21">
        <v>4000</v>
      </c>
      <c r="BB57" s="21"/>
      <c r="BC57" s="21">
        <v>9172</v>
      </c>
      <c r="BD57" s="21"/>
      <c r="BE57" s="19">
        <f t="shared" si="8"/>
        <v>13172</v>
      </c>
      <c r="BF57" s="20"/>
      <c r="BG57" s="22">
        <v>15479</v>
      </c>
      <c r="BH57" s="20"/>
      <c r="BI57" s="21"/>
      <c r="BJ57" s="21"/>
      <c r="BK57" s="21">
        <v>14494</v>
      </c>
      <c r="BL57" s="21"/>
      <c r="BM57" s="21"/>
      <c r="BN57" s="21"/>
      <c r="BO57" s="21"/>
      <c r="BP57" s="21"/>
      <c r="BQ57" s="21"/>
      <c r="BR57" s="21"/>
      <c r="BS57" s="21"/>
      <c r="BT57" s="21"/>
      <c r="BU57" s="19">
        <f t="shared" si="9"/>
        <v>14494</v>
      </c>
      <c r="BV57" s="20" t="s">
        <v>12</v>
      </c>
      <c r="BW57" s="19">
        <f t="shared" si="15"/>
        <v>78161</v>
      </c>
      <c r="BX57" s="20" t="s">
        <v>12</v>
      </c>
      <c r="BY57" s="19">
        <f t="shared" si="16"/>
        <v>0</v>
      </c>
      <c r="BZ57" s="20" t="s">
        <v>12</v>
      </c>
      <c r="CA57" s="29"/>
      <c r="CB57" s="20"/>
      <c r="CC57" s="19">
        <f t="shared" si="11"/>
        <v>0</v>
      </c>
      <c r="CD57" s="5"/>
      <c r="CE57" s="113"/>
      <c r="CF57" s="113"/>
      <c r="CG57" s="19">
        <f t="shared" si="12"/>
        <v>0</v>
      </c>
      <c r="CH57" s="336" t="s">
        <v>738</v>
      </c>
      <c r="CI57" s="26">
        <v>40</v>
      </c>
      <c r="CJ57" s="6" t="s">
        <v>269</v>
      </c>
      <c r="CM57" s="13">
        <f>((+AX204))</f>
        <v>12964958.68</v>
      </c>
      <c r="CN57" s="5" t="s">
        <v>12</v>
      </c>
    </row>
    <row r="58" spans="1:99" x14ac:dyDescent="0.2">
      <c r="A58" s="6">
        <f t="shared" si="2"/>
        <v>1</v>
      </c>
      <c r="B58" s="30" t="s">
        <v>265</v>
      </c>
      <c r="C58" s="29">
        <v>58808</v>
      </c>
      <c r="D58" s="20"/>
      <c r="E58" s="21">
        <v>32654</v>
      </c>
      <c r="F58" s="21"/>
      <c r="G58" s="21">
        <v>22</v>
      </c>
      <c r="H58" s="21"/>
      <c r="I58" s="21"/>
      <c r="J58" s="21"/>
      <c r="K58" s="21"/>
      <c r="L58" s="21"/>
      <c r="M58" s="21">
        <v>59904</v>
      </c>
      <c r="N58" s="19">
        <f t="shared" si="3"/>
        <v>92580</v>
      </c>
      <c r="O58" s="20"/>
      <c r="P58" s="21">
        <v>11165</v>
      </c>
      <c r="Q58" s="21"/>
      <c r="R58" s="21">
        <v>17905</v>
      </c>
      <c r="S58" s="21"/>
      <c r="T58" s="21">
        <v>30000</v>
      </c>
      <c r="U58" s="59">
        <f t="shared" si="4"/>
        <v>59070</v>
      </c>
      <c r="V58" s="20"/>
      <c r="W58" s="21"/>
      <c r="X58" s="21"/>
      <c r="Y58" s="21"/>
      <c r="Z58" s="21"/>
      <c r="AA58" s="21"/>
      <c r="AB58" s="21"/>
      <c r="AC58" s="19">
        <f t="shared" si="5"/>
        <v>0</v>
      </c>
      <c r="AD58" s="20"/>
      <c r="AE58" s="19">
        <f t="shared" si="14"/>
        <v>151650</v>
      </c>
      <c r="AF58" s="20"/>
      <c r="AG58" s="21"/>
      <c r="AH58" s="21"/>
      <c r="AI58" s="21"/>
      <c r="AJ58" s="21"/>
      <c r="AK58" s="19">
        <f t="shared" si="6"/>
        <v>0</v>
      </c>
      <c r="AL58" s="20"/>
      <c r="AM58" s="21">
        <v>58627</v>
      </c>
      <c r="AN58" s="21">
        <v>2027</v>
      </c>
      <c r="AO58" s="21"/>
      <c r="AP58" s="21">
        <v>28636</v>
      </c>
      <c r="AQ58" s="19">
        <f t="shared" si="7"/>
        <v>89290</v>
      </c>
      <c r="AR58" s="20"/>
      <c r="AS58" s="21"/>
      <c r="AT58" s="21">
        <v>683</v>
      </c>
      <c r="AU58" s="21">
        <v>11777</v>
      </c>
      <c r="AV58" s="21"/>
      <c r="AW58" s="21"/>
      <c r="AX58" s="21">
        <v>22797</v>
      </c>
      <c r="AY58" s="19">
        <f t="shared" si="13"/>
        <v>35257</v>
      </c>
      <c r="AZ58" s="20"/>
      <c r="BA58" s="21"/>
      <c r="BB58" s="21">
        <v>773</v>
      </c>
      <c r="BC58" s="21">
        <v>2935</v>
      </c>
      <c r="BD58" s="21"/>
      <c r="BE58" s="19">
        <f t="shared" si="8"/>
        <v>3708</v>
      </c>
      <c r="BF58" s="20"/>
      <c r="BG58" s="22">
        <v>6236</v>
      </c>
      <c r="BH58" s="20"/>
      <c r="BI58" s="21"/>
      <c r="BJ58" s="21"/>
      <c r="BK58" s="21">
        <v>3119</v>
      </c>
      <c r="BL58" s="21">
        <v>2567</v>
      </c>
      <c r="BM58" s="21">
        <v>19919</v>
      </c>
      <c r="BN58" s="21"/>
      <c r="BO58" s="21"/>
      <c r="BP58" s="21"/>
      <c r="BQ58" s="21"/>
      <c r="BR58" s="21"/>
      <c r="BS58" s="21"/>
      <c r="BT58" s="21">
        <v>50223</v>
      </c>
      <c r="BU58" s="19">
        <f t="shared" si="9"/>
        <v>75828</v>
      </c>
      <c r="BV58" s="20" t="s">
        <v>12</v>
      </c>
      <c r="BW58" s="19">
        <f t="shared" si="15"/>
        <v>210319</v>
      </c>
      <c r="BX58" s="20" t="s">
        <v>12</v>
      </c>
      <c r="BY58" s="19">
        <f t="shared" si="16"/>
        <v>-58669</v>
      </c>
      <c r="BZ58" s="20" t="s">
        <v>12</v>
      </c>
      <c r="CA58" s="29"/>
      <c r="CB58" s="20"/>
      <c r="CC58" s="19">
        <f t="shared" si="11"/>
        <v>139</v>
      </c>
      <c r="CD58" s="5"/>
      <c r="CE58" s="113"/>
      <c r="CF58" s="113">
        <v>139</v>
      </c>
      <c r="CG58" s="19">
        <f t="shared" si="12"/>
        <v>0</v>
      </c>
      <c r="CH58" s="336" t="s">
        <v>738</v>
      </c>
      <c r="CI58" s="41"/>
      <c r="CJ58" s="36" t="s">
        <v>7</v>
      </c>
      <c r="CM58" s="13" t="s">
        <v>83</v>
      </c>
      <c r="CN58" s="5" t="s">
        <v>12</v>
      </c>
    </row>
    <row r="59" spans="1:99" x14ac:dyDescent="0.2">
      <c r="A59" s="6">
        <f t="shared" si="2"/>
        <v>1</v>
      </c>
      <c r="B59" s="30" t="s">
        <v>267</v>
      </c>
      <c r="C59" s="29"/>
      <c r="D59" s="20"/>
      <c r="E59" s="21"/>
      <c r="F59" s="21"/>
      <c r="G59" s="21"/>
      <c r="H59" s="21"/>
      <c r="I59" s="21"/>
      <c r="J59" s="21"/>
      <c r="K59" s="21"/>
      <c r="L59" s="21"/>
      <c r="M59" s="21"/>
      <c r="N59" s="19">
        <f t="shared" si="3"/>
        <v>0</v>
      </c>
      <c r="O59" s="20"/>
      <c r="P59" s="21">
        <v>23771</v>
      </c>
      <c r="Q59" s="21"/>
      <c r="R59" s="21">
        <v>63097</v>
      </c>
      <c r="S59" s="21"/>
      <c r="T59" s="21"/>
      <c r="U59" s="59">
        <f t="shared" si="4"/>
        <v>86868</v>
      </c>
      <c r="V59" s="20"/>
      <c r="W59" s="21"/>
      <c r="X59" s="21"/>
      <c r="Y59" s="21"/>
      <c r="Z59" s="21"/>
      <c r="AA59" s="21"/>
      <c r="AB59" s="21"/>
      <c r="AC59" s="19">
        <f t="shared" si="5"/>
        <v>0</v>
      </c>
      <c r="AD59" s="20"/>
      <c r="AE59" s="19">
        <f t="shared" si="14"/>
        <v>86868</v>
      </c>
      <c r="AF59" s="20"/>
      <c r="AG59" s="21"/>
      <c r="AH59" s="21"/>
      <c r="AI59" s="21"/>
      <c r="AJ59" s="21"/>
      <c r="AK59" s="19">
        <f t="shared" si="6"/>
        <v>0</v>
      </c>
      <c r="AL59" s="20"/>
      <c r="AM59" s="21"/>
      <c r="AN59" s="21"/>
      <c r="AO59" s="21"/>
      <c r="AP59" s="21"/>
      <c r="AQ59" s="19">
        <f t="shared" si="7"/>
        <v>0</v>
      </c>
      <c r="AR59" s="20"/>
      <c r="AS59" s="21"/>
      <c r="AT59" s="21">
        <v>13850</v>
      </c>
      <c r="AU59" s="21"/>
      <c r="AV59" s="21"/>
      <c r="AW59" s="21"/>
      <c r="AX59" s="21"/>
      <c r="AY59" s="19">
        <f t="shared" si="13"/>
        <v>13850</v>
      </c>
      <c r="AZ59" s="20"/>
      <c r="BA59" s="21"/>
      <c r="BB59" s="21">
        <v>2000</v>
      </c>
      <c r="BC59" s="21"/>
      <c r="BD59" s="21"/>
      <c r="BE59" s="19">
        <f t="shared" si="8"/>
        <v>2000</v>
      </c>
      <c r="BF59" s="20"/>
      <c r="BG59" s="22"/>
      <c r="BH59" s="20"/>
      <c r="BI59" s="21"/>
      <c r="BJ59" s="21"/>
      <c r="BK59" s="21"/>
      <c r="BL59" s="21"/>
      <c r="BM59" s="21"/>
      <c r="BN59" s="21"/>
      <c r="BO59" s="21"/>
      <c r="BP59" s="21"/>
      <c r="BQ59" s="21"/>
      <c r="BR59" s="21"/>
      <c r="BS59" s="21"/>
      <c r="BT59" s="21">
        <v>4055</v>
      </c>
      <c r="BU59" s="19">
        <f t="shared" si="9"/>
        <v>4055</v>
      </c>
      <c r="BV59" s="20" t="s">
        <v>12</v>
      </c>
      <c r="BW59" s="19">
        <f t="shared" si="15"/>
        <v>19905</v>
      </c>
      <c r="BX59" s="20" t="s">
        <v>12</v>
      </c>
      <c r="BY59" s="19">
        <f t="shared" si="16"/>
        <v>66963</v>
      </c>
      <c r="BZ59" s="20" t="s">
        <v>12</v>
      </c>
      <c r="CA59" s="29"/>
      <c r="CB59" s="20"/>
      <c r="CC59" s="19">
        <f t="shared" si="11"/>
        <v>66963</v>
      </c>
      <c r="CD59" s="5"/>
      <c r="CE59" s="113">
        <v>30000</v>
      </c>
      <c r="CF59" s="113">
        <v>36963</v>
      </c>
      <c r="CG59" s="19">
        <f t="shared" si="12"/>
        <v>0</v>
      </c>
      <c r="CH59" s="336" t="s">
        <v>738</v>
      </c>
      <c r="CI59" s="26">
        <v>42</v>
      </c>
      <c r="CJ59" s="6" t="s">
        <v>272</v>
      </c>
      <c r="CM59" s="13">
        <f>((+BA204))</f>
        <v>9193377.75</v>
      </c>
      <c r="CN59" s="5" t="s">
        <v>12</v>
      </c>
    </row>
    <row r="60" spans="1:99" x14ac:dyDescent="0.2">
      <c r="A60" s="6">
        <f t="shared" si="2"/>
        <v>1</v>
      </c>
      <c r="B60" s="30" t="s">
        <v>268</v>
      </c>
      <c r="C60" s="29">
        <v>56233</v>
      </c>
      <c r="D60" s="20"/>
      <c r="E60" s="21">
        <v>0</v>
      </c>
      <c r="F60" s="21">
        <v>0</v>
      </c>
      <c r="G60" s="21">
        <v>8188</v>
      </c>
      <c r="H60" s="21">
        <v>0</v>
      </c>
      <c r="I60" s="21">
        <v>0</v>
      </c>
      <c r="J60" s="21">
        <v>0</v>
      </c>
      <c r="K60" s="21">
        <v>0</v>
      </c>
      <c r="L60" s="21">
        <v>0</v>
      </c>
      <c r="M60" s="21">
        <v>4208</v>
      </c>
      <c r="N60" s="19">
        <f t="shared" si="3"/>
        <v>12396</v>
      </c>
      <c r="O60" s="20"/>
      <c r="P60" s="21">
        <v>8407</v>
      </c>
      <c r="Q60" s="21">
        <v>2008</v>
      </c>
      <c r="R60" s="21">
        <v>22240</v>
      </c>
      <c r="S60" s="21">
        <v>0</v>
      </c>
      <c r="T60" s="21">
        <v>0</v>
      </c>
      <c r="U60" s="59">
        <f t="shared" si="4"/>
        <v>32655</v>
      </c>
      <c r="V60" s="20"/>
      <c r="W60" s="21"/>
      <c r="X60" s="21"/>
      <c r="Y60" s="21"/>
      <c r="Z60" s="21"/>
      <c r="AA60" s="21"/>
      <c r="AB60" s="21"/>
      <c r="AC60" s="19">
        <f t="shared" si="5"/>
        <v>0</v>
      </c>
      <c r="AD60" s="20"/>
      <c r="AE60" s="19">
        <f t="shared" si="14"/>
        <v>45051</v>
      </c>
      <c r="AF60" s="20"/>
      <c r="AG60" s="21">
        <v>0</v>
      </c>
      <c r="AH60" s="21">
        <v>0</v>
      </c>
      <c r="AI60" s="21">
        <v>0</v>
      </c>
      <c r="AJ60" s="21">
        <v>2380</v>
      </c>
      <c r="AK60" s="19">
        <f t="shared" si="6"/>
        <v>2380</v>
      </c>
      <c r="AL60" s="20"/>
      <c r="AM60" s="21">
        <v>10485</v>
      </c>
      <c r="AN60" s="21">
        <v>0</v>
      </c>
      <c r="AO60" s="21">
        <v>0</v>
      </c>
      <c r="AP60" s="21">
        <v>0</v>
      </c>
      <c r="AQ60" s="19">
        <f t="shared" si="7"/>
        <v>10485</v>
      </c>
      <c r="AR60" s="20"/>
      <c r="AS60" s="21">
        <v>0</v>
      </c>
      <c r="AT60" s="21">
        <v>0</v>
      </c>
      <c r="AU60" s="21">
        <v>14541</v>
      </c>
      <c r="AV60" s="21">
        <v>14106</v>
      </c>
      <c r="AW60" s="21">
        <v>0</v>
      </c>
      <c r="AX60" s="21">
        <v>0</v>
      </c>
      <c r="AY60" s="19">
        <f t="shared" si="13"/>
        <v>28647</v>
      </c>
      <c r="AZ60" s="20"/>
      <c r="BA60" s="21">
        <v>0</v>
      </c>
      <c r="BB60" s="21">
        <v>0</v>
      </c>
      <c r="BC60" s="21">
        <v>4736</v>
      </c>
      <c r="BD60" s="21">
        <v>0</v>
      </c>
      <c r="BE60" s="19">
        <f t="shared" si="8"/>
        <v>4736</v>
      </c>
      <c r="BF60" s="20"/>
      <c r="BG60" s="22">
        <v>22497</v>
      </c>
      <c r="BH60" s="20"/>
      <c r="BI60" s="21">
        <v>0</v>
      </c>
      <c r="BJ60" s="21">
        <v>0</v>
      </c>
      <c r="BK60" s="21">
        <v>5286</v>
      </c>
      <c r="BL60" s="21">
        <v>7608</v>
      </c>
      <c r="BM60" s="21">
        <v>0</v>
      </c>
      <c r="BN60" s="21">
        <v>0</v>
      </c>
      <c r="BO60" s="21">
        <v>0</v>
      </c>
      <c r="BP60" s="21">
        <v>0</v>
      </c>
      <c r="BQ60" s="21">
        <v>0</v>
      </c>
      <c r="BR60" s="21">
        <v>0</v>
      </c>
      <c r="BS60" s="21">
        <v>0</v>
      </c>
      <c r="BT60" s="21">
        <v>0</v>
      </c>
      <c r="BU60" s="19">
        <f t="shared" si="9"/>
        <v>12894</v>
      </c>
      <c r="BV60" s="20" t="s">
        <v>12</v>
      </c>
      <c r="BW60" s="19">
        <f t="shared" si="15"/>
        <v>81639</v>
      </c>
      <c r="BX60" s="20" t="s">
        <v>12</v>
      </c>
      <c r="BY60" s="19">
        <f t="shared" si="16"/>
        <v>-36588</v>
      </c>
      <c r="BZ60" s="20" t="s">
        <v>12</v>
      </c>
      <c r="CA60" s="29"/>
      <c r="CB60" s="20"/>
      <c r="CC60" s="19">
        <f t="shared" si="11"/>
        <v>19645</v>
      </c>
      <c r="CD60" s="5"/>
      <c r="CE60" s="113">
        <v>19645</v>
      </c>
      <c r="CF60" s="113">
        <v>0</v>
      </c>
      <c r="CG60" s="19">
        <f t="shared" si="12"/>
        <v>0</v>
      </c>
      <c r="CH60" s="336" t="s">
        <v>738</v>
      </c>
      <c r="CI60" s="26">
        <v>43</v>
      </c>
      <c r="CJ60" s="6" t="s">
        <v>274</v>
      </c>
      <c r="CM60" s="13">
        <f>(+BB204)</f>
        <v>2031711.17</v>
      </c>
      <c r="CN60" s="5" t="s">
        <v>12</v>
      </c>
    </row>
    <row r="61" spans="1:99" x14ac:dyDescent="0.2">
      <c r="A61" s="6">
        <f t="shared" si="2"/>
        <v>1</v>
      </c>
      <c r="B61" s="30" t="s">
        <v>270</v>
      </c>
      <c r="C61" s="29">
        <v>0</v>
      </c>
      <c r="D61" s="20"/>
      <c r="E61" s="21">
        <v>138140</v>
      </c>
      <c r="F61" s="21">
        <v>0</v>
      </c>
      <c r="G61" s="21">
        <v>31867</v>
      </c>
      <c r="H61" s="21">
        <v>0</v>
      </c>
      <c r="I61" s="21">
        <v>0</v>
      </c>
      <c r="J61" s="21">
        <v>0</v>
      </c>
      <c r="K61" s="21">
        <v>0</v>
      </c>
      <c r="L61" s="21">
        <v>0</v>
      </c>
      <c r="M61" s="21">
        <v>76032</v>
      </c>
      <c r="N61" s="19">
        <f t="shared" si="3"/>
        <v>246039</v>
      </c>
      <c r="O61" s="20"/>
      <c r="P61" s="21">
        <v>338765</v>
      </c>
      <c r="Q61" s="21">
        <v>0</v>
      </c>
      <c r="R61" s="21">
        <v>0</v>
      </c>
      <c r="S61" s="21">
        <v>0</v>
      </c>
      <c r="T61" s="21">
        <v>261284</v>
      </c>
      <c r="U61" s="54">
        <f>(SUM(P61:T61))</f>
        <v>600049</v>
      </c>
      <c r="V61" s="20"/>
      <c r="W61" s="21"/>
      <c r="X61" s="21"/>
      <c r="Y61" s="21"/>
      <c r="Z61" s="21"/>
      <c r="AA61" s="21"/>
      <c r="AB61" s="21"/>
      <c r="AC61" s="19">
        <f t="shared" si="5"/>
        <v>0</v>
      </c>
      <c r="AD61" s="20"/>
      <c r="AE61" s="19">
        <f t="shared" si="14"/>
        <v>846088</v>
      </c>
      <c r="AF61" s="20"/>
      <c r="AG61" s="21">
        <v>0</v>
      </c>
      <c r="AH61" s="21">
        <v>0</v>
      </c>
      <c r="AI61" s="21">
        <v>0</v>
      </c>
      <c r="AJ61" s="21">
        <v>0</v>
      </c>
      <c r="AK61" s="19">
        <f t="shared" si="6"/>
        <v>0</v>
      </c>
      <c r="AL61" s="20"/>
      <c r="AM61" s="21">
        <v>233530</v>
      </c>
      <c r="AN61" s="21">
        <v>0</v>
      </c>
      <c r="AO61" s="21">
        <v>0</v>
      </c>
      <c r="AP61" s="21">
        <v>100084</v>
      </c>
      <c r="AQ61" s="19">
        <f t="shared" si="7"/>
        <v>333614</v>
      </c>
      <c r="AR61" s="20"/>
      <c r="AS61" s="21">
        <v>66723</v>
      </c>
      <c r="AT61" s="21">
        <v>111205</v>
      </c>
      <c r="AU61" s="21">
        <v>0</v>
      </c>
      <c r="AV61" s="21">
        <v>33361</v>
      </c>
      <c r="AW61" s="21">
        <v>0</v>
      </c>
      <c r="AX61" s="21">
        <v>11121</v>
      </c>
      <c r="AY61" s="19">
        <f t="shared" si="13"/>
        <v>222410</v>
      </c>
      <c r="AZ61" s="20"/>
      <c r="BA61" s="21">
        <v>0</v>
      </c>
      <c r="BB61" s="21">
        <v>0</v>
      </c>
      <c r="BC61" s="21">
        <v>77178</v>
      </c>
      <c r="BD61" s="21">
        <v>37930</v>
      </c>
      <c r="BE61" s="19">
        <f t="shared" si="8"/>
        <v>115108</v>
      </c>
      <c r="BF61" s="20"/>
      <c r="BG61" s="22">
        <v>5273</v>
      </c>
      <c r="BH61" s="20"/>
      <c r="BI61" s="21">
        <v>0</v>
      </c>
      <c r="BJ61" s="21">
        <v>0</v>
      </c>
      <c r="BK61" s="21">
        <v>45774</v>
      </c>
      <c r="BL61" s="21">
        <v>0</v>
      </c>
      <c r="BM61" s="21">
        <v>34002</v>
      </c>
      <c r="BN61" s="21">
        <v>0</v>
      </c>
      <c r="BO61" s="21">
        <v>0</v>
      </c>
      <c r="BP61" s="21">
        <v>0</v>
      </c>
      <c r="BQ61" s="21">
        <v>0</v>
      </c>
      <c r="BR61" s="21">
        <v>0</v>
      </c>
      <c r="BS61" s="21">
        <v>0</v>
      </c>
      <c r="BT61" s="21">
        <v>19973</v>
      </c>
      <c r="BU61" s="19">
        <f t="shared" si="9"/>
        <v>99749</v>
      </c>
      <c r="BV61" s="20" t="s">
        <v>12</v>
      </c>
      <c r="BW61" s="19">
        <f t="shared" si="15"/>
        <v>776154</v>
      </c>
      <c r="BX61" s="20" t="s">
        <v>12</v>
      </c>
      <c r="BY61" s="19">
        <f t="shared" si="16"/>
        <v>69934</v>
      </c>
      <c r="BZ61" s="20" t="s">
        <v>12</v>
      </c>
      <c r="CA61" s="29"/>
      <c r="CB61" s="20"/>
      <c r="CC61" s="19">
        <f t="shared" si="11"/>
        <v>69934</v>
      </c>
      <c r="CD61" s="5"/>
      <c r="CE61" s="113">
        <v>69934</v>
      </c>
      <c r="CF61" s="113">
        <v>0</v>
      </c>
      <c r="CG61" s="19">
        <f t="shared" si="12"/>
        <v>0</v>
      </c>
      <c r="CH61" s="336" t="s">
        <v>738</v>
      </c>
      <c r="CI61" s="26">
        <v>44</v>
      </c>
      <c r="CJ61" s="6" t="s">
        <v>276</v>
      </c>
      <c r="CM61" s="13">
        <f>(+BC204)</f>
        <v>10157037.52</v>
      </c>
      <c r="CN61" s="5" t="s">
        <v>12</v>
      </c>
    </row>
    <row r="62" spans="1:99" x14ac:dyDescent="0.2">
      <c r="A62" s="6">
        <f t="shared" si="2"/>
        <v>1</v>
      </c>
      <c r="B62" s="30" t="s">
        <v>271</v>
      </c>
      <c r="C62" s="29">
        <v>0</v>
      </c>
      <c r="D62" s="20"/>
      <c r="E62" s="21">
        <v>0</v>
      </c>
      <c r="F62" s="21">
        <v>0</v>
      </c>
      <c r="G62" s="21">
        <v>0</v>
      </c>
      <c r="H62" s="21">
        <v>25000</v>
      </c>
      <c r="I62" s="21">
        <v>0</v>
      </c>
      <c r="J62" s="21">
        <v>0</v>
      </c>
      <c r="K62" s="21">
        <v>0</v>
      </c>
      <c r="L62" s="21">
        <v>0</v>
      </c>
      <c r="M62" s="21">
        <v>0</v>
      </c>
      <c r="N62" s="19">
        <f t="shared" si="3"/>
        <v>25000</v>
      </c>
      <c r="O62" s="20"/>
      <c r="P62" s="21">
        <v>21628</v>
      </c>
      <c r="Q62" s="21">
        <v>3451</v>
      </c>
      <c r="R62" s="21">
        <v>3117</v>
      </c>
      <c r="S62" s="21">
        <v>30000</v>
      </c>
      <c r="T62" s="21">
        <v>0</v>
      </c>
      <c r="U62" s="59">
        <f t="shared" si="4"/>
        <v>58196</v>
      </c>
      <c r="V62" s="20"/>
      <c r="W62" s="21"/>
      <c r="X62" s="21"/>
      <c r="Y62" s="21"/>
      <c r="Z62" s="21"/>
      <c r="AA62" s="21"/>
      <c r="AB62" s="21"/>
      <c r="AC62" s="19">
        <f t="shared" si="5"/>
        <v>0</v>
      </c>
      <c r="AD62" s="20"/>
      <c r="AE62" s="19">
        <f t="shared" si="14"/>
        <v>83196</v>
      </c>
      <c r="AF62" s="20"/>
      <c r="AG62" s="21">
        <v>0</v>
      </c>
      <c r="AH62" s="21">
        <v>0</v>
      </c>
      <c r="AI62" s="21">
        <v>0</v>
      </c>
      <c r="AJ62" s="21">
        <v>0</v>
      </c>
      <c r="AK62" s="19">
        <f t="shared" si="6"/>
        <v>0</v>
      </c>
      <c r="AL62" s="20"/>
      <c r="AM62" s="21">
        <v>0</v>
      </c>
      <c r="AN62" s="21">
        <v>2800</v>
      </c>
      <c r="AO62" s="21">
        <v>0</v>
      </c>
      <c r="AP62" s="21">
        <v>0</v>
      </c>
      <c r="AQ62" s="19">
        <f t="shared" si="7"/>
        <v>2800</v>
      </c>
      <c r="AR62" s="20"/>
      <c r="AS62" s="21">
        <v>0</v>
      </c>
      <c r="AT62" s="21">
        <v>0</v>
      </c>
      <c r="AU62" s="21">
        <v>32653</v>
      </c>
      <c r="AV62" s="21">
        <v>24720</v>
      </c>
      <c r="AW62" s="21">
        <v>0</v>
      </c>
      <c r="AX62" s="21">
        <v>0</v>
      </c>
      <c r="AY62" s="19">
        <f t="shared" si="13"/>
        <v>57373</v>
      </c>
      <c r="AZ62" s="20"/>
      <c r="BA62" s="21">
        <v>0</v>
      </c>
      <c r="BB62" s="21">
        <v>0</v>
      </c>
      <c r="BC62" s="21">
        <v>10752</v>
      </c>
      <c r="BD62" s="21">
        <v>0</v>
      </c>
      <c r="BE62" s="19">
        <f t="shared" si="8"/>
        <v>10752</v>
      </c>
      <c r="BF62" s="20"/>
      <c r="BG62" s="22">
        <v>2333</v>
      </c>
      <c r="BH62" s="20"/>
      <c r="BI62" s="21">
        <v>0</v>
      </c>
      <c r="BJ62" s="21">
        <v>0</v>
      </c>
      <c r="BK62" s="21">
        <v>97</v>
      </c>
      <c r="BL62" s="21">
        <v>0</v>
      </c>
      <c r="BM62" s="21">
        <v>9841</v>
      </c>
      <c r="BN62" s="21">
        <v>0</v>
      </c>
      <c r="BO62" s="21">
        <v>0</v>
      </c>
      <c r="BP62" s="21">
        <v>0</v>
      </c>
      <c r="BQ62" s="21">
        <v>0</v>
      </c>
      <c r="BR62" s="21">
        <v>0</v>
      </c>
      <c r="BS62" s="21">
        <v>0</v>
      </c>
      <c r="BT62" s="21">
        <v>0</v>
      </c>
      <c r="BU62" s="19">
        <f t="shared" si="9"/>
        <v>9938</v>
      </c>
      <c r="BV62" s="20" t="s">
        <v>12</v>
      </c>
      <c r="BW62" s="19">
        <f t="shared" si="15"/>
        <v>83196</v>
      </c>
      <c r="BX62" s="20" t="s">
        <v>12</v>
      </c>
      <c r="BY62" s="19">
        <f t="shared" si="16"/>
        <v>0</v>
      </c>
      <c r="BZ62" s="20" t="s">
        <v>12</v>
      </c>
      <c r="CA62" s="29"/>
      <c r="CB62" s="20"/>
      <c r="CC62" s="19">
        <f t="shared" si="11"/>
        <v>0</v>
      </c>
      <c r="CD62" s="5"/>
      <c r="CE62" s="113">
        <v>0</v>
      </c>
      <c r="CF62" s="113">
        <v>0</v>
      </c>
      <c r="CG62" s="19">
        <f t="shared" si="12"/>
        <v>0</v>
      </c>
      <c r="CH62" s="336" t="s">
        <v>738</v>
      </c>
      <c r="CI62" s="26">
        <v>45</v>
      </c>
      <c r="CJ62" s="6" t="s">
        <v>278</v>
      </c>
      <c r="CM62" s="13">
        <f>(+BD204)</f>
        <v>868325</v>
      </c>
      <c r="CN62" s="5" t="s">
        <v>12</v>
      </c>
    </row>
    <row r="63" spans="1:99" x14ac:dyDescent="0.2">
      <c r="A63" s="6">
        <f t="shared" si="2"/>
        <v>1</v>
      </c>
      <c r="B63" s="30" t="s">
        <v>273</v>
      </c>
      <c r="C63" s="29">
        <v>4692</v>
      </c>
      <c r="D63" s="20"/>
      <c r="E63" s="21">
        <v>23829</v>
      </c>
      <c r="F63" s="21"/>
      <c r="G63" s="21">
        <v>375</v>
      </c>
      <c r="H63" s="21"/>
      <c r="I63" s="21"/>
      <c r="J63" s="21"/>
      <c r="K63" s="21"/>
      <c r="L63" s="21"/>
      <c r="M63" s="21"/>
      <c r="N63" s="19">
        <f t="shared" si="3"/>
        <v>24204</v>
      </c>
      <c r="O63" s="20"/>
      <c r="P63" s="21">
        <v>4878</v>
      </c>
      <c r="Q63" s="21">
        <v>1014</v>
      </c>
      <c r="R63" s="21">
        <v>16987</v>
      </c>
      <c r="S63" s="21">
        <v>100000</v>
      </c>
      <c r="T63" s="21"/>
      <c r="U63" s="59">
        <f t="shared" si="4"/>
        <v>122879</v>
      </c>
      <c r="V63" s="20"/>
      <c r="W63" s="21"/>
      <c r="X63" s="21"/>
      <c r="Y63" s="21"/>
      <c r="Z63" s="21"/>
      <c r="AA63" s="21"/>
      <c r="AB63" s="21"/>
      <c r="AC63" s="19">
        <f t="shared" si="5"/>
        <v>0</v>
      </c>
      <c r="AD63" s="20"/>
      <c r="AE63" s="19">
        <f t="shared" si="14"/>
        <v>147083</v>
      </c>
      <c r="AF63" s="20"/>
      <c r="AG63" s="21"/>
      <c r="AH63" s="21"/>
      <c r="AI63" s="21"/>
      <c r="AJ63" s="21"/>
      <c r="AK63" s="19">
        <f t="shared" si="6"/>
        <v>0</v>
      </c>
      <c r="AL63" s="20"/>
      <c r="AM63" s="21">
        <v>68696</v>
      </c>
      <c r="AN63" s="21"/>
      <c r="AO63" s="21"/>
      <c r="AP63" s="21">
        <v>15196</v>
      </c>
      <c r="AQ63" s="19">
        <f t="shared" si="7"/>
        <v>83892</v>
      </c>
      <c r="AR63" s="20"/>
      <c r="AS63" s="21">
        <v>17373</v>
      </c>
      <c r="AT63" s="21"/>
      <c r="AU63" s="21">
        <v>208</v>
      </c>
      <c r="AV63" s="21"/>
      <c r="AW63" s="21"/>
      <c r="AX63" s="21"/>
      <c r="AY63" s="19">
        <f t="shared" si="13"/>
        <v>17581</v>
      </c>
      <c r="AZ63" s="20"/>
      <c r="BA63" s="21"/>
      <c r="BB63" s="21"/>
      <c r="BC63" s="21">
        <v>4142</v>
      </c>
      <c r="BD63" s="21"/>
      <c r="BE63" s="19">
        <f t="shared" si="8"/>
        <v>4142</v>
      </c>
      <c r="BF63" s="20"/>
      <c r="BG63" s="22">
        <v>4065</v>
      </c>
      <c r="BH63" s="20"/>
      <c r="BI63" s="21"/>
      <c r="BJ63" s="21"/>
      <c r="BK63" s="21">
        <v>5174</v>
      </c>
      <c r="BL63" s="21"/>
      <c r="BM63" s="21">
        <v>4390</v>
      </c>
      <c r="BN63" s="21"/>
      <c r="BO63" s="21"/>
      <c r="BP63" s="21"/>
      <c r="BQ63" s="21"/>
      <c r="BR63" s="21"/>
      <c r="BS63" s="21">
        <v>16987</v>
      </c>
      <c r="BT63" s="21"/>
      <c r="BU63" s="19">
        <f>((SUM(BI63:BT63)))</f>
        <v>26551</v>
      </c>
      <c r="BV63" s="20" t="s">
        <v>12</v>
      </c>
      <c r="BW63" s="19">
        <f>(+BU63+BG63+BE63+AY63+AQ63+AK63)</f>
        <v>136231</v>
      </c>
      <c r="BX63" s="20" t="s">
        <v>12</v>
      </c>
      <c r="BY63" s="19">
        <f t="shared" si="16"/>
        <v>10852</v>
      </c>
      <c r="BZ63" s="20" t="s">
        <v>12</v>
      </c>
      <c r="CA63" s="29"/>
      <c r="CB63" s="20"/>
      <c r="CC63" s="19">
        <f t="shared" si="11"/>
        <v>15544</v>
      </c>
      <c r="CD63" s="5"/>
      <c r="CE63" s="113">
        <v>10644</v>
      </c>
      <c r="CF63" s="113">
        <v>4900</v>
      </c>
      <c r="CG63" s="19">
        <f t="shared" si="12"/>
        <v>0</v>
      </c>
      <c r="CH63" s="336" t="s">
        <v>738</v>
      </c>
      <c r="CI63" s="41"/>
      <c r="CJ63" s="36" t="s">
        <v>280</v>
      </c>
      <c r="CM63" s="13"/>
      <c r="CN63" s="5" t="s">
        <v>12</v>
      </c>
    </row>
    <row r="64" spans="1:99" x14ac:dyDescent="0.2">
      <c r="A64" s="6">
        <f t="shared" si="2"/>
        <v>1</v>
      </c>
      <c r="B64" s="30" t="s">
        <v>275</v>
      </c>
      <c r="C64" s="29">
        <v>132636</v>
      </c>
      <c r="D64" s="20"/>
      <c r="E64" s="21">
        <v>0</v>
      </c>
      <c r="F64" s="21">
        <v>0</v>
      </c>
      <c r="G64" s="21">
        <v>0</v>
      </c>
      <c r="H64" s="21">
        <v>0</v>
      </c>
      <c r="I64" s="21">
        <v>0</v>
      </c>
      <c r="J64" s="21">
        <v>0</v>
      </c>
      <c r="K64" s="21">
        <v>0</v>
      </c>
      <c r="L64" s="21">
        <v>0</v>
      </c>
      <c r="M64" s="21">
        <v>920</v>
      </c>
      <c r="N64" s="19">
        <f t="shared" si="3"/>
        <v>920</v>
      </c>
      <c r="O64" s="20"/>
      <c r="P64" s="21">
        <v>7801</v>
      </c>
      <c r="Q64" s="21">
        <v>0</v>
      </c>
      <c r="R64" s="21">
        <v>0</v>
      </c>
      <c r="S64" s="21">
        <v>0</v>
      </c>
      <c r="T64" s="21">
        <v>0</v>
      </c>
      <c r="U64" s="59">
        <f t="shared" si="4"/>
        <v>7801</v>
      </c>
      <c r="V64" s="20"/>
      <c r="W64" s="21"/>
      <c r="X64" s="21"/>
      <c r="Y64" s="21"/>
      <c r="Z64" s="21"/>
      <c r="AA64" s="21"/>
      <c r="AB64" s="21"/>
      <c r="AC64" s="19">
        <f t="shared" si="5"/>
        <v>0</v>
      </c>
      <c r="AD64" s="20"/>
      <c r="AE64" s="19">
        <f t="shared" si="14"/>
        <v>8721</v>
      </c>
      <c r="AF64" s="20"/>
      <c r="AG64" s="21">
        <v>0</v>
      </c>
      <c r="AH64" s="21">
        <v>0</v>
      </c>
      <c r="AI64" s="21">
        <v>0</v>
      </c>
      <c r="AJ64" s="21">
        <v>0</v>
      </c>
      <c r="AK64" s="19">
        <f t="shared" si="6"/>
        <v>0</v>
      </c>
      <c r="AL64" s="20"/>
      <c r="AM64" s="21">
        <v>0</v>
      </c>
      <c r="AN64" s="21">
        <v>0</v>
      </c>
      <c r="AO64" s="21">
        <v>0</v>
      </c>
      <c r="AP64" s="21">
        <v>0</v>
      </c>
      <c r="AQ64" s="19">
        <f t="shared" si="7"/>
        <v>0</v>
      </c>
      <c r="AR64" s="20"/>
      <c r="AS64" s="21">
        <v>0</v>
      </c>
      <c r="AT64" s="21">
        <v>0</v>
      </c>
      <c r="AU64" s="21">
        <v>5250</v>
      </c>
      <c r="AV64" s="21">
        <v>0</v>
      </c>
      <c r="AW64" s="21">
        <v>0</v>
      </c>
      <c r="AX64" s="21">
        <v>0</v>
      </c>
      <c r="AY64" s="19">
        <f t="shared" si="13"/>
        <v>5250</v>
      </c>
      <c r="AZ64" s="20"/>
      <c r="BA64" s="21">
        <v>0</v>
      </c>
      <c r="BB64" s="21">
        <v>0</v>
      </c>
      <c r="BC64" s="21">
        <v>0</v>
      </c>
      <c r="BD64" s="21">
        <v>0</v>
      </c>
      <c r="BE64" s="19">
        <f t="shared" si="8"/>
        <v>0</v>
      </c>
      <c r="BF64" s="20"/>
      <c r="BG64" s="22">
        <v>1305</v>
      </c>
      <c r="BH64" s="20"/>
      <c r="BI64" s="21">
        <v>0</v>
      </c>
      <c r="BJ64" s="21">
        <v>0</v>
      </c>
      <c r="BK64" s="21">
        <v>5982</v>
      </c>
      <c r="BL64" s="21">
        <v>1220</v>
      </c>
      <c r="BM64" s="21">
        <v>2032</v>
      </c>
      <c r="BN64" s="21">
        <v>0</v>
      </c>
      <c r="BO64" s="21">
        <v>0</v>
      </c>
      <c r="BP64" s="21">
        <v>0</v>
      </c>
      <c r="BQ64" s="21">
        <v>0</v>
      </c>
      <c r="BR64" s="21">
        <v>1932</v>
      </c>
      <c r="BS64" s="21">
        <v>0</v>
      </c>
      <c r="BT64" s="21">
        <v>2413</v>
      </c>
      <c r="BU64" s="19">
        <f t="shared" si="9"/>
        <v>13579</v>
      </c>
      <c r="BV64" s="20" t="s">
        <v>12</v>
      </c>
      <c r="BW64" s="19">
        <f t="shared" si="15"/>
        <v>20134</v>
      </c>
      <c r="BX64" s="20" t="s">
        <v>12</v>
      </c>
      <c r="BY64" s="19">
        <f t="shared" si="16"/>
        <v>-11413</v>
      </c>
      <c r="BZ64" s="20" t="s">
        <v>12</v>
      </c>
      <c r="CA64" s="29"/>
      <c r="CB64" s="20"/>
      <c r="CC64" s="19">
        <f t="shared" si="11"/>
        <v>121223</v>
      </c>
      <c r="CD64" s="5"/>
      <c r="CE64" s="113">
        <v>0</v>
      </c>
      <c r="CF64" s="113">
        <v>0</v>
      </c>
      <c r="CG64" s="19">
        <f t="shared" si="12"/>
        <v>121223</v>
      </c>
      <c r="CH64" s="336" t="s">
        <v>738</v>
      </c>
      <c r="CI64" s="26">
        <v>48</v>
      </c>
      <c r="CJ64" s="6" t="s">
        <v>282</v>
      </c>
      <c r="CM64" s="13">
        <f>((+BI204))</f>
        <v>5432402</v>
      </c>
      <c r="CN64" s="5" t="s">
        <v>12</v>
      </c>
    </row>
    <row r="65" spans="1:92" x14ac:dyDescent="0.2">
      <c r="A65" s="6">
        <f t="shared" si="2"/>
        <v>1</v>
      </c>
      <c r="B65" s="30" t="s">
        <v>277</v>
      </c>
      <c r="C65" s="29">
        <v>1734338</v>
      </c>
      <c r="D65" s="20"/>
      <c r="E65" s="21">
        <v>348766</v>
      </c>
      <c r="F65" s="21">
        <v>0</v>
      </c>
      <c r="G65" s="21">
        <v>0</v>
      </c>
      <c r="H65" s="21">
        <v>0</v>
      </c>
      <c r="I65" s="21">
        <v>0</v>
      </c>
      <c r="J65" s="21">
        <v>0</v>
      </c>
      <c r="K65" s="21">
        <v>0</v>
      </c>
      <c r="L65" s="21">
        <v>0</v>
      </c>
      <c r="M65" s="21">
        <v>72404</v>
      </c>
      <c r="N65" s="19">
        <f t="shared" si="3"/>
        <v>421170</v>
      </c>
      <c r="O65" s="20"/>
      <c r="P65" s="21">
        <v>152977</v>
      </c>
      <c r="Q65" s="21">
        <v>17348</v>
      </c>
      <c r="R65" s="21">
        <v>17444</v>
      </c>
      <c r="S65" s="21">
        <v>0</v>
      </c>
      <c r="T65" s="21">
        <v>0</v>
      </c>
      <c r="U65" s="59">
        <f t="shared" si="4"/>
        <v>187769</v>
      </c>
      <c r="V65" s="20"/>
      <c r="W65" s="21"/>
      <c r="X65" s="21"/>
      <c r="Y65" s="21"/>
      <c r="Z65" s="21"/>
      <c r="AA65" s="21"/>
      <c r="AB65" s="21"/>
      <c r="AC65" s="19">
        <f t="shared" si="5"/>
        <v>0</v>
      </c>
      <c r="AD65" s="20"/>
      <c r="AE65" s="19">
        <f t="shared" si="14"/>
        <v>608939</v>
      </c>
      <c r="AF65" s="20"/>
      <c r="AG65" s="21">
        <v>0</v>
      </c>
      <c r="AH65" s="21">
        <v>0</v>
      </c>
      <c r="AI65" s="21">
        <v>0</v>
      </c>
      <c r="AJ65" s="21">
        <v>0</v>
      </c>
      <c r="AK65" s="19">
        <f t="shared" si="6"/>
        <v>0</v>
      </c>
      <c r="AL65" s="20"/>
      <c r="AM65" s="21">
        <v>0</v>
      </c>
      <c r="AN65" s="21">
        <v>31944</v>
      </c>
      <c r="AO65" s="21">
        <v>0</v>
      </c>
      <c r="AP65" s="21">
        <v>0</v>
      </c>
      <c r="AQ65" s="19">
        <f t="shared" si="7"/>
        <v>31944</v>
      </c>
      <c r="AR65" s="20"/>
      <c r="AS65" s="21">
        <v>69761</v>
      </c>
      <c r="AT65" s="21">
        <v>13434</v>
      </c>
      <c r="AU65" s="21">
        <v>3090</v>
      </c>
      <c r="AV65" s="21">
        <v>0</v>
      </c>
      <c r="AW65" s="21">
        <v>0</v>
      </c>
      <c r="AX65" s="21">
        <v>2710</v>
      </c>
      <c r="AY65" s="19">
        <f t="shared" si="13"/>
        <v>88995</v>
      </c>
      <c r="AZ65" s="20"/>
      <c r="BA65" s="21">
        <v>10000</v>
      </c>
      <c r="BB65" s="21">
        <v>3333</v>
      </c>
      <c r="BC65" s="21">
        <v>23935</v>
      </c>
      <c r="BD65" s="21">
        <v>14919</v>
      </c>
      <c r="BE65" s="19">
        <f t="shared" si="8"/>
        <v>52187</v>
      </c>
      <c r="BF65" s="20"/>
      <c r="BG65" s="22">
        <v>119051</v>
      </c>
      <c r="BH65" s="20"/>
      <c r="BI65" s="21">
        <v>0</v>
      </c>
      <c r="BJ65" s="21">
        <v>0</v>
      </c>
      <c r="BK65" s="21">
        <v>7098</v>
      </c>
      <c r="BL65" s="21">
        <v>3252</v>
      </c>
      <c r="BM65" s="21">
        <v>7465</v>
      </c>
      <c r="BN65" s="21">
        <v>0</v>
      </c>
      <c r="BO65" s="21">
        <v>0</v>
      </c>
      <c r="BP65" s="21">
        <v>0</v>
      </c>
      <c r="BQ65" s="21">
        <v>0</v>
      </c>
      <c r="BR65" s="21">
        <v>0</v>
      </c>
      <c r="BS65" s="21">
        <v>0</v>
      </c>
      <c r="BT65" s="21">
        <v>0</v>
      </c>
      <c r="BU65" s="19">
        <f t="shared" si="9"/>
        <v>17815</v>
      </c>
      <c r="BV65" s="20" t="s">
        <v>12</v>
      </c>
      <c r="BW65" s="19">
        <f t="shared" si="15"/>
        <v>309992</v>
      </c>
      <c r="BX65" s="20" t="s">
        <v>12</v>
      </c>
      <c r="BY65" s="19">
        <f t="shared" si="16"/>
        <v>298947</v>
      </c>
      <c r="BZ65" s="20" t="s">
        <v>12</v>
      </c>
      <c r="CA65" s="29"/>
      <c r="CB65" s="20"/>
      <c r="CC65" s="19">
        <f t="shared" si="11"/>
        <v>2033285</v>
      </c>
      <c r="CD65" s="5"/>
      <c r="CE65" s="113">
        <v>940000</v>
      </c>
      <c r="CF65" s="113">
        <v>1093285</v>
      </c>
      <c r="CG65" s="19">
        <f t="shared" si="12"/>
        <v>0</v>
      </c>
      <c r="CH65" s="336" t="s">
        <v>738</v>
      </c>
      <c r="CI65" s="26">
        <v>49</v>
      </c>
      <c r="CJ65" s="6" t="s">
        <v>284</v>
      </c>
      <c r="CM65" s="13">
        <f>((+BJ204))</f>
        <v>70789</v>
      </c>
      <c r="CN65" s="5" t="s">
        <v>12</v>
      </c>
    </row>
    <row r="66" spans="1:92" x14ac:dyDescent="0.2">
      <c r="A66" s="6">
        <f t="shared" si="2"/>
        <v>1</v>
      </c>
      <c r="B66" s="30" t="s">
        <v>279</v>
      </c>
      <c r="C66" s="29">
        <v>0</v>
      </c>
      <c r="D66" s="20"/>
      <c r="E66" s="21">
        <v>10121</v>
      </c>
      <c r="F66" s="21">
        <v>0</v>
      </c>
      <c r="G66" s="21">
        <v>0</v>
      </c>
      <c r="H66" s="21">
        <v>88038</v>
      </c>
      <c r="I66" s="21">
        <v>0</v>
      </c>
      <c r="J66" s="21">
        <v>0</v>
      </c>
      <c r="K66" s="21">
        <v>0</v>
      </c>
      <c r="L66" s="21">
        <v>0</v>
      </c>
      <c r="M66" s="21">
        <v>123054</v>
      </c>
      <c r="N66" s="19">
        <f t="shared" si="3"/>
        <v>221213</v>
      </c>
      <c r="O66" s="20"/>
      <c r="P66" s="21">
        <v>36348</v>
      </c>
      <c r="Q66" s="21">
        <v>0</v>
      </c>
      <c r="R66" s="21">
        <v>0</v>
      </c>
      <c r="S66" s="21">
        <v>0</v>
      </c>
      <c r="T66" s="21">
        <v>360000</v>
      </c>
      <c r="U66" s="59">
        <f t="shared" si="4"/>
        <v>396348</v>
      </c>
      <c r="V66" s="20"/>
      <c r="W66" s="21"/>
      <c r="X66" s="21"/>
      <c r="Y66" s="21"/>
      <c r="Z66" s="21"/>
      <c r="AA66" s="21"/>
      <c r="AB66" s="21"/>
      <c r="AC66" s="19">
        <f t="shared" si="5"/>
        <v>0</v>
      </c>
      <c r="AD66" s="20"/>
      <c r="AE66" s="19">
        <f t="shared" si="14"/>
        <v>617561</v>
      </c>
      <c r="AF66" s="20"/>
      <c r="AG66" s="21">
        <v>0</v>
      </c>
      <c r="AH66" s="21">
        <v>0</v>
      </c>
      <c r="AI66" s="21">
        <v>0</v>
      </c>
      <c r="AJ66" s="21">
        <v>30000</v>
      </c>
      <c r="AK66" s="19">
        <f t="shared" si="6"/>
        <v>30000</v>
      </c>
      <c r="AL66" s="20"/>
      <c r="AM66" s="21">
        <v>132865</v>
      </c>
      <c r="AN66" s="21">
        <v>0</v>
      </c>
      <c r="AO66" s="21">
        <v>0</v>
      </c>
      <c r="AP66" s="21">
        <v>0</v>
      </c>
      <c r="AQ66" s="19">
        <f t="shared" si="7"/>
        <v>132865</v>
      </c>
      <c r="AR66" s="20"/>
      <c r="AS66" s="21">
        <v>13000</v>
      </c>
      <c r="AT66" s="21">
        <v>6500</v>
      </c>
      <c r="AU66" s="21">
        <v>7787</v>
      </c>
      <c r="AV66" s="21">
        <v>600</v>
      </c>
      <c r="AW66" s="21">
        <v>0</v>
      </c>
      <c r="AX66" s="21">
        <v>0</v>
      </c>
      <c r="AY66" s="19">
        <f t="shared" si="13"/>
        <v>27887</v>
      </c>
      <c r="AZ66" s="20"/>
      <c r="BA66" s="21">
        <v>0</v>
      </c>
      <c r="BB66" s="21">
        <v>0</v>
      </c>
      <c r="BC66" s="21">
        <v>17032</v>
      </c>
      <c r="BD66" s="21">
        <v>0</v>
      </c>
      <c r="BE66" s="19">
        <f>(SUM(BA66:BD66))</f>
        <v>17032</v>
      </c>
      <c r="BF66" s="20"/>
      <c r="BG66" s="22">
        <v>3200</v>
      </c>
      <c r="BH66" s="20"/>
      <c r="BI66" s="21">
        <v>0</v>
      </c>
      <c r="BJ66" s="21">
        <v>0</v>
      </c>
      <c r="BK66" s="21">
        <v>9634</v>
      </c>
      <c r="BL66" s="21">
        <v>2750</v>
      </c>
      <c r="BM66" s="21">
        <v>50000</v>
      </c>
      <c r="BN66" s="21">
        <v>0</v>
      </c>
      <c r="BO66" s="21">
        <v>0</v>
      </c>
      <c r="BP66" s="21">
        <v>0</v>
      </c>
      <c r="BQ66" s="21">
        <v>0</v>
      </c>
      <c r="BR66" s="21">
        <v>0</v>
      </c>
      <c r="BS66" s="21">
        <v>0</v>
      </c>
      <c r="BT66" s="21">
        <v>0</v>
      </c>
      <c r="BU66" s="19">
        <f t="shared" si="9"/>
        <v>62384</v>
      </c>
      <c r="BV66" s="20" t="s">
        <v>12</v>
      </c>
      <c r="BW66" s="19">
        <f t="shared" si="15"/>
        <v>273368</v>
      </c>
      <c r="BX66" s="20" t="s">
        <v>12</v>
      </c>
      <c r="BY66" s="19">
        <f t="shared" si="16"/>
        <v>344193</v>
      </c>
      <c r="BZ66" s="20" t="s">
        <v>12</v>
      </c>
      <c r="CA66" s="29"/>
      <c r="CB66" s="20"/>
      <c r="CC66" s="19">
        <f t="shared" si="11"/>
        <v>344193</v>
      </c>
      <c r="CD66" s="5"/>
      <c r="CE66" s="113">
        <v>344193</v>
      </c>
      <c r="CF66" s="113">
        <v>0</v>
      </c>
      <c r="CG66" s="19">
        <f t="shared" si="12"/>
        <v>0</v>
      </c>
      <c r="CH66" s="336" t="s">
        <v>738</v>
      </c>
      <c r="CI66" s="26">
        <v>50</v>
      </c>
      <c r="CJ66" s="6" t="s">
        <v>286</v>
      </c>
      <c r="CM66" s="13">
        <f>((+BK204))</f>
        <v>6657004.2799999993</v>
      </c>
      <c r="CN66" s="5" t="s">
        <v>12</v>
      </c>
    </row>
    <row r="67" spans="1:92" x14ac:dyDescent="0.2">
      <c r="A67" s="6">
        <f t="shared" si="2"/>
        <v>1</v>
      </c>
      <c r="B67" s="30" t="s">
        <v>281</v>
      </c>
      <c r="C67" s="29">
        <v>78080</v>
      </c>
      <c r="D67" s="20"/>
      <c r="E67" s="21">
        <v>15000</v>
      </c>
      <c r="F67" s="21">
        <v>0</v>
      </c>
      <c r="G67" s="21">
        <v>0</v>
      </c>
      <c r="H67" s="21">
        <v>0</v>
      </c>
      <c r="I67" s="21">
        <v>0</v>
      </c>
      <c r="J67" s="21">
        <v>0</v>
      </c>
      <c r="K67" s="21">
        <v>0</v>
      </c>
      <c r="L67" s="21">
        <v>0</v>
      </c>
      <c r="M67" s="21">
        <v>15635</v>
      </c>
      <c r="N67" s="19">
        <f t="shared" si="3"/>
        <v>30635</v>
      </c>
      <c r="O67" s="20"/>
      <c r="P67" s="21">
        <v>63321</v>
      </c>
      <c r="Q67" s="21">
        <v>0</v>
      </c>
      <c r="R67" s="21">
        <v>0</v>
      </c>
      <c r="S67" s="21">
        <v>0</v>
      </c>
      <c r="T67" s="21">
        <v>0</v>
      </c>
      <c r="U67" s="59">
        <f t="shared" si="4"/>
        <v>63321</v>
      </c>
      <c r="V67" s="20"/>
      <c r="W67" s="21"/>
      <c r="X67" s="21"/>
      <c r="Y67" s="21"/>
      <c r="Z67" s="21"/>
      <c r="AA67" s="21"/>
      <c r="AB67" s="21"/>
      <c r="AC67" s="19">
        <f t="shared" si="5"/>
        <v>0</v>
      </c>
      <c r="AD67" s="20"/>
      <c r="AE67" s="19">
        <f t="shared" si="14"/>
        <v>93956</v>
      </c>
      <c r="AF67" s="20"/>
      <c r="AG67" s="21">
        <v>0</v>
      </c>
      <c r="AH67" s="21">
        <v>0</v>
      </c>
      <c r="AI67" s="21">
        <v>0</v>
      </c>
      <c r="AJ67" s="21">
        <v>0</v>
      </c>
      <c r="AK67" s="19">
        <f t="shared" si="6"/>
        <v>0</v>
      </c>
      <c r="AL67" s="20"/>
      <c r="AM67" s="21">
        <v>0</v>
      </c>
      <c r="AN67" s="21">
        <v>0</v>
      </c>
      <c r="AO67" s="21">
        <v>0</v>
      </c>
      <c r="AP67" s="21">
        <v>0</v>
      </c>
      <c r="AQ67" s="19">
        <f t="shared" si="7"/>
        <v>0</v>
      </c>
      <c r="AR67" s="20"/>
      <c r="AS67" s="21">
        <v>0</v>
      </c>
      <c r="AT67" s="21">
        <v>1800</v>
      </c>
      <c r="AU67" s="21">
        <v>19780</v>
      </c>
      <c r="AV67" s="21">
        <v>0</v>
      </c>
      <c r="AW67" s="21">
        <v>0</v>
      </c>
      <c r="AX67" s="21">
        <v>6539</v>
      </c>
      <c r="AY67" s="19">
        <f t="shared" si="13"/>
        <v>28119</v>
      </c>
      <c r="AZ67" s="20"/>
      <c r="BA67" s="21">
        <v>0</v>
      </c>
      <c r="BB67" s="21">
        <v>0</v>
      </c>
      <c r="BC67" s="21">
        <v>7357</v>
      </c>
      <c r="BD67" s="21">
        <v>10086</v>
      </c>
      <c r="BE67" s="19">
        <f t="shared" si="8"/>
        <v>17443</v>
      </c>
      <c r="BF67" s="20"/>
      <c r="BG67" s="22">
        <v>0</v>
      </c>
      <c r="BH67" s="20"/>
      <c r="BI67" s="21">
        <v>0</v>
      </c>
      <c r="BJ67" s="21">
        <v>0</v>
      </c>
      <c r="BK67" s="21">
        <v>4766</v>
      </c>
      <c r="BL67" s="21">
        <v>0</v>
      </c>
      <c r="BM67" s="21">
        <v>0</v>
      </c>
      <c r="BN67" s="21">
        <v>0</v>
      </c>
      <c r="BO67" s="21">
        <v>0</v>
      </c>
      <c r="BP67" s="21">
        <v>0</v>
      </c>
      <c r="BQ67" s="21">
        <v>0</v>
      </c>
      <c r="BR67" s="21">
        <v>0</v>
      </c>
      <c r="BS67" s="21">
        <v>0</v>
      </c>
      <c r="BT67" s="21">
        <v>0</v>
      </c>
      <c r="BU67" s="19">
        <f t="shared" si="9"/>
        <v>4766</v>
      </c>
      <c r="BV67" s="20" t="s">
        <v>12</v>
      </c>
      <c r="BW67" s="19">
        <f t="shared" si="15"/>
        <v>50328</v>
      </c>
      <c r="BX67" s="20" t="s">
        <v>12</v>
      </c>
      <c r="BY67" s="19">
        <f t="shared" si="16"/>
        <v>43628</v>
      </c>
      <c r="BZ67" s="20" t="s">
        <v>12</v>
      </c>
      <c r="CA67" s="29"/>
      <c r="CB67" s="20"/>
      <c r="CC67" s="19">
        <f t="shared" si="11"/>
        <v>121708</v>
      </c>
      <c r="CD67" s="5"/>
      <c r="CE67" s="113">
        <v>121708</v>
      </c>
      <c r="CF67" s="113">
        <v>0</v>
      </c>
      <c r="CG67" s="19">
        <f t="shared" si="12"/>
        <v>0</v>
      </c>
      <c r="CH67" s="336" t="s">
        <v>738</v>
      </c>
      <c r="CI67" s="26">
        <v>51</v>
      </c>
      <c r="CJ67" s="6" t="s">
        <v>288</v>
      </c>
      <c r="CM67" s="13">
        <f>((+BL204))</f>
        <v>1686892.2</v>
      </c>
      <c r="CN67" s="5" t="s">
        <v>12</v>
      </c>
    </row>
    <row r="68" spans="1:92" x14ac:dyDescent="0.2">
      <c r="A68" s="6">
        <f t="shared" si="2"/>
        <v>1</v>
      </c>
      <c r="B68" s="30" t="s">
        <v>283</v>
      </c>
      <c r="C68" s="29">
        <v>950022</v>
      </c>
      <c r="D68" s="20"/>
      <c r="E68" s="21">
        <v>275023</v>
      </c>
      <c r="F68" s="21">
        <v>14970</v>
      </c>
      <c r="G68" s="21">
        <v>36064</v>
      </c>
      <c r="H68" s="21">
        <v>0</v>
      </c>
      <c r="I68" s="21">
        <v>0</v>
      </c>
      <c r="J68" s="21">
        <v>0</v>
      </c>
      <c r="K68" s="21">
        <v>0</v>
      </c>
      <c r="L68" s="21">
        <v>0</v>
      </c>
      <c r="M68" s="21">
        <v>158625</v>
      </c>
      <c r="N68" s="19">
        <f t="shared" si="3"/>
        <v>484682</v>
      </c>
      <c r="O68" s="20"/>
      <c r="P68" s="21">
        <v>344950</v>
      </c>
      <c r="Q68" s="21">
        <v>0</v>
      </c>
      <c r="R68" s="21">
        <v>39868</v>
      </c>
      <c r="S68" s="21">
        <v>0</v>
      </c>
      <c r="T68" s="21">
        <v>0</v>
      </c>
      <c r="U68" s="59">
        <f t="shared" si="4"/>
        <v>384818</v>
      </c>
      <c r="V68" s="20"/>
      <c r="W68" s="21"/>
      <c r="X68" s="21"/>
      <c r="Y68" s="21"/>
      <c r="Z68" s="21"/>
      <c r="AA68" s="21"/>
      <c r="AB68" s="21"/>
      <c r="AC68" s="19">
        <f t="shared" si="5"/>
        <v>0</v>
      </c>
      <c r="AD68" s="20"/>
      <c r="AE68" s="19">
        <f t="shared" si="14"/>
        <v>869500</v>
      </c>
      <c r="AF68" s="20"/>
      <c r="AG68" s="21">
        <v>22680</v>
      </c>
      <c r="AH68" s="21">
        <v>262887</v>
      </c>
      <c r="AI68" s="21">
        <v>0</v>
      </c>
      <c r="AJ68" s="21">
        <v>0</v>
      </c>
      <c r="AK68" s="19">
        <f t="shared" si="6"/>
        <v>285567</v>
      </c>
      <c r="AL68" s="20"/>
      <c r="AM68" s="21">
        <v>17397</v>
      </c>
      <c r="AN68" s="21">
        <v>5621</v>
      </c>
      <c r="AO68" s="21">
        <v>28699</v>
      </c>
      <c r="AP68" s="21">
        <v>12606</v>
      </c>
      <c r="AQ68" s="19">
        <f t="shared" si="7"/>
        <v>64323</v>
      </c>
      <c r="AR68" s="20"/>
      <c r="AS68" s="21">
        <v>51591</v>
      </c>
      <c r="AT68" s="21">
        <v>10796</v>
      </c>
      <c r="AU68" s="21">
        <v>754</v>
      </c>
      <c r="AV68" s="21">
        <v>5943</v>
      </c>
      <c r="AW68" s="21">
        <v>0</v>
      </c>
      <c r="AX68" s="21">
        <v>289185</v>
      </c>
      <c r="AY68" s="19">
        <f t="shared" si="13"/>
        <v>358269</v>
      </c>
      <c r="AZ68" s="20"/>
      <c r="BA68" s="21">
        <v>0</v>
      </c>
      <c r="BB68" s="21">
        <v>0</v>
      </c>
      <c r="BC68" s="21">
        <v>88284</v>
      </c>
      <c r="BD68" s="21">
        <v>1797</v>
      </c>
      <c r="BE68" s="19">
        <f t="shared" si="8"/>
        <v>90081</v>
      </c>
      <c r="BF68" s="20"/>
      <c r="BG68" s="22">
        <v>132185</v>
      </c>
      <c r="BH68" s="20"/>
      <c r="BI68" s="21">
        <v>0</v>
      </c>
      <c r="BJ68" s="21">
        <v>0</v>
      </c>
      <c r="BK68" s="21">
        <v>45833</v>
      </c>
      <c r="BL68" s="21">
        <v>10291</v>
      </c>
      <c r="BM68" s="21">
        <v>28396</v>
      </c>
      <c r="BN68" s="21">
        <v>0</v>
      </c>
      <c r="BO68" s="21">
        <v>0</v>
      </c>
      <c r="BP68" s="21">
        <v>0</v>
      </c>
      <c r="BQ68" s="21">
        <v>0</v>
      </c>
      <c r="BR68" s="21">
        <v>35000</v>
      </c>
      <c r="BS68" s="21">
        <v>0</v>
      </c>
      <c r="BT68" s="21">
        <v>0</v>
      </c>
      <c r="BU68" s="19">
        <f t="shared" si="9"/>
        <v>119520</v>
      </c>
      <c r="BV68" s="20" t="s">
        <v>12</v>
      </c>
      <c r="BW68" s="19">
        <f t="shared" si="15"/>
        <v>1049945</v>
      </c>
      <c r="BX68" s="20" t="s">
        <v>12</v>
      </c>
      <c r="BY68" s="19">
        <f t="shared" si="16"/>
        <v>-180445</v>
      </c>
      <c r="BZ68" s="20" t="s">
        <v>12</v>
      </c>
      <c r="CA68" s="29">
        <v>2444</v>
      </c>
      <c r="CB68" s="20"/>
      <c r="CC68" s="19">
        <f t="shared" si="11"/>
        <v>772021</v>
      </c>
      <c r="CD68" s="5"/>
      <c r="CE68" s="113">
        <v>0</v>
      </c>
      <c r="CF68" s="113">
        <v>772021</v>
      </c>
      <c r="CG68" s="19">
        <f t="shared" si="12"/>
        <v>0</v>
      </c>
      <c r="CH68" s="336" t="s">
        <v>738</v>
      </c>
      <c r="CI68" s="26">
        <v>52</v>
      </c>
      <c r="CJ68" s="6" t="s">
        <v>290</v>
      </c>
      <c r="CM68" s="13">
        <f>((+BM204))</f>
        <v>6702512</v>
      </c>
      <c r="CN68" s="5" t="s">
        <v>12</v>
      </c>
    </row>
    <row r="69" spans="1:92" x14ac:dyDescent="0.2">
      <c r="A69" s="6">
        <f t="shared" si="2"/>
        <v>1</v>
      </c>
      <c r="B69" s="30" t="s">
        <v>285</v>
      </c>
      <c r="C69" s="29">
        <v>371645</v>
      </c>
      <c r="D69" s="20"/>
      <c r="E69" s="21">
        <v>145294</v>
      </c>
      <c r="F69" s="21">
        <v>0</v>
      </c>
      <c r="G69" s="21">
        <v>1735</v>
      </c>
      <c r="H69" s="21">
        <v>0</v>
      </c>
      <c r="I69" s="21">
        <v>0</v>
      </c>
      <c r="J69" s="21">
        <v>0</v>
      </c>
      <c r="K69" s="21">
        <v>0</v>
      </c>
      <c r="L69" s="21">
        <v>0</v>
      </c>
      <c r="M69" s="21">
        <v>5747</v>
      </c>
      <c r="N69" s="19">
        <f t="shared" si="3"/>
        <v>152776</v>
      </c>
      <c r="O69" s="20"/>
      <c r="P69" s="21">
        <v>50101</v>
      </c>
      <c r="Q69" s="21">
        <v>22591</v>
      </c>
      <c r="R69" s="21">
        <v>35500</v>
      </c>
      <c r="S69" s="21">
        <v>0</v>
      </c>
      <c r="T69" s="21">
        <v>0</v>
      </c>
      <c r="U69" s="59">
        <f t="shared" si="4"/>
        <v>108192</v>
      </c>
      <c r="V69" s="20"/>
      <c r="W69" s="21"/>
      <c r="X69" s="21"/>
      <c r="Y69" s="21"/>
      <c r="Z69" s="21"/>
      <c r="AA69" s="21"/>
      <c r="AB69" s="21"/>
      <c r="AC69" s="19">
        <f t="shared" si="5"/>
        <v>0</v>
      </c>
      <c r="AD69" s="20"/>
      <c r="AE69" s="19">
        <f t="shared" si="14"/>
        <v>260968</v>
      </c>
      <c r="AF69" s="20">
        <v>0</v>
      </c>
      <c r="AG69" s="21">
        <v>0</v>
      </c>
      <c r="AH69" s="21">
        <v>0</v>
      </c>
      <c r="AI69" s="21">
        <v>0</v>
      </c>
      <c r="AJ69" s="21">
        <v>0</v>
      </c>
      <c r="AK69" s="19">
        <f>(SUM(AG69:AJ69))</f>
        <v>0</v>
      </c>
      <c r="AL69" s="20">
        <v>0</v>
      </c>
      <c r="AM69" s="21">
        <v>0</v>
      </c>
      <c r="AN69" s="21">
        <v>0</v>
      </c>
      <c r="AO69" s="21">
        <v>0</v>
      </c>
      <c r="AP69" s="21">
        <v>0</v>
      </c>
      <c r="AQ69" s="19">
        <f t="shared" si="7"/>
        <v>0</v>
      </c>
      <c r="AR69" s="20"/>
      <c r="AS69" s="21">
        <v>124282</v>
      </c>
      <c r="AT69" s="21">
        <v>20195</v>
      </c>
      <c r="AU69" s="21">
        <v>24038</v>
      </c>
      <c r="AV69" s="21">
        <v>12281</v>
      </c>
      <c r="AW69" s="21">
        <v>0</v>
      </c>
      <c r="AX69" s="21">
        <v>7668</v>
      </c>
      <c r="AY69" s="19">
        <f t="shared" si="13"/>
        <v>188464</v>
      </c>
      <c r="AZ69" s="20"/>
      <c r="BA69" s="21">
        <v>1700</v>
      </c>
      <c r="BB69" s="21">
        <v>0</v>
      </c>
      <c r="BC69" s="21">
        <v>3319</v>
      </c>
      <c r="BD69" s="21">
        <v>0</v>
      </c>
      <c r="BE69" s="19">
        <f t="shared" si="8"/>
        <v>5019</v>
      </c>
      <c r="BF69" s="20"/>
      <c r="BG69" s="22">
        <v>34791</v>
      </c>
      <c r="BH69" s="20"/>
      <c r="BI69" s="21">
        <v>0</v>
      </c>
      <c r="BJ69" s="21">
        <v>0</v>
      </c>
      <c r="BK69" s="21">
        <v>24692</v>
      </c>
      <c r="BL69" s="21">
        <v>5344</v>
      </c>
      <c r="BM69" s="21">
        <v>2250</v>
      </c>
      <c r="BN69" s="21">
        <v>0</v>
      </c>
      <c r="BO69" s="21">
        <v>0</v>
      </c>
      <c r="BP69" s="21">
        <v>0</v>
      </c>
      <c r="BQ69" s="21">
        <v>0</v>
      </c>
      <c r="BR69" s="21">
        <v>0</v>
      </c>
      <c r="BS69" s="21">
        <v>0</v>
      </c>
      <c r="BT69" s="21">
        <v>0</v>
      </c>
      <c r="BU69" s="19">
        <f t="shared" si="9"/>
        <v>32286</v>
      </c>
      <c r="BV69" s="20" t="s">
        <v>12</v>
      </c>
      <c r="BW69" s="19">
        <f t="shared" si="15"/>
        <v>260560</v>
      </c>
      <c r="BX69" s="20" t="s">
        <v>12</v>
      </c>
      <c r="BY69" s="19">
        <f t="shared" si="16"/>
        <v>408</v>
      </c>
      <c r="BZ69" s="20" t="s">
        <v>12</v>
      </c>
      <c r="CA69" s="29"/>
      <c r="CB69" s="20"/>
      <c r="CC69" s="19">
        <f t="shared" si="11"/>
        <v>372053</v>
      </c>
      <c r="CD69" s="5"/>
      <c r="CE69" s="113">
        <v>238000</v>
      </c>
      <c r="CF69" s="113">
        <v>134053</v>
      </c>
      <c r="CG69" s="19">
        <f t="shared" si="12"/>
        <v>0</v>
      </c>
      <c r="CH69" s="336" t="s">
        <v>738</v>
      </c>
      <c r="CI69" s="26">
        <v>53</v>
      </c>
      <c r="CJ69" s="6" t="s">
        <v>292</v>
      </c>
      <c r="CM69" s="13">
        <f>((+BN204))</f>
        <v>600579</v>
      </c>
      <c r="CN69" s="5" t="s">
        <v>12</v>
      </c>
    </row>
    <row r="70" spans="1:92" x14ac:dyDescent="0.2">
      <c r="A70" s="6">
        <f t="shared" si="2"/>
        <v>1</v>
      </c>
      <c r="B70" s="30" t="s">
        <v>287</v>
      </c>
      <c r="C70" s="29">
        <v>136864</v>
      </c>
      <c r="D70" s="20"/>
      <c r="E70" s="21"/>
      <c r="F70" s="21"/>
      <c r="G70" s="21"/>
      <c r="H70" s="21"/>
      <c r="I70" s="21"/>
      <c r="J70" s="21"/>
      <c r="K70" s="21"/>
      <c r="L70" s="21"/>
      <c r="M70" s="21">
        <v>6369</v>
      </c>
      <c r="N70" s="19">
        <f t="shared" si="3"/>
        <v>6369</v>
      </c>
      <c r="O70" s="20"/>
      <c r="P70" s="21">
        <v>18043</v>
      </c>
      <c r="Q70" s="21">
        <v>857</v>
      </c>
      <c r="R70" s="21">
        <v>54894</v>
      </c>
      <c r="S70" s="21"/>
      <c r="T70" s="21">
        <v>12059</v>
      </c>
      <c r="U70" s="59">
        <f>(SUM(P70:T70))</f>
        <v>85853</v>
      </c>
      <c r="V70" s="20"/>
      <c r="W70" s="21"/>
      <c r="X70" s="21"/>
      <c r="Y70" s="21"/>
      <c r="Z70" s="21"/>
      <c r="AA70" s="21"/>
      <c r="AB70" s="21"/>
      <c r="AC70" s="19">
        <f t="shared" si="5"/>
        <v>0</v>
      </c>
      <c r="AD70" s="20"/>
      <c r="AE70" s="19">
        <f t="shared" si="14"/>
        <v>92222</v>
      </c>
      <c r="AF70" s="20"/>
      <c r="AG70" s="21"/>
      <c r="AH70" s="21"/>
      <c r="AI70" s="21"/>
      <c r="AJ70" s="21">
        <v>1073</v>
      </c>
      <c r="AK70" s="19">
        <f t="shared" si="6"/>
        <v>1073</v>
      </c>
      <c r="AL70" s="20"/>
      <c r="AM70" s="21">
        <v>19954</v>
      </c>
      <c r="AN70" s="21"/>
      <c r="AO70" s="21"/>
      <c r="AP70" s="21"/>
      <c r="AQ70" s="19">
        <f t="shared" si="7"/>
        <v>19954</v>
      </c>
      <c r="AR70" s="20"/>
      <c r="AS70" s="21"/>
      <c r="AT70" s="21">
        <v>87</v>
      </c>
      <c r="AU70" s="21">
        <v>10046</v>
      </c>
      <c r="AV70" s="21"/>
      <c r="AW70" s="21"/>
      <c r="AX70" s="21">
        <v>20449</v>
      </c>
      <c r="AY70" s="19">
        <f>(SUM(AS70:AX70))</f>
        <v>30582</v>
      </c>
      <c r="AZ70" s="20"/>
      <c r="BA70" s="21"/>
      <c r="BB70" s="21">
        <v>5376</v>
      </c>
      <c r="BC70" s="21">
        <v>7013</v>
      </c>
      <c r="BD70" s="21">
        <v>1621</v>
      </c>
      <c r="BE70" s="19">
        <f t="shared" si="8"/>
        <v>14010</v>
      </c>
      <c r="BF70" s="20"/>
      <c r="BG70" s="22">
        <v>17608</v>
      </c>
      <c r="BH70" s="20"/>
      <c r="BI70" s="21">
        <v>0</v>
      </c>
      <c r="BJ70" s="21">
        <v>0</v>
      </c>
      <c r="BK70" s="21">
        <v>4721</v>
      </c>
      <c r="BL70" s="21">
        <v>3121</v>
      </c>
      <c r="BM70" s="21">
        <v>0</v>
      </c>
      <c r="BN70" s="21">
        <v>0</v>
      </c>
      <c r="BO70" s="21">
        <v>0</v>
      </c>
      <c r="BP70" s="21">
        <v>0</v>
      </c>
      <c r="BQ70" s="21">
        <v>0</v>
      </c>
      <c r="BR70" s="21">
        <v>0</v>
      </c>
      <c r="BS70" s="21">
        <v>0</v>
      </c>
      <c r="BT70" s="21">
        <v>0</v>
      </c>
      <c r="BU70" s="19">
        <f t="shared" si="9"/>
        <v>7842</v>
      </c>
      <c r="BV70" s="20" t="s">
        <v>12</v>
      </c>
      <c r="BW70" s="19">
        <f t="shared" si="15"/>
        <v>91069</v>
      </c>
      <c r="BX70" s="20" t="s">
        <v>12</v>
      </c>
      <c r="BY70" s="19">
        <f t="shared" si="16"/>
        <v>1153</v>
      </c>
      <c r="BZ70" s="20" t="s">
        <v>12</v>
      </c>
      <c r="CA70" s="29"/>
      <c r="CB70" s="20"/>
      <c r="CC70" s="19">
        <f t="shared" si="11"/>
        <v>138017</v>
      </c>
      <c r="CD70" s="5"/>
      <c r="CE70" s="113">
        <v>110414</v>
      </c>
      <c r="CF70" s="113">
        <v>27603</v>
      </c>
      <c r="CG70" s="19">
        <f t="shared" si="12"/>
        <v>0</v>
      </c>
      <c r="CH70" s="336" t="s">
        <v>738</v>
      </c>
      <c r="CI70" s="26">
        <v>54</v>
      </c>
      <c r="CJ70" s="6" t="s">
        <v>294</v>
      </c>
      <c r="CM70" s="13">
        <f>((+BO204))</f>
        <v>4624</v>
      </c>
      <c r="CN70" s="5" t="s">
        <v>12</v>
      </c>
    </row>
    <row r="71" spans="1:92" x14ac:dyDescent="0.2">
      <c r="A71" s="6">
        <f t="shared" si="2"/>
        <v>1</v>
      </c>
      <c r="B71" s="30" t="s">
        <v>289</v>
      </c>
      <c r="C71" s="6">
        <v>806301</v>
      </c>
      <c r="D71" s="20"/>
      <c r="E71" s="21">
        <v>242244</v>
      </c>
      <c r="F71" s="21"/>
      <c r="G71" s="21">
        <v>9867</v>
      </c>
      <c r="H71" s="21"/>
      <c r="I71" s="21"/>
      <c r="J71" s="21"/>
      <c r="K71" s="21"/>
      <c r="L71" s="21"/>
      <c r="M71" s="21">
        <v>8669</v>
      </c>
      <c r="N71" s="19">
        <f t="shared" si="3"/>
        <v>260780</v>
      </c>
      <c r="O71" s="20"/>
      <c r="P71" s="21">
        <v>78871</v>
      </c>
      <c r="Q71" s="21"/>
      <c r="R71" s="21"/>
      <c r="S71" s="21"/>
      <c r="T71" s="21">
        <v>42248</v>
      </c>
      <c r="U71" s="59">
        <f t="shared" si="4"/>
        <v>121119</v>
      </c>
      <c r="V71" s="20"/>
      <c r="W71" s="21"/>
      <c r="X71" s="21"/>
      <c r="Y71" s="21"/>
      <c r="Z71" s="21"/>
      <c r="AA71" s="21"/>
      <c r="AB71" s="21"/>
      <c r="AC71" s="19">
        <f t="shared" si="5"/>
        <v>0</v>
      </c>
      <c r="AD71" s="20"/>
      <c r="AE71" s="19">
        <f t="shared" si="14"/>
        <v>381899</v>
      </c>
      <c r="AF71" s="20"/>
      <c r="AG71" s="21"/>
      <c r="AH71" s="21"/>
      <c r="AI71" s="21"/>
      <c r="AJ71" s="21"/>
      <c r="AK71" s="19">
        <f t="shared" si="6"/>
        <v>0</v>
      </c>
      <c r="AL71" s="20"/>
      <c r="AM71" s="21"/>
      <c r="AN71" s="21"/>
      <c r="AO71" s="21"/>
      <c r="AP71" s="21"/>
      <c r="AQ71" s="19">
        <f t="shared" si="7"/>
        <v>0</v>
      </c>
      <c r="AR71" s="20"/>
      <c r="AS71" s="21">
        <v>115672</v>
      </c>
      <c r="AT71" s="21">
        <v>3078</v>
      </c>
      <c r="AU71" s="21">
        <v>5024</v>
      </c>
      <c r="AV71" s="21"/>
      <c r="AW71" s="21"/>
      <c r="AX71" s="21"/>
      <c r="AY71" s="19">
        <f t="shared" si="13"/>
        <v>123774</v>
      </c>
      <c r="AZ71" s="20"/>
      <c r="BA71" s="21">
        <v>2600</v>
      </c>
      <c r="BB71" s="21"/>
      <c r="BC71" s="21">
        <v>26629</v>
      </c>
      <c r="BD71" s="21"/>
      <c r="BE71" s="19">
        <f t="shared" si="8"/>
        <v>29229</v>
      </c>
      <c r="BF71" s="20"/>
      <c r="BG71" s="22">
        <v>142641</v>
      </c>
      <c r="BH71" s="20"/>
      <c r="BI71" s="21"/>
      <c r="BJ71" s="21"/>
      <c r="BK71" s="21">
        <v>51268</v>
      </c>
      <c r="BL71" s="21">
        <v>4414</v>
      </c>
      <c r="BM71" s="21">
        <v>3065</v>
      </c>
      <c r="BN71" s="21"/>
      <c r="BO71" s="21"/>
      <c r="BP71" s="21"/>
      <c r="BQ71" s="21"/>
      <c r="BR71" s="21"/>
      <c r="BS71" s="21"/>
      <c r="BT71" s="21">
        <v>86032</v>
      </c>
      <c r="BU71" s="19">
        <f t="shared" si="9"/>
        <v>144779</v>
      </c>
      <c r="BV71" s="20" t="s">
        <v>12</v>
      </c>
      <c r="BW71" s="19">
        <f>(+BU71+BG71+BE71+AY71+AQ71+AK71)</f>
        <v>440423</v>
      </c>
      <c r="BX71" s="20" t="s">
        <v>12</v>
      </c>
      <c r="BY71" s="19">
        <f t="shared" si="16"/>
        <v>-58524</v>
      </c>
      <c r="BZ71" s="20" t="s">
        <v>12</v>
      </c>
      <c r="CA71" s="29"/>
      <c r="CB71" s="20"/>
      <c r="CC71" s="19">
        <f t="shared" si="11"/>
        <v>747777</v>
      </c>
      <c r="CD71" s="5"/>
      <c r="CE71" s="113">
        <v>157000</v>
      </c>
      <c r="CF71" s="113"/>
      <c r="CG71" s="19">
        <f t="shared" si="12"/>
        <v>590777</v>
      </c>
      <c r="CH71" s="336" t="s">
        <v>738</v>
      </c>
      <c r="CI71" s="26">
        <v>55</v>
      </c>
      <c r="CJ71" s="6" t="s">
        <v>542</v>
      </c>
      <c r="CM71" s="13">
        <f>((+BP204))</f>
        <v>19522</v>
      </c>
      <c r="CN71" s="5" t="s">
        <v>12</v>
      </c>
    </row>
    <row r="72" spans="1:92" x14ac:dyDescent="0.2">
      <c r="A72" s="6">
        <f t="shared" si="2"/>
        <v>1</v>
      </c>
      <c r="B72" s="30" t="s">
        <v>291</v>
      </c>
      <c r="C72" s="29">
        <v>424207</v>
      </c>
      <c r="D72" s="20"/>
      <c r="E72" s="21">
        <v>343037</v>
      </c>
      <c r="F72" s="21">
        <v>1143</v>
      </c>
      <c r="G72" s="21">
        <v>14406</v>
      </c>
      <c r="H72" s="21">
        <v>0</v>
      </c>
      <c r="I72" s="21">
        <v>0</v>
      </c>
      <c r="J72" s="21">
        <v>0</v>
      </c>
      <c r="K72" s="21">
        <v>0</v>
      </c>
      <c r="L72" s="21">
        <v>0</v>
      </c>
      <c r="M72" s="21">
        <v>33922</v>
      </c>
      <c r="N72" s="19">
        <f t="shared" si="3"/>
        <v>392508</v>
      </c>
      <c r="O72" s="20"/>
      <c r="P72" s="21">
        <v>226137</v>
      </c>
      <c r="Q72" s="21">
        <v>0</v>
      </c>
      <c r="R72" s="21">
        <v>103398</v>
      </c>
      <c r="S72" s="21">
        <v>0</v>
      </c>
      <c r="T72" s="21">
        <v>0</v>
      </c>
      <c r="U72" s="59">
        <f t="shared" si="4"/>
        <v>329535</v>
      </c>
      <c r="V72" s="20"/>
      <c r="W72" s="21"/>
      <c r="X72" s="21"/>
      <c r="Y72" s="21"/>
      <c r="Z72" s="21"/>
      <c r="AA72" s="21"/>
      <c r="AB72" s="21"/>
      <c r="AC72" s="19">
        <f t="shared" si="5"/>
        <v>0</v>
      </c>
      <c r="AD72" s="20"/>
      <c r="AE72" s="19">
        <f t="shared" si="14"/>
        <v>722043</v>
      </c>
      <c r="AF72" s="20"/>
      <c r="AG72" s="21"/>
      <c r="AH72" s="21"/>
      <c r="AI72" s="21"/>
      <c r="AJ72" s="21"/>
      <c r="AK72" s="19">
        <f t="shared" si="6"/>
        <v>0</v>
      </c>
      <c r="AL72" s="20"/>
      <c r="AM72" s="21">
        <v>0</v>
      </c>
      <c r="AN72" s="21">
        <v>0</v>
      </c>
      <c r="AO72" s="21">
        <v>0</v>
      </c>
      <c r="AP72" s="21">
        <v>16484</v>
      </c>
      <c r="AQ72" s="19">
        <f>(SUM(AM72:AP72))</f>
        <v>16484</v>
      </c>
      <c r="AR72" s="20"/>
      <c r="AS72" s="21">
        <v>128565</v>
      </c>
      <c r="AT72" s="21">
        <v>48906</v>
      </c>
      <c r="AU72" s="21">
        <v>32113</v>
      </c>
      <c r="AV72" s="21">
        <v>48906</v>
      </c>
      <c r="AW72" s="21">
        <v>0</v>
      </c>
      <c r="AX72" s="21">
        <v>12597</v>
      </c>
      <c r="AY72" s="19">
        <f>(SUM(AS72:AX72))</f>
        <v>271087</v>
      </c>
      <c r="AZ72" s="20"/>
      <c r="BA72" s="21">
        <v>57514</v>
      </c>
      <c r="BB72" s="21">
        <v>0</v>
      </c>
      <c r="BC72" s="21">
        <v>77783</v>
      </c>
      <c r="BD72" s="21">
        <v>15507</v>
      </c>
      <c r="BE72" s="19">
        <f t="shared" si="8"/>
        <v>150804</v>
      </c>
      <c r="BF72" s="20"/>
      <c r="BG72" s="22">
        <v>92814</v>
      </c>
      <c r="BH72" s="20"/>
      <c r="BI72" s="21">
        <v>0</v>
      </c>
      <c r="BJ72" s="21">
        <v>0</v>
      </c>
      <c r="BK72" s="21">
        <v>57355</v>
      </c>
      <c r="BL72" s="21">
        <v>1836</v>
      </c>
      <c r="BM72" s="21">
        <v>1000</v>
      </c>
      <c r="BN72" s="21">
        <v>0</v>
      </c>
      <c r="BO72" s="21">
        <v>0</v>
      </c>
      <c r="BP72" s="21">
        <v>0</v>
      </c>
      <c r="BQ72" s="21">
        <v>0</v>
      </c>
      <c r="BR72" s="21">
        <v>0</v>
      </c>
      <c r="BS72" s="21">
        <v>0</v>
      </c>
      <c r="BT72" s="21">
        <v>0</v>
      </c>
      <c r="BU72" s="19">
        <f t="shared" si="9"/>
        <v>60191</v>
      </c>
      <c r="BV72" s="20" t="s">
        <v>12</v>
      </c>
      <c r="BW72" s="19">
        <f t="shared" si="15"/>
        <v>591380</v>
      </c>
      <c r="BX72" s="20" t="s">
        <v>12</v>
      </c>
      <c r="BY72" s="19">
        <f t="shared" si="16"/>
        <v>130663</v>
      </c>
      <c r="BZ72" s="20" t="s">
        <v>12</v>
      </c>
      <c r="CA72" s="29"/>
      <c r="CB72" s="20"/>
      <c r="CC72" s="19">
        <f t="shared" si="11"/>
        <v>554870</v>
      </c>
      <c r="CD72" s="5"/>
      <c r="CE72" s="113">
        <v>554870</v>
      </c>
      <c r="CF72" s="113">
        <v>0</v>
      </c>
      <c r="CG72" s="19">
        <f t="shared" si="12"/>
        <v>0</v>
      </c>
      <c r="CH72" s="336" t="s">
        <v>738</v>
      </c>
      <c r="CI72" s="26">
        <v>56</v>
      </c>
      <c r="CJ72" s="6" t="s">
        <v>298</v>
      </c>
      <c r="CM72" s="13">
        <f>((+BQ204))</f>
        <v>19677</v>
      </c>
      <c r="CN72" s="5" t="s">
        <v>12</v>
      </c>
    </row>
    <row r="73" spans="1:92" x14ac:dyDescent="0.2">
      <c r="A73" s="6">
        <f t="shared" si="2"/>
        <v>1</v>
      </c>
      <c r="B73" s="30" t="s">
        <v>293</v>
      </c>
      <c r="C73" s="29">
        <v>0</v>
      </c>
      <c r="D73" s="20"/>
      <c r="E73" s="21">
        <v>9023</v>
      </c>
      <c r="F73" s="21">
        <v>0</v>
      </c>
      <c r="G73" s="21">
        <v>0</v>
      </c>
      <c r="H73" s="21">
        <v>0</v>
      </c>
      <c r="I73" s="21">
        <v>0</v>
      </c>
      <c r="J73" s="21">
        <v>0</v>
      </c>
      <c r="K73" s="21">
        <v>0</v>
      </c>
      <c r="L73" s="21">
        <v>0</v>
      </c>
      <c r="M73" s="21">
        <v>0</v>
      </c>
      <c r="N73" s="19">
        <f t="shared" si="3"/>
        <v>9023</v>
      </c>
      <c r="O73" s="20"/>
      <c r="P73" s="21">
        <v>43817</v>
      </c>
      <c r="Q73" s="21">
        <v>0</v>
      </c>
      <c r="R73" s="21">
        <v>101118</v>
      </c>
      <c r="S73" s="21">
        <v>280000</v>
      </c>
      <c r="T73" s="21">
        <v>13311</v>
      </c>
      <c r="U73" s="59">
        <f t="shared" si="4"/>
        <v>438246</v>
      </c>
      <c r="V73" s="20"/>
      <c r="W73" s="21"/>
      <c r="X73" s="21"/>
      <c r="Y73" s="21"/>
      <c r="Z73" s="21"/>
      <c r="AA73" s="21"/>
      <c r="AB73" s="21"/>
      <c r="AC73" s="19">
        <f t="shared" si="5"/>
        <v>0</v>
      </c>
      <c r="AD73" s="20"/>
      <c r="AE73" s="19">
        <f t="shared" si="14"/>
        <v>447269</v>
      </c>
      <c r="AF73" s="20"/>
      <c r="AG73" s="21"/>
      <c r="AH73" s="21"/>
      <c r="AI73" s="21"/>
      <c r="AJ73" s="21"/>
      <c r="AK73" s="19">
        <f t="shared" si="6"/>
        <v>0</v>
      </c>
      <c r="AL73" s="20"/>
      <c r="AM73" s="21">
        <v>0</v>
      </c>
      <c r="AN73" s="21">
        <v>0</v>
      </c>
      <c r="AO73" s="21">
        <v>0</v>
      </c>
      <c r="AP73" s="21">
        <v>0</v>
      </c>
      <c r="AQ73" s="19">
        <f t="shared" si="7"/>
        <v>0</v>
      </c>
      <c r="AR73" s="20"/>
      <c r="AS73" s="21">
        <v>11454</v>
      </c>
      <c r="AT73" s="21">
        <v>3820</v>
      </c>
      <c r="AU73" s="21">
        <v>24304</v>
      </c>
      <c r="AV73" s="21">
        <v>0</v>
      </c>
      <c r="AW73" s="21">
        <v>0</v>
      </c>
      <c r="AX73" s="21">
        <v>866</v>
      </c>
      <c r="AY73" s="19">
        <f t="shared" si="13"/>
        <v>40444</v>
      </c>
      <c r="AZ73" s="20"/>
      <c r="BA73" s="21">
        <v>57063</v>
      </c>
      <c r="BB73" s="21">
        <v>0</v>
      </c>
      <c r="BC73" s="21">
        <v>24320</v>
      </c>
      <c r="BD73" s="21">
        <v>0</v>
      </c>
      <c r="BE73" s="19">
        <f t="shared" si="8"/>
        <v>81383</v>
      </c>
      <c r="BF73" s="20"/>
      <c r="BG73" s="22">
        <v>20857</v>
      </c>
      <c r="BH73" s="20"/>
      <c r="BI73" s="21">
        <v>0</v>
      </c>
      <c r="BJ73" s="21">
        <v>0</v>
      </c>
      <c r="BK73" s="21">
        <v>19623</v>
      </c>
      <c r="BL73" s="21">
        <v>0</v>
      </c>
      <c r="BM73" s="21">
        <v>10062</v>
      </c>
      <c r="BN73" s="21">
        <v>0</v>
      </c>
      <c r="BO73" s="21">
        <v>0</v>
      </c>
      <c r="BP73" s="21">
        <v>0</v>
      </c>
      <c r="BQ73" s="21">
        <v>0</v>
      </c>
      <c r="BR73" s="21">
        <v>0</v>
      </c>
      <c r="BS73" s="21">
        <v>0</v>
      </c>
      <c r="BT73" s="21">
        <v>0</v>
      </c>
      <c r="BU73" s="19">
        <f t="shared" si="9"/>
        <v>29685</v>
      </c>
      <c r="BV73" s="20" t="s">
        <v>12</v>
      </c>
      <c r="BW73" s="19">
        <f t="shared" si="15"/>
        <v>172369</v>
      </c>
      <c r="BX73" s="20" t="s">
        <v>83</v>
      </c>
      <c r="BY73" s="19">
        <f t="shared" si="16"/>
        <v>274900</v>
      </c>
      <c r="BZ73" s="20" t="s">
        <v>12</v>
      </c>
      <c r="CA73" s="29"/>
      <c r="CB73" s="20"/>
      <c r="CC73" s="19">
        <f t="shared" si="11"/>
        <v>274900</v>
      </c>
      <c r="CD73" s="5"/>
      <c r="CE73" s="113">
        <v>274900</v>
      </c>
      <c r="CF73" s="113">
        <v>0</v>
      </c>
      <c r="CG73" s="19">
        <f t="shared" si="12"/>
        <v>0</v>
      </c>
      <c r="CH73" s="336" t="s">
        <v>738</v>
      </c>
      <c r="CI73" s="26">
        <v>57</v>
      </c>
      <c r="CJ73" s="6" t="s">
        <v>300</v>
      </c>
      <c r="CM73" s="13">
        <f>((+BR204))</f>
        <v>1100146</v>
      </c>
      <c r="CN73" s="5" t="s">
        <v>12</v>
      </c>
    </row>
    <row r="74" spans="1:92" x14ac:dyDescent="0.2">
      <c r="A74" s="6">
        <f t="shared" si="2"/>
        <v>1</v>
      </c>
      <c r="B74" s="30" t="s">
        <v>295</v>
      </c>
      <c r="C74" s="29">
        <v>104115</v>
      </c>
      <c r="D74" s="20"/>
      <c r="E74" s="21">
        <v>0</v>
      </c>
      <c r="F74" s="21">
        <v>0</v>
      </c>
      <c r="G74" s="21">
        <v>789</v>
      </c>
      <c r="H74" s="21">
        <v>0</v>
      </c>
      <c r="I74" s="21">
        <v>0</v>
      </c>
      <c r="J74" s="21">
        <v>0</v>
      </c>
      <c r="K74" s="21">
        <v>0</v>
      </c>
      <c r="L74" s="21">
        <v>0</v>
      </c>
      <c r="M74" s="21">
        <v>9125</v>
      </c>
      <c r="N74" s="19">
        <f t="shared" si="3"/>
        <v>9914</v>
      </c>
      <c r="O74" s="20"/>
      <c r="P74" s="21">
        <v>21395</v>
      </c>
      <c r="Q74" s="21">
        <v>0</v>
      </c>
      <c r="R74" s="21">
        <v>455</v>
      </c>
      <c r="S74" s="21">
        <v>0</v>
      </c>
      <c r="T74" s="21">
        <v>6500</v>
      </c>
      <c r="U74" s="59">
        <f t="shared" si="4"/>
        <v>28350</v>
      </c>
      <c r="V74" s="20"/>
      <c r="W74" s="21"/>
      <c r="X74" s="21"/>
      <c r="Y74" s="21"/>
      <c r="Z74" s="21"/>
      <c r="AA74" s="21"/>
      <c r="AB74" s="21"/>
      <c r="AC74" s="19">
        <f t="shared" si="5"/>
        <v>0</v>
      </c>
      <c r="AD74" s="20"/>
      <c r="AE74" s="19">
        <f t="shared" si="14"/>
        <v>38264</v>
      </c>
      <c r="AF74" s="20"/>
      <c r="AG74" s="21"/>
      <c r="AH74" s="21"/>
      <c r="AI74" s="21"/>
      <c r="AJ74" s="21"/>
      <c r="AK74" s="19">
        <f t="shared" si="6"/>
        <v>0</v>
      </c>
      <c r="AL74" s="20"/>
      <c r="AM74" s="21">
        <v>7672</v>
      </c>
      <c r="AN74" s="21">
        <v>0</v>
      </c>
      <c r="AO74" s="21">
        <v>0</v>
      </c>
      <c r="AP74" s="21">
        <v>1666</v>
      </c>
      <c r="AQ74" s="19">
        <f t="shared" si="7"/>
        <v>9338</v>
      </c>
      <c r="AR74" s="20"/>
      <c r="AS74" s="21">
        <v>7672</v>
      </c>
      <c r="AT74" s="21">
        <v>1252</v>
      </c>
      <c r="AU74" s="21">
        <v>1666</v>
      </c>
      <c r="AV74" s="21">
        <v>550</v>
      </c>
      <c r="AW74" s="21">
        <v>0</v>
      </c>
      <c r="AX74" s="21"/>
      <c r="AY74" s="19">
        <f t="shared" si="13"/>
        <v>11140</v>
      </c>
      <c r="AZ74" s="20"/>
      <c r="BA74" s="21">
        <v>0</v>
      </c>
      <c r="BB74" s="21">
        <v>0</v>
      </c>
      <c r="BC74" s="21">
        <v>2545</v>
      </c>
      <c r="BD74" s="21">
        <v>0</v>
      </c>
      <c r="BE74" s="19">
        <f t="shared" si="8"/>
        <v>2545</v>
      </c>
      <c r="BF74" s="20"/>
      <c r="BG74" s="22">
        <v>5420</v>
      </c>
      <c r="BH74" s="20"/>
      <c r="BI74" s="21">
        <v>0</v>
      </c>
      <c r="BJ74" s="21">
        <v>0</v>
      </c>
      <c r="BK74" s="21">
        <v>3079</v>
      </c>
      <c r="BL74" s="21">
        <v>3750</v>
      </c>
      <c r="BM74" s="21">
        <v>0</v>
      </c>
      <c r="BN74" s="21">
        <v>0</v>
      </c>
      <c r="BO74" s="21">
        <v>0</v>
      </c>
      <c r="BP74" s="21">
        <v>0</v>
      </c>
      <c r="BQ74" s="21">
        <v>0</v>
      </c>
      <c r="BR74" s="21">
        <v>0</v>
      </c>
      <c r="BS74" s="21">
        <v>0</v>
      </c>
      <c r="BT74" s="21">
        <v>0</v>
      </c>
      <c r="BU74" s="19">
        <f t="shared" si="9"/>
        <v>6829</v>
      </c>
      <c r="BV74" s="20" t="s">
        <v>12</v>
      </c>
      <c r="BW74" s="19">
        <f t="shared" si="15"/>
        <v>35272</v>
      </c>
      <c r="BX74" s="20" t="s">
        <v>12</v>
      </c>
      <c r="BY74" s="19">
        <f t="shared" si="16"/>
        <v>2992</v>
      </c>
      <c r="BZ74" s="20" t="s">
        <v>12</v>
      </c>
      <c r="CA74" s="29"/>
      <c r="CB74" s="20"/>
      <c r="CC74" s="19">
        <f t="shared" si="11"/>
        <v>107107</v>
      </c>
      <c r="CD74" s="5"/>
      <c r="CE74" s="113">
        <v>25000</v>
      </c>
      <c r="CF74" s="113">
        <v>39000</v>
      </c>
      <c r="CG74" s="19">
        <f>CC74-CE74-CF74</f>
        <v>43107</v>
      </c>
      <c r="CH74" s="336" t="s">
        <v>738</v>
      </c>
      <c r="CI74" s="26">
        <v>58</v>
      </c>
      <c r="CJ74" s="6" t="s">
        <v>302</v>
      </c>
      <c r="CM74" s="13">
        <f>((+BS204))</f>
        <v>1745809</v>
      </c>
      <c r="CN74" s="5" t="s">
        <v>12</v>
      </c>
    </row>
    <row r="75" spans="1:92" x14ac:dyDescent="0.2">
      <c r="A75" s="6">
        <f t="shared" ref="A75:A138" si="17">((IF(OR(BW75&gt;0,BY75&gt;0),1,)))</f>
        <v>1</v>
      </c>
      <c r="B75" s="30" t="s">
        <v>297</v>
      </c>
      <c r="C75" s="29">
        <v>1673400</v>
      </c>
      <c r="D75" s="20"/>
      <c r="E75" s="21">
        <v>202839</v>
      </c>
      <c r="F75" s="21">
        <v>0</v>
      </c>
      <c r="G75" s="21">
        <v>70435</v>
      </c>
      <c r="H75" s="21">
        <v>43164</v>
      </c>
      <c r="I75" s="21">
        <v>0</v>
      </c>
      <c r="J75" s="21">
        <v>0</v>
      </c>
      <c r="K75" s="21">
        <v>0</v>
      </c>
      <c r="L75" s="21">
        <v>0</v>
      </c>
      <c r="M75" s="21">
        <v>72123</v>
      </c>
      <c r="N75" s="19">
        <f t="shared" ref="N75:N138" si="18">+(SUM(E75:M75))</f>
        <v>388561</v>
      </c>
      <c r="O75" s="20"/>
      <c r="P75" s="21">
        <v>235301</v>
      </c>
      <c r="Q75" s="21">
        <v>0</v>
      </c>
      <c r="R75" s="21">
        <v>0</v>
      </c>
      <c r="S75" s="21">
        <v>0</v>
      </c>
      <c r="T75" s="21">
        <v>0</v>
      </c>
      <c r="U75" s="59">
        <f>(SUM(P75:T75))</f>
        <v>235301</v>
      </c>
      <c r="V75" s="20"/>
      <c r="W75" s="21"/>
      <c r="X75" s="21"/>
      <c r="Y75" s="21"/>
      <c r="Z75" s="21"/>
      <c r="AA75" s="21"/>
      <c r="AB75" s="21"/>
      <c r="AC75" s="19">
        <f t="shared" ref="AC75:AC138" si="19">(SUM(W75:AB75))</f>
        <v>0</v>
      </c>
      <c r="AD75" s="20"/>
      <c r="AE75" s="19">
        <f t="shared" si="14"/>
        <v>623862</v>
      </c>
      <c r="AF75" s="20"/>
      <c r="AG75" s="21"/>
      <c r="AH75" s="21"/>
      <c r="AI75" s="21"/>
      <c r="AJ75" s="21"/>
      <c r="AK75" s="19">
        <f t="shared" si="6"/>
        <v>0</v>
      </c>
      <c r="AL75" s="20"/>
      <c r="AM75" s="21">
        <v>0</v>
      </c>
      <c r="AN75" s="21">
        <v>0</v>
      </c>
      <c r="AO75" s="21">
        <v>0</v>
      </c>
      <c r="AP75" s="21">
        <v>0</v>
      </c>
      <c r="AQ75" s="19">
        <f t="shared" si="7"/>
        <v>0</v>
      </c>
      <c r="AR75" s="20"/>
      <c r="AS75" s="21">
        <v>0</v>
      </c>
      <c r="AT75" s="21">
        <v>42525</v>
      </c>
      <c r="AU75" s="21">
        <v>62725</v>
      </c>
      <c r="AV75" s="21">
        <v>21635</v>
      </c>
      <c r="AW75" s="21">
        <v>0</v>
      </c>
      <c r="AX75" s="21">
        <v>34659</v>
      </c>
      <c r="AY75" s="19">
        <f t="shared" si="13"/>
        <v>161544</v>
      </c>
      <c r="AZ75" s="20"/>
      <c r="BA75" s="21">
        <v>18127</v>
      </c>
      <c r="BB75" s="21">
        <v>0</v>
      </c>
      <c r="BC75" s="21">
        <v>77911</v>
      </c>
      <c r="BD75" s="21">
        <v>0</v>
      </c>
      <c r="BE75" s="19">
        <f t="shared" si="8"/>
        <v>96038</v>
      </c>
      <c r="BF75" s="20"/>
      <c r="BG75" s="22">
        <v>50530</v>
      </c>
      <c r="BH75" s="20"/>
      <c r="BI75" s="21">
        <v>0</v>
      </c>
      <c r="BJ75" s="21">
        <v>0</v>
      </c>
      <c r="BK75" s="21">
        <v>63275</v>
      </c>
      <c r="BL75" s="21">
        <v>2000</v>
      </c>
      <c r="BM75" s="21">
        <v>0</v>
      </c>
      <c r="BN75" s="21">
        <v>0</v>
      </c>
      <c r="BO75" s="21">
        <v>0</v>
      </c>
      <c r="BP75" s="21">
        <v>0</v>
      </c>
      <c r="BQ75" s="21">
        <v>0</v>
      </c>
      <c r="BR75" s="21">
        <v>0</v>
      </c>
      <c r="BS75" s="21">
        <v>0</v>
      </c>
      <c r="BT75" s="21">
        <v>0</v>
      </c>
      <c r="BU75" s="19">
        <f t="shared" si="9"/>
        <v>65275</v>
      </c>
      <c r="BV75" s="20" t="s">
        <v>12</v>
      </c>
      <c r="BW75" s="19">
        <f t="shared" si="15"/>
        <v>373387</v>
      </c>
      <c r="BX75" s="20" t="s">
        <v>12</v>
      </c>
      <c r="BY75" s="19">
        <f t="shared" si="16"/>
        <v>250475</v>
      </c>
      <c r="BZ75" s="20" t="s">
        <v>12</v>
      </c>
      <c r="CA75" s="29"/>
      <c r="CB75" s="20"/>
      <c r="CC75" s="19">
        <f t="shared" ref="CC75:CC138" si="20">(+BY75+CA75+C75)</f>
        <v>1923875</v>
      </c>
      <c r="CD75" s="5"/>
      <c r="CE75" s="113">
        <v>1923875</v>
      </c>
      <c r="CF75" s="113">
        <v>0</v>
      </c>
      <c r="CG75" s="19">
        <f t="shared" ref="CG75:CG138" si="21">CC75-CE75-CF75</f>
        <v>0</v>
      </c>
      <c r="CH75" s="336" t="s">
        <v>738</v>
      </c>
      <c r="CI75" s="26">
        <v>59</v>
      </c>
      <c r="CJ75" s="6" t="s">
        <v>537</v>
      </c>
      <c r="CM75" s="13">
        <f>(+BT204)</f>
        <v>6319686</v>
      </c>
      <c r="CN75" s="5" t="s">
        <v>12</v>
      </c>
    </row>
    <row r="76" spans="1:92" x14ac:dyDescent="0.2">
      <c r="A76" s="6">
        <f t="shared" si="17"/>
        <v>1</v>
      </c>
      <c r="B76" s="30" t="s">
        <v>299</v>
      </c>
      <c r="C76" s="29">
        <v>206341</v>
      </c>
      <c r="D76" s="20"/>
      <c r="E76" s="21">
        <v>40441</v>
      </c>
      <c r="F76" s="21">
        <v>0</v>
      </c>
      <c r="G76" s="21">
        <v>10170</v>
      </c>
      <c r="H76" s="21">
        <v>0</v>
      </c>
      <c r="I76" s="21">
        <v>0</v>
      </c>
      <c r="J76" s="21">
        <v>0</v>
      </c>
      <c r="K76" s="21">
        <v>0</v>
      </c>
      <c r="L76" s="21">
        <v>0</v>
      </c>
      <c r="M76" s="21">
        <v>100015</v>
      </c>
      <c r="N76" s="19">
        <f t="shared" si="18"/>
        <v>150626</v>
      </c>
      <c r="O76" s="20"/>
      <c r="P76" s="21">
        <v>38025</v>
      </c>
      <c r="Q76" s="21">
        <v>0</v>
      </c>
      <c r="R76" s="21">
        <v>0</v>
      </c>
      <c r="S76" s="21">
        <v>0</v>
      </c>
      <c r="T76" s="21">
        <v>11551</v>
      </c>
      <c r="U76" s="59">
        <f t="shared" si="4"/>
        <v>49576</v>
      </c>
      <c r="V76" s="20"/>
      <c r="W76" s="21"/>
      <c r="X76" s="21"/>
      <c r="Y76" s="21"/>
      <c r="Z76" s="21"/>
      <c r="AA76" s="21"/>
      <c r="AB76" s="21"/>
      <c r="AC76" s="19">
        <f t="shared" si="19"/>
        <v>0</v>
      </c>
      <c r="AD76" s="20"/>
      <c r="AE76" s="19">
        <f t="shared" ref="AE76:AE110" si="22">(+AC76+U76+N76)</f>
        <v>200202</v>
      </c>
      <c r="AF76" s="20"/>
      <c r="AG76" s="21"/>
      <c r="AH76" s="21"/>
      <c r="AI76" s="21"/>
      <c r="AJ76" s="21"/>
      <c r="AK76" s="19">
        <f t="shared" si="6"/>
        <v>0</v>
      </c>
      <c r="AL76" s="20"/>
      <c r="AM76" s="21">
        <v>101233</v>
      </c>
      <c r="AN76" s="21">
        <v>0</v>
      </c>
      <c r="AO76" s="21">
        <v>0</v>
      </c>
      <c r="AP76" s="21">
        <v>0</v>
      </c>
      <c r="AQ76" s="19">
        <f t="shared" si="7"/>
        <v>101233</v>
      </c>
      <c r="AR76" s="20"/>
      <c r="AS76" s="21">
        <v>0</v>
      </c>
      <c r="AT76" s="21">
        <v>0</v>
      </c>
      <c r="AU76" s="21">
        <v>0</v>
      </c>
      <c r="AV76" s="21">
        <v>0</v>
      </c>
      <c r="AW76" s="21">
        <v>0</v>
      </c>
      <c r="AX76" s="21">
        <v>0</v>
      </c>
      <c r="AY76" s="19">
        <f t="shared" si="13"/>
        <v>0</v>
      </c>
      <c r="AZ76" s="20"/>
      <c r="BA76" s="21">
        <v>0</v>
      </c>
      <c r="BB76" s="21">
        <v>0</v>
      </c>
      <c r="BC76" s="21">
        <v>475</v>
      </c>
      <c r="BD76" s="21">
        <v>6684</v>
      </c>
      <c r="BE76" s="19">
        <f t="shared" si="8"/>
        <v>7159</v>
      </c>
      <c r="BF76" s="20"/>
      <c r="BG76" s="22">
        <v>26578</v>
      </c>
      <c r="BH76" s="20"/>
      <c r="BI76" s="21">
        <v>0</v>
      </c>
      <c r="BJ76" s="21">
        <v>0</v>
      </c>
      <c r="BK76" s="21">
        <v>5646</v>
      </c>
      <c r="BL76" s="21">
        <v>1324</v>
      </c>
      <c r="BM76" s="21">
        <v>893</v>
      </c>
      <c r="BN76" s="21">
        <v>0</v>
      </c>
      <c r="BO76" s="21">
        <v>0</v>
      </c>
      <c r="BP76" s="21">
        <v>0</v>
      </c>
      <c r="BQ76" s="21">
        <v>0</v>
      </c>
      <c r="BR76" s="21">
        <v>0</v>
      </c>
      <c r="BS76" s="21">
        <v>0</v>
      </c>
      <c r="BT76" s="21">
        <v>7051</v>
      </c>
      <c r="BU76" s="19">
        <f t="shared" si="9"/>
        <v>14914</v>
      </c>
      <c r="BV76" s="20" t="s">
        <v>12</v>
      </c>
      <c r="BW76" s="19">
        <f t="shared" ref="BW76:BW111" si="23">(+BU76+BG76+BE76+AY76+AQ76+AK76)</f>
        <v>149884</v>
      </c>
      <c r="BX76" s="20" t="s">
        <v>12</v>
      </c>
      <c r="BY76" s="19">
        <f t="shared" ref="BY76:BY109" si="24">((+AC76+U76+N76)-BW76)</f>
        <v>50318</v>
      </c>
      <c r="BZ76" s="20" t="s">
        <v>12</v>
      </c>
      <c r="CA76" s="29"/>
      <c r="CB76" s="20"/>
      <c r="CC76" s="19">
        <f t="shared" si="20"/>
        <v>256659</v>
      </c>
      <c r="CD76" s="5"/>
      <c r="CE76" s="113">
        <v>256659</v>
      </c>
      <c r="CF76" s="113">
        <v>0</v>
      </c>
      <c r="CG76" s="19">
        <f t="shared" si="21"/>
        <v>0</v>
      </c>
      <c r="CH76" s="336" t="s">
        <v>738</v>
      </c>
      <c r="CM76" s="13"/>
      <c r="CN76" s="5" t="s">
        <v>12</v>
      </c>
    </row>
    <row r="77" spans="1:92" x14ac:dyDescent="0.2">
      <c r="A77" s="6">
        <f t="shared" si="17"/>
        <v>1</v>
      </c>
      <c r="B77" s="30" t="s">
        <v>301</v>
      </c>
      <c r="C77" s="29">
        <v>164556</v>
      </c>
      <c r="D77" s="20"/>
      <c r="E77" s="21">
        <v>61868</v>
      </c>
      <c r="F77" s="21">
        <v>0</v>
      </c>
      <c r="G77" s="21">
        <v>5175</v>
      </c>
      <c r="H77" s="21">
        <v>0</v>
      </c>
      <c r="I77" s="21">
        <v>0</v>
      </c>
      <c r="J77" s="21">
        <v>0</v>
      </c>
      <c r="K77" s="21">
        <v>0</v>
      </c>
      <c r="L77" s="21">
        <v>0</v>
      </c>
      <c r="M77" s="21">
        <v>11705</v>
      </c>
      <c r="N77" s="19">
        <f t="shared" si="18"/>
        <v>78748</v>
      </c>
      <c r="O77" s="20"/>
      <c r="P77" s="21">
        <v>67719</v>
      </c>
      <c r="Q77" s="21">
        <v>0</v>
      </c>
      <c r="R77" s="21">
        <v>55358</v>
      </c>
      <c r="S77" s="21">
        <v>0</v>
      </c>
      <c r="T77" s="21">
        <v>250000</v>
      </c>
      <c r="U77" s="59">
        <f t="shared" si="4"/>
        <v>373077</v>
      </c>
      <c r="V77" s="20"/>
      <c r="W77" s="21"/>
      <c r="X77" s="21"/>
      <c r="Y77" s="21"/>
      <c r="Z77" s="21"/>
      <c r="AA77" s="21"/>
      <c r="AB77" s="21"/>
      <c r="AC77" s="19">
        <f t="shared" si="19"/>
        <v>0</v>
      </c>
      <c r="AD77" s="20"/>
      <c r="AE77" s="19">
        <f t="shared" si="22"/>
        <v>451825</v>
      </c>
      <c r="AF77" s="20"/>
      <c r="AG77" s="21"/>
      <c r="AH77" s="21"/>
      <c r="AI77" s="21"/>
      <c r="AJ77" s="21"/>
      <c r="AK77" s="19">
        <f t="shared" si="6"/>
        <v>0</v>
      </c>
      <c r="AL77" s="20"/>
      <c r="AM77" s="21"/>
      <c r="AN77" s="21"/>
      <c r="AO77" s="21"/>
      <c r="AP77" s="21"/>
      <c r="AQ77" s="19">
        <f t="shared" si="7"/>
        <v>0</v>
      </c>
      <c r="AR77" s="20"/>
      <c r="AS77" s="21"/>
      <c r="AT77" s="21">
        <v>98442</v>
      </c>
      <c r="AU77" s="21"/>
      <c r="AV77" s="21"/>
      <c r="AW77" s="21"/>
      <c r="AX77" s="21"/>
      <c r="AY77" s="19">
        <f t="shared" si="13"/>
        <v>98442</v>
      </c>
      <c r="AZ77" s="20"/>
      <c r="BA77" s="21"/>
      <c r="BB77" s="21"/>
      <c r="BC77" s="21">
        <v>4007</v>
      </c>
      <c r="BD77" s="21">
        <v>2605</v>
      </c>
      <c r="BE77" s="19">
        <f t="shared" si="8"/>
        <v>6612</v>
      </c>
      <c r="BF77" s="20"/>
      <c r="BG77" s="22"/>
      <c r="BH77" s="20">
        <v>3</v>
      </c>
      <c r="BI77" s="21"/>
      <c r="BJ77" s="21"/>
      <c r="BK77" s="21">
        <v>9043</v>
      </c>
      <c r="BL77" s="21"/>
      <c r="BM77" s="21"/>
      <c r="BN77" s="21"/>
      <c r="BO77" s="21"/>
      <c r="BP77" s="21"/>
      <c r="BQ77" s="21"/>
      <c r="BR77" s="21"/>
      <c r="BS77" s="21"/>
      <c r="BT77" s="21"/>
      <c r="BU77" s="19">
        <f t="shared" ref="BU77:BU143" si="25">((SUM(BI77:BT77)))</f>
        <v>9043</v>
      </c>
      <c r="BV77" s="20" t="s">
        <v>12</v>
      </c>
      <c r="BW77" s="19">
        <f t="shared" si="23"/>
        <v>114097</v>
      </c>
      <c r="BX77" s="20" t="s">
        <v>12</v>
      </c>
      <c r="BY77" s="19">
        <f t="shared" si="24"/>
        <v>337728</v>
      </c>
      <c r="BZ77" s="20" t="s">
        <v>12</v>
      </c>
      <c r="CA77" s="29"/>
      <c r="CB77" s="20"/>
      <c r="CC77" s="19">
        <f t="shared" si="20"/>
        <v>502284</v>
      </c>
      <c r="CD77" s="5"/>
      <c r="CE77" s="113"/>
      <c r="CF77" s="113"/>
      <c r="CG77" s="19">
        <f t="shared" si="21"/>
        <v>502284</v>
      </c>
      <c r="CH77" s="336" t="s">
        <v>738</v>
      </c>
      <c r="CI77" s="26">
        <v>61</v>
      </c>
      <c r="CJ77" s="36" t="s">
        <v>305</v>
      </c>
      <c r="CM77" s="13">
        <f>(+BW204)</f>
        <v>191107956.16999999</v>
      </c>
      <c r="CN77" s="5" t="s">
        <v>12</v>
      </c>
    </row>
    <row r="78" spans="1:92" x14ac:dyDescent="0.2">
      <c r="A78" s="6">
        <f t="shared" si="17"/>
        <v>1</v>
      </c>
      <c r="B78" s="30" t="s">
        <v>303</v>
      </c>
      <c r="C78" s="29">
        <v>60783</v>
      </c>
      <c r="D78" s="20"/>
      <c r="E78" s="21">
        <v>610273</v>
      </c>
      <c r="F78" s="21">
        <v>348198</v>
      </c>
      <c r="G78" s="21">
        <v>84234</v>
      </c>
      <c r="H78" s="21">
        <v>533979</v>
      </c>
      <c r="I78" s="21"/>
      <c r="J78" s="21"/>
      <c r="K78" s="21">
        <v>247124</v>
      </c>
      <c r="L78" s="21"/>
      <c r="M78" s="21">
        <v>731129</v>
      </c>
      <c r="N78" s="19">
        <f t="shared" si="18"/>
        <v>2554937</v>
      </c>
      <c r="O78" s="20"/>
      <c r="P78" s="21">
        <v>648981</v>
      </c>
      <c r="Q78" s="21"/>
      <c r="R78" s="21">
        <v>202391</v>
      </c>
      <c r="S78" s="21"/>
      <c r="T78" s="21">
        <v>364802</v>
      </c>
      <c r="U78" s="59">
        <f t="shared" si="4"/>
        <v>1216174</v>
      </c>
      <c r="V78" s="20"/>
      <c r="W78" s="21"/>
      <c r="X78" s="21"/>
      <c r="Y78" s="21"/>
      <c r="Z78" s="21"/>
      <c r="AA78" s="21"/>
      <c r="AB78" s="21"/>
      <c r="AC78" s="19">
        <f t="shared" si="19"/>
        <v>0</v>
      </c>
      <c r="AD78" s="20"/>
      <c r="AE78" s="19">
        <f t="shared" si="22"/>
        <v>3771111</v>
      </c>
      <c r="AF78" s="20"/>
      <c r="AG78" s="21"/>
      <c r="AH78" s="21"/>
      <c r="AI78" s="21"/>
      <c r="AJ78" s="21"/>
      <c r="AK78" s="19">
        <f t="shared" ref="AK78:AK144" si="26">(SUM(AG78:AJ78))</f>
        <v>0</v>
      </c>
      <c r="AL78" s="20"/>
      <c r="AM78" s="21">
        <v>1117041</v>
      </c>
      <c r="AN78" s="21"/>
      <c r="AO78" s="21"/>
      <c r="AP78" s="21"/>
      <c r="AQ78" s="19">
        <f t="shared" ref="AQ78:AQ144" si="27">(SUM(AM78:AP78))</f>
        <v>1117041</v>
      </c>
      <c r="AR78" s="20"/>
      <c r="AS78" s="21">
        <v>221928</v>
      </c>
      <c r="AT78" s="21"/>
      <c r="AU78" s="21">
        <v>304725</v>
      </c>
      <c r="AV78" s="21"/>
      <c r="AW78" s="21"/>
      <c r="AX78" s="21">
        <v>390440</v>
      </c>
      <c r="AY78" s="19">
        <f t="shared" ref="AY78:AY144" si="28">(SUM(AS78:AX78))</f>
        <v>917093</v>
      </c>
      <c r="AZ78" s="20"/>
      <c r="BA78" s="21"/>
      <c r="BB78" s="21">
        <v>187148</v>
      </c>
      <c r="BC78" s="21">
        <v>147934</v>
      </c>
      <c r="BD78" s="21"/>
      <c r="BE78" s="19">
        <f t="shared" ref="BE78:BE144" si="29">(SUM(BA78:BD78))</f>
        <v>335082</v>
      </c>
      <c r="BF78" s="20"/>
      <c r="BG78" s="22">
        <v>529680</v>
      </c>
      <c r="BH78" s="20"/>
      <c r="BI78" s="21"/>
      <c r="BJ78" s="21"/>
      <c r="BK78" s="21">
        <v>29819</v>
      </c>
      <c r="BL78" s="21">
        <v>69756</v>
      </c>
      <c r="BM78" s="21">
        <v>72847</v>
      </c>
      <c r="BN78" s="21"/>
      <c r="BO78" s="21"/>
      <c r="BP78" s="21"/>
      <c r="BQ78" s="21"/>
      <c r="BR78" s="21"/>
      <c r="BS78" s="21"/>
      <c r="BT78" s="21">
        <v>132051</v>
      </c>
      <c r="BU78" s="19">
        <f t="shared" si="25"/>
        <v>304473</v>
      </c>
      <c r="BV78" s="20" t="s">
        <v>12</v>
      </c>
      <c r="BW78" s="19">
        <f t="shared" si="23"/>
        <v>3203369</v>
      </c>
      <c r="BX78" s="20" t="s">
        <v>12</v>
      </c>
      <c r="BY78" s="19">
        <f t="shared" si="24"/>
        <v>567742</v>
      </c>
      <c r="BZ78" s="20" t="s">
        <v>12</v>
      </c>
      <c r="CA78" s="29"/>
      <c r="CB78" s="20"/>
      <c r="CC78" s="19">
        <f t="shared" si="20"/>
        <v>628525</v>
      </c>
      <c r="CD78" s="5"/>
      <c r="CE78" s="113">
        <v>550000</v>
      </c>
      <c r="CF78" s="113">
        <v>50000</v>
      </c>
      <c r="CG78" s="19">
        <f t="shared" si="21"/>
        <v>28525</v>
      </c>
      <c r="CH78" s="335" t="s">
        <v>738</v>
      </c>
      <c r="CJ78"/>
      <c r="CK78"/>
      <c r="CL78"/>
      <c r="CM78"/>
      <c r="CN78" s="5" t="s">
        <v>12</v>
      </c>
    </row>
    <row r="79" spans="1:92" x14ac:dyDescent="0.2">
      <c r="A79" s="6">
        <f t="shared" si="17"/>
        <v>0</v>
      </c>
      <c r="B79" s="346" t="s">
        <v>549</v>
      </c>
      <c r="C79" s="29"/>
      <c r="D79" s="20"/>
      <c r="E79" s="21"/>
      <c r="F79" s="21"/>
      <c r="G79" s="21"/>
      <c r="H79" s="21"/>
      <c r="I79" s="21"/>
      <c r="J79" s="21"/>
      <c r="K79" s="21"/>
      <c r="L79" s="21"/>
      <c r="M79" s="21"/>
      <c r="N79" s="19">
        <f t="shared" si="18"/>
        <v>0</v>
      </c>
      <c r="O79" s="20"/>
      <c r="P79" s="21"/>
      <c r="Q79" s="21"/>
      <c r="R79" s="21"/>
      <c r="S79" s="21"/>
      <c r="T79" s="21"/>
      <c r="U79" s="59">
        <f t="shared" ref="U79:U144" si="30">(SUM(P79:T79))</f>
        <v>0</v>
      </c>
      <c r="V79" s="20"/>
      <c r="W79" s="21"/>
      <c r="X79" s="21"/>
      <c r="Y79" s="21"/>
      <c r="Z79" s="21"/>
      <c r="AA79" s="21"/>
      <c r="AB79" s="21"/>
      <c r="AC79" s="19">
        <f t="shared" si="19"/>
        <v>0</v>
      </c>
      <c r="AD79" s="20"/>
      <c r="AE79" s="19">
        <f>(+AC79+U79+N79)</f>
        <v>0</v>
      </c>
      <c r="AF79" s="20"/>
      <c r="AG79" s="21"/>
      <c r="AH79" s="21"/>
      <c r="AI79" s="21"/>
      <c r="AJ79" s="21"/>
      <c r="AK79" s="19">
        <f>(SUM(AG79:AJ79))</f>
        <v>0</v>
      </c>
      <c r="AL79" s="20"/>
      <c r="AM79" s="21"/>
      <c r="AN79" s="21"/>
      <c r="AO79" s="21"/>
      <c r="AP79" s="21"/>
      <c r="AQ79" s="19">
        <f>(SUM(AM79:AP79))</f>
        <v>0</v>
      </c>
      <c r="AR79" s="20"/>
      <c r="AS79" s="21"/>
      <c r="AT79" s="21"/>
      <c r="AU79" s="21"/>
      <c r="AV79" s="21"/>
      <c r="AW79" s="21"/>
      <c r="AX79" s="21"/>
      <c r="AY79" s="19">
        <f>(SUM(AS79:AX79))</f>
        <v>0</v>
      </c>
      <c r="AZ79" s="20"/>
      <c r="BA79" s="21"/>
      <c r="BB79" s="21"/>
      <c r="BC79" s="21"/>
      <c r="BD79" s="21"/>
      <c r="BE79" s="19">
        <f>(SUM(BA79:BD79))</f>
        <v>0</v>
      </c>
      <c r="BF79" s="20"/>
      <c r="BG79" s="22"/>
      <c r="BH79" s="20"/>
      <c r="BI79" s="21"/>
      <c r="BJ79" s="21"/>
      <c r="BK79" s="21"/>
      <c r="BL79" s="21"/>
      <c r="BM79" s="21"/>
      <c r="BN79" s="21"/>
      <c r="BO79" s="21"/>
      <c r="BP79" s="21"/>
      <c r="BQ79" s="21"/>
      <c r="BR79" s="21"/>
      <c r="BS79" s="21"/>
      <c r="BT79" s="21"/>
      <c r="BU79" s="19">
        <f>((SUM(BI79:BT79)))</f>
        <v>0</v>
      </c>
      <c r="BV79" s="20" t="s">
        <v>12</v>
      </c>
      <c r="BW79" s="19">
        <f>(+BU79+BG79+BE79+AY79+AQ79+AK79)</f>
        <v>0</v>
      </c>
      <c r="BX79" s="20" t="s">
        <v>12</v>
      </c>
      <c r="BY79" s="19">
        <f>((+AC79+U79+N79)-BW79)</f>
        <v>0</v>
      </c>
      <c r="BZ79" s="20" t="s">
        <v>12</v>
      </c>
      <c r="CA79" s="29"/>
      <c r="CB79" s="20"/>
      <c r="CC79" s="19">
        <f t="shared" si="20"/>
        <v>0</v>
      </c>
      <c r="CD79" s="5"/>
      <c r="CE79" s="113"/>
      <c r="CF79" s="113"/>
      <c r="CG79" s="19">
        <f t="shared" si="21"/>
        <v>0</v>
      </c>
      <c r="CH79" s="335"/>
      <c r="CI79" s="26">
        <v>62</v>
      </c>
      <c r="CJ79" s="36" t="s">
        <v>308</v>
      </c>
      <c r="CM79" s="13">
        <f>(+BY204)</f>
        <v>22136284.200000003</v>
      </c>
      <c r="CN79" s="5" t="s">
        <v>12</v>
      </c>
    </row>
    <row r="80" spans="1:92" x14ac:dyDescent="0.2">
      <c r="A80" s="6">
        <f t="shared" si="17"/>
        <v>1</v>
      </c>
      <c r="B80" s="30" t="s">
        <v>304</v>
      </c>
      <c r="C80" s="29">
        <v>341395</v>
      </c>
      <c r="D80" s="20"/>
      <c r="E80" s="21"/>
      <c r="F80" s="21"/>
      <c r="G80" s="21">
        <v>1570</v>
      </c>
      <c r="H80" s="21"/>
      <c r="I80" s="21"/>
      <c r="J80" s="21"/>
      <c r="K80" s="21"/>
      <c r="L80" s="21"/>
      <c r="M80" s="21">
        <v>12961</v>
      </c>
      <c r="N80" s="19">
        <f t="shared" si="18"/>
        <v>14531</v>
      </c>
      <c r="O80" s="20"/>
      <c r="P80" s="21">
        <v>75782</v>
      </c>
      <c r="Q80" s="21"/>
      <c r="R80" s="21"/>
      <c r="S80" s="21"/>
      <c r="T80" s="21"/>
      <c r="U80" s="59">
        <f t="shared" si="30"/>
        <v>75782</v>
      </c>
      <c r="V80" s="20"/>
      <c r="W80" s="21"/>
      <c r="X80" s="21"/>
      <c r="Y80" s="21"/>
      <c r="Z80" s="21"/>
      <c r="AA80" s="21"/>
      <c r="AB80" s="21"/>
      <c r="AC80" s="19">
        <f t="shared" si="19"/>
        <v>0</v>
      </c>
      <c r="AD80" s="20"/>
      <c r="AE80" s="19">
        <f t="shared" si="22"/>
        <v>90313</v>
      </c>
      <c r="AF80" s="20"/>
      <c r="AG80" s="21"/>
      <c r="AH80" s="21"/>
      <c r="AI80" s="21"/>
      <c r="AJ80" s="21"/>
      <c r="AK80" s="19">
        <f t="shared" si="26"/>
        <v>0</v>
      </c>
      <c r="AL80" s="20"/>
      <c r="AM80" s="21"/>
      <c r="AN80" s="21"/>
      <c r="AO80" s="21"/>
      <c r="AP80" s="21"/>
      <c r="AQ80" s="19">
        <f t="shared" si="27"/>
        <v>0</v>
      </c>
      <c r="AR80" s="20"/>
      <c r="AS80" s="21">
        <v>33564</v>
      </c>
      <c r="AT80" s="21">
        <v>2138</v>
      </c>
      <c r="AU80" s="21"/>
      <c r="AV80" s="21"/>
      <c r="AW80" s="21"/>
      <c r="AX80" s="21">
        <v>801</v>
      </c>
      <c r="AY80" s="19">
        <f t="shared" si="28"/>
        <v>36503</v>
      </c>
      <c r="AZ80" s="20"/>
      <c r="BA80" s="21">
        <v>11553</v>
      </c>
      <c r="BB80" s="21"/>
      <c r="BC80" s="21">
        <v>7859</v>
      </c>
      <c r="BD80" s="21"/>
      <c r="BE80" s="19">
        <f t="shared" si="29"/>
        <v>19412</v>
      </c>
      <c r="BF80" s="20"/>
      <c r="BG80" s="22"/>
      <c r="BH80" s="20"/>
      <c r="BI80" s="21"/>
      <c r="BJ80" s="21"/>
      <c r="BK80" s="21">
        <v>8818</v>
      </c>
      <c r="BL80" s="21"/>
      <c r="BM80" s="21"/>
      <c r="BN80" s="21"/>
      <c r="BO80" s="21"/>
      <c r="BP80" s="21"/>
      <c r="BQ80" s="21"/>
      <c r="BR80" s="21"/>
      <c r="BS80" s="21"/>
      <c r="BT80" s="21"/>
      <c r="BU80" s="19">
        <f t="shared" si="25"/>
        <v>8818</v>
      </c>
      <c r="BV80" s="20" t="s">
        <v>12</v>
      </c>
      <c r="BW80" s="19">
        <f t="shared" si="23"/>
        <v>64733</v>
      </c>
      <c r="BX80" s="20" t="s">
        <v>12</v>
      </c>
      <c r="BY80" s="19">
        <f t="shared" si="24"/>
        <v>25580</v>
      </c>
      <c r="BZ80" s="20" t="s">
        <v>12</v>
      </c>
      <c r="CA80" s="29"/>
      <c r="CB80" s="20"/>
      <c r="CC80" s="19">
        <f t="shared" si="20"/>
        <v>366975</v>
      </c>
      <c r="CD80" s="5"/>
      <c r="CE80" s="113"/>
      <c r="CF80" s="113"/>
      <c r="CG80" s="19">
        <f t="shared" si="21"/>
        <v>366975</v>
      </c>
      <c r="CH80" s="335" t="s">
        <v>742</v>
      </c>
      <c r="CM80" s="13"/>
      <c r="CN80" s="5" t="s">
        <v>12</v>
      </c>
    </row>
    <row r="81" spans="1:92" x14ac:dyDescent="0.2">
      <c r="A81" s="6">
        <f t="shared" si="17"/>
        <v>1</v>
      </c>
      <c r="B81" s="30" t="s">
        <v>306</v>
      </c>
      <c r="C81" s="29"/>
      <c r="D81" s="20"/>
      <c r="E81" s="21"/>
      <c r="F81" s="21"/>
      <c r="G81" s="21"/>
      <c r="H81" s="21">
        <v>65529</v>
      </c>
      <c r="I81" s="21"/>
      <c r="J81" s="21"/>
      <c r="K81" s="21"/>
      <c r="L81" s="21"/>
      <c r="M81" s="21">
        <v>11126</v>
      </c>
      <c r="N81" s="19">
        <f t="shared" si="18"/>
        <v>76655</v>
      </c>
      <c r="O81" s="20"/>
      <c r="P81" s="21">
        <v>22513</v>
      </c>
      <c r="Q81" s="21">
        <v>1542</v>
      </c>
      <c r="R81" s="21"/>
      <c r="S81" s="21"/>
      <c r="T81" s="21"/>
      <c r="U81" s="59">
        <f t="shared" si="30"/>
        <v>24055</v>
      </c>
      <c r="V81" s="20"/>
      <c r="W81" s="21"/>
      <c r="X81" s="21"/>
      <c r="Y81" s="21"/>
      <c r="Z81" s="21"/>
      <c r="AA81" s="21"/>
      <c r="AB81" s="21"/>
      <c r="AC81" s="19">
        <f t="shared" si="19"/>
        <v>0</v>
      </c>
      <c r="AD81" s="20"/>
      <c r="AE81" s="19">
        <f t="shared" si="22"/>
        <v>100710</v>
      </c>
      <c r="AF81" s="20"/>
      <c r="AG81" s="21"/>
      <c r="AH81" s="21"/>
      <c r="AI81" s="21"/>
      <c r="AJ81" s="21"/>
      <c r="AK81" s="19">
        <f t="shared" si="26"/>
        <v>0</v>
      </c>
      <c r="AL81" s="20"/>
      <c r="AM81" s="21"/>
      <c r="AN81" s="21"/>
      <c r="AO81" s="21"/>
      <c r="AP81" s="21"/>
      <c r="AQ81" s="19">
        <f t="shared" si="27"/>
        <v>0</v>
      </c>
      <c r="AR81" s="20"/>
      <c r="AS81" s="21"/>
      <c r="AT81" s="21">
        <v>8500</v>
      </c>
      <c r="AU81" s="21">
        <v>27500</v>
      </c>
      <c r="AV81" s="21">
        <v>14565</v>
      </c>
      <c r="AW81" s="21"/>
      <c r="AX81" s="21"/>
      <c r="AY81" s="19">
        <f t="shared" si="28"/>
        <v>50565</v>
      </c>
      <c r="AZ81" s="20"/>
      <c r="BA81" s="21"/>
      <c r="BB81" s="21"/>
      <c r="BC81" s="21">
        <v>10893</v>
      </c>
      <c r="BD81" s="21"/>
      <c r="BE81" s="19">
        <f t="shared" si="29"/>
        <v>10893</v>
      </c>
      <c r="BF81" s="20"/>
      <c r="BG81" s="22">
        <v>10325</v>
      </c>
      <c r="BH81" s="20"/>
      <c r="BI81" s="21"/>
      <c r="BJ81" s="21"/>
      <c r="BK81" s="21">
        <v>11252</v>
      </c>
      <c r="BL81" s="21">
        <v>17675</v>
      </c>
      <c r="BM81" s="21"/>
      <c r="BN81" s="21"/>
      <c r="BO81" s="21"/>
      <c r="BP81" s="21"/>
      <c r="BQ81" s="21"/>
      <c r="BR81" s="21"/>
      <c r="BS81" s="21"/>
      <c r="BT81" s="21"/>
      <c r="BU81" s="19">
        <f t="shared" si="25"/>
        <v>28927</v>
      </c>
      <c r="BV81" s="20" t="s">
        <v>12</v>
      </c>
      <c r="BW81" s="19">
        <f t="shared" si="23"/>
        <v>100710</v>
      </c>
      <c r="BX81" s="20" t="s">
        <v>12</v>
      </c>
      <c r="BY81" s="19">
        <f t="shared" si="24"/>
        <v>0</v>
      </c>
      <c r="BZ81" s="20" t="s">
        <v>12</v>
      </c>
      <c r="CA81" s="29"/>
      <c r="CB81" s="20"/>
      <c r="CC81" s="19">
        <f t="shared" si="20"/>
        <v>0</v>
      </c>
      <c r="CD81" s="5"/>
      <c r="CE81" s="113"/>
      <c r="CF81" s="113"/>
      <c r="CG81" s="19">
        <f t="shared" si="21"/>
        <v>0</v>
      </c>
      <c r="CH81" s="336" t="s">
        <v>738</v>
      </c>
      <c r="CI81" s="27">
        <v>64</v>
      </c>
      <c r="CJ81" s="36" t="s">
        <v>311</v>
      </c>
      <c r="CM81" s="13">
        <f>(+CC204)</f>
        <v>155451309.19999999</v>
      </c>
      <c r="CN81" s="5" t="s">
        <v>12</v>
      </c>
    </row>
    <row r="82" spans="1:92" x14ac:dyDescent="0.2">
      <c r="A82" s="6">
        <f t="shared" si="17"/>
        <v>0</v>
      </c>
      <c r="B82" s="346" t="s">
        <v>307</v>
      </c>
      <c r="C82" s="29"/>
      <c r="D82" s="20"/>
      <c r="E82" s="21"/>
      <c r="F82" s="21"/>
      <c r="G82" s="21"/>
      <c r="H82" s="21"/>
      <c r="I82" s="21"/>
      <c r="J82" s="21"/>
      <c r="K82" s="21"/>
      <c r="L82" s="21"/>
      <c r="M82" s="21"/>
      <c r="N82" s="19">
        <f t="shared" si="18"/>
        <v>0</v>
      </c>
      <c r="O82" s="20"/>
      <c r="P82" s="21"/>
      <c r="Q82" s="21"/>
      <c r="R82" s="21"/>
      <c r="S82" s="21"/>
      <c r="T82" s="21"/>
      <c r="U82" s="59">
        <f t="shared" si="30"/>
        <v>0</v>
      </c>
      <c r="V82" s="20"/>
      <c r="W82" s="21"/>
      <c r="X82" s="21"/>
      <c r="Y82" s="21"/>
      <c r="Z82" s="21"/>
      <c r="AA82" s="21"/>
      <c r="AB82" s="21"/>
      <c r="AC82" s="19">
        <f t="shared" si="19"/>
        <v>0</v>
      </c>
      <c r="AD82" s="20"/>
      <c r="AE82" s="19">
        <f t="shared" si="22"/>
        <v>0</v>
      </c>
      <c r="AF82" s="20"/>
      <c r="AG82" s="21"/>
      <c r="AH82" s="21"/>
      <c r="AI82" s="21"/>
      <c r="AJ82" s="21"/>
      <c r="AK82" s="19">
        <f t="shared" si="26"/>
        <v>0</v>
      </c>
      <c r="AL82" s="20"/>
      <c r="AM82" s="21"/>
      <c r="AN82" s="21"/>
      <c r="AO82" s="21"/>
      <c r="AP82" s="21"/>
      <c r="AQ82" s="19">
        <f t="shared" si="27"/>
        <v>0</v>
      </c>
      <c r="AR82" s="20"/>
      <c r="AS82" s="21"/>
      <c r="AT82" s="21"/>
      <c r="AU82" s="21"/>
      <c r="AV82" s="21"/>
      <c r="AW82" s="21"/>
      <c r="AX82" s="21"/>
      <c r="AY82" s="19">
        <f t="shared" si="28"/>
        <v>0</v>
      </c>
      <c r="AZ82" s="20"/>
      <c r="BA82" s="21"/>
      <c r="BB82" s="21"/>
      <c r="BC82" s="21"/>
      <c r="BD82" s="21"/>
      <c r="BE82" s="19">
        <f t="shared" si="29"/>
        <v>0</v>
      </c>
      <c r="BF82" s="20"/>
      <c r="BG82" s="22"/>
      <c r="BH82" s="20"/>
      <c r="BI82" s="21"/>
      <c r="BJ82" s="21"/>
      <c r="BK82" s="21"/>
      <c r="BL82" s="21"/>
      <c r="BM82" s="21"/>
      <c r="BN82" s="21"/>
      <c r="BO82" s="21"/>
      <c r="BP82" s="21"/>
      <c r="BQ82" s="21"/>
      <c r="BR82" s="21"/>
      <c r="BS82" s="21"/>
      <c r="BT82" s="21"/>
      <c r="BU82" s="19">
        <f t="shared" si="25"/>
        <v>0</v>
      </c>
      <c r="BV82" s="20" t="s">
        <v>12</v>
      </c>
      <c r="BW82" s="19">
        <f t="shared" si="23"/>
        <v>0</v>
      </c>
      <c r="BX82" s="20" t="s">
        <v>12</v>
      </c>
      <c r="BY82" s="19">
        <f t="shared" si="24"/>
        <v>0</v>
      </c>
      <c r="BZ82" s="20" t="s">
        <v>12</v>
      </c>
      <c r="CA82" s="29"/>
      <c r="CB82" s="20"/>
      <c r="CC82" s="19">
        <f t="shared" si="20"/>
        <v>0</v>
      </c>
      <c r="CD82" s="5"/>
      <c r="CE82" s="113"/>
      <c r="CF82" s="113"/>
      <c r="CG82" s="19">
        <f t="shared" si="21"/>
        <v>0</v>
      </c>
      <c r="CH82" s="335"/>
      <c r="CN82" s="5"/>
    </row>
    <row r="83" spans="1:92" x14ac:dyDescent="0.2">
      <c r="A83" s="6">
        <f t="shared" si="17"/>
        <v>1</v>
      </c>
      <c r="B83" s="30" t="s">
        <v>309</v>
      </c>
      <c r="C83" s="29">
        <v>1601595</v>
      </c>
      <c r="D83" s="20"/>
      <c r="E83" s="21">
        <v>0</v>
      </c>
      <c r="F83" s="21">
        <v>2125</v>
      </c>
      <c r="G83" s="21">
        <v>116479</v>
      </c>
      <c r="H83" s="21">
        <v>0</v>
      </c>
      <c r="I83" s="21">
        <v>0</v>
      </c>
      <c r="J83" s="21">
        <v>0</v>
      </c>
      <c r="K83" s="21">
        <v>550716</v>
      </c>
      <c r="L83" s="21">
        <v>0</v>
      </c>
      <c r="M83" s="21">
        <v>299532</v>
      </c>
      <c r="N83" s="19">
        <f t="shared" si="18"/>
        <v>968852</v>
      </c>
      <c r="O83" s="20"/>
      <c r="P83" s="21">
        <v>877232</v>
      </c>
      <c r="Q83" s="21">
        <v>0</v>
      </c>
      <c r="R83" s="21">
        <v>0</v>
      </c>
      <c r="S83" s="21">
        <v>0</v>
      </c>
      <c r="T83" s="21">
        <v>109050</v>
      </c>
      <c r="U83" s="59">
        <f t="shared" si="30"/>
        <v>986282</v>
      </c>
      <c r="V83" s="20"/>
      <c r="W83" s="21">
        <v>0</v>
      </c>
      <c r="X83" s="21">
        <v>0</v>
      </c>
      <c r="Y83" s="21">
        <v>0</v>
      </c>
      <c r="Z83" s="21">
        <v>0</v>
      </c>
      <c r="AA83" s="21">
        <v>1132393</v>
      </c>
      <c r="AB83" s="21">
        <v>0</v>
      </c>
      <c r="AC83" s="19">
        <v>1132393</v>
      </c>
      <c r="AD83" s="20"/>
      <c r="AE83" s="19">
        <f t="shared" si="22"/>
        <v>3087527</v>
      </c>
      <c r="AF83" s="20"/>
      <c r="AG83" s="21">
        <v>0</v>
      </c>
      <c r="AH83" s="21">
        <v>0</v>
      </c>
      <c r="AI83" s="21">
        <v>0</v>
      </c>
      <c r="AJ83" s="21">
        <v>4422</v>
      </c>
      <c r="AK83" s="19">
        <f t="shared" si="26"/>
        <v>4422</v>
      </c>
      <c r="AL83" s="20"/>
      <c r="AM83" s="21">
        <v>569916</v>
      </c>
      <c r="AN83" s="21">
        <v>7848</v>
      </c>
      <c r="AO83" s="21">
        <v>0</v>
      </c>
      <c r="AP83" s="21">
        <v>9658</v>
      </c>
      <c r="AQ83" s="19">
        <f t="shared" si="27"/>
        <v>587422</v>
      </c>
      <c r="AR83" s="20"/>
      <c r="AS83" s="21">
        <v>11753</v>
      </c>
      <c r="AT83" s="21">
        <v>18853</v>
      </c>
      <c r="AU83" s="21">
        <v>188195</v>
      </c>
      <c r="AV83" s="21">
        <v>3561</v>
      </c>
      <c r="AW83" s="21">
        <v>0</v>
      </c>
      <c r="AX83" s="21">
        <v>248068</v>
      </c>
      <c r="AY83" s="19">
        <f t="shared" si="28"/>
        <v>470430</v>
      </c>
      <c r="AZ83" s="20"/>
      <c r="BA83" s="21">
        <v>301906</v>
      </c>
      <c r="BB83" s="21">
        <v>22404</v>
      </c>
      <c r="BC83" s="21">
        <v>228083</v>
      </c>
      <c r="BD83" s="21">
        <v>0</v>
      </c>
      <c r="BE83" s="19">
        <f t="shared" si="29"/>
        <v>552393</v>
      </c>
      <c r="BF83" s="20"/>
      <c r="BG83" s="22">
        <v>450283</v>
      </c>
      <c r="BH83" s="20">
        <v>333875</v>
      </c>
      <c r="BI83" s="21">
        <v>2003177</v>
      </c>
      <c r="BJ83" s="21">
        <v>0</v>
      </c>
      <c r="BK83" s="21">
        <v>192551</v>
      </c>
      <c r="BL83" s="21">
        <v>0</v>
      </c>
      <c r="BM83" s="21">
        <v>218162</v>
      </c>
      <c r="BN83" s="21">
        <v>21768</v>
      </c>
      <c r="BO83" s="21">
        <v>0</v>
      </c>
      <c r="BP83" s="21">
        <v>19522</v>
      </c>
      <c r="BQ83" s="21">
        <v>0</v>
      </c>
      <c r="BR83" s="21">
        <v>0</v>
      </c>
      <c r="BS83" s="21">
        <v>0</v>
      </c>
      <c r="BT83" s="21">
        <v>0</v>
      </c>
      <c r="BU83" s="19">
        <f t="shared" si="25"/>
        <v>2455180</v>
      </c>
      <c r="BV83" s="20" t="s">
        <v>12</v>
      </c>
      <c r="BW83" s="19">
        <f t="shared" si="23"/>
        <v>4520130</v>
      </c>
      <c r="BX83" s="20" t="s">
        <v>12</v>
      </c>
      <c r="BY83" s="19">
        <f t="shared" si="24"/>
        <v>-1432603</v>
      </c>
      <c r="BZ83" s="20" t="s">
        <v>12</v>
      </c>
      <c r="CA83" s="29"/>
      <c r="CB83" s="20"/>
      <c r="CC83" s="19">
        <f t="shared" si="20"/>
        <v>168992</v>
      </c>
      <c r="CD83" s="5"/>
      <c r="CE83" s="113">
        <v>168992</v>
      </c>
      <c r="CF83" s="113">
        <v>0</v>
      </c>
      <c r="CG83" s="19">
        <f t="shared" si="21"/>
        <v>0</v>
      </c>
      <c r="CH83" s="336" t="s">
        <v>738</v>
      </c>
      <c r="CN83" s="5"/>
    </row>
    <row r="84" spans="1:92" x14ac:dyDescent="0.2">
      <c r="A84" s="6">
        <f t="shared" si="17"/>
        <v>1</v>
      </c>
      <c r="B84" s="30" t="s">
        <v>310</v>
      </c>
      <c r="C84" s="29">
        <v>14978</v>
      </c>
      <c r="D84" s="20"/>
      <c r="E84" s="21">
        <v>0</v>
      </c>
      <c r="F84" s="21">
        <v>0</v>
      </c>
      <c r="G84" s="21">
        <v>4469</v>
      </c>
      <c r="H84" s="21">
        <v>1000</v>
      </c>
      <c r="I84" s="21">
        <v>0</v>
      </c>
      <c r="J84" s="21">
        <v>0</v>
      </c>
      <c r="K84" s="21">
        <v>27740</v>
      </c>
      <c r="L84" s="21">
        <v>0</v>
      </c>
      <c r="M84" s="21">
        <v>0</v>
      </c>
      <c r="N84" s="19">
        <f t="shared" si="18"/>
        <v>33209</v>
      </c>
      <c r="O84" s="20"/>
      <c r="P84" s="21">
        <v>39470</v>
      </c>
      <c r="Q84" s="21">
        <v>0</v>
      </c>
      <c r="R84" s="21">
        <v>847</v>
      </c>
      <c r="S84" s="21">
        <v>0</v>
      </c>
      <c r="T84" s="21">
        <v>0</v>
      </c>
      <c r="U84" s="59">
        <f t="shared" si="30"/>
        <v>40317</v>
      </c>
      <c r="V84" s="20"/>
      <c r="W84" s="21">
        <v>0</v>
      </c>
      <c r="X84" s="21">
        <v>0</v>
      </c>
      <c r="Y84" s="21">
        <v>0</v>
      </c>
      <c r="Z84" s="21">
        <v>0</v>
      </c>
      <c r="AA84" s="21">
        <v>0</v>
      </c>
      <c r="AB84" s="21">
        <v>250000</v>
      </c>
      <c r="AC84" s="19">
        <v>250000</v>
      </c>
      <c r="AD84" s="20"/>
      <c r="AE84" s="19">
        <f t="shared" si="22"/>
        <v>323526</v>
      </c>
      <c r="AF84" s="20"/>
      <c r="AG84" s="21">
        <v>0</v>
      </c>
      <c r="AH84" s="21">
        <v>0</v>
      </c>
      <c r="AI84" s="21">
        <v>0</v>
      </c>
      <c r="AJ84" s="21">
        <v>0</v>
      </c>
      <c r="AK84" s="19">
        <f t="shared" si="26"/>
        <v>0</v>
      </c>
      <c r="AL84" s="20"/>
      <c r="AM84" s="21">
        <v>18569</v>
      </c>
      <c r="AN84" s="21">
        <v>0</v>
      </c>
      <c r="AO84" s="21">
        <v>0</v>
      </c>
      <c r="AP84" s="21">
        <v>0</v>
      </c>
      <c r="AQ84" s="19">
        <f t="shared" si="27"/>
        <v>18569</v>
      </c>
      <c r="AR84" s="20"/>
      <c r="AS84" s="21">
        <v>17591</v>
      </c>
      <c r="AT84" s="21">
        <v>1000</v>
      </c>
      <c r="AU84" s="21">
        <v>32420</v>
      </c>
      <c r="AV84" s="21">
        <v>0</v>
      </c>
      <c r="AW84" s="21">
        <v>0</v>
      </c>
      <c r="AX84" s="21">
        <v>649</v>
      </c>
      <c r="AY84" s="19">
        <f t="shared" si="28"/>
        <v>51660</v>
      </c>
      <c r="AZ84" s="20"/>
      <c r="BA84" s="21">
        <v>0</v>
      </c>
      <c r="BB84" s="21">
        <v>0</v>
      </c>
      <c r="BC84" s="21">
        <v>0</v>
      </c>
      <c r="BD84" s="21">
        <v>0</v>
      </c>
      <c r="BE84" s="19">
        <f t="shared" si="29"/>
        <v>0</v>
      </c>
      <c r="BF84" s="20"/>
      <c r="BG84" s="22">
        <v>0</v>
      </c>
      <c r="BH84" s="20"/>
      <c r="BI84" s="21">
        <v>0</v>
      </c>
      <c r="BJ84" s="21">
        <v>0</v>
      </c>
      <c r="BK84" s="21">
        <v>6418</v>
      </c>
      <c r="BL84" s="21">
        <v>0</v>
      </c>
      <c r="BM84" s="21">
        <v>3228</v>
      </c>
      <c r="BN84" s="21">
        <v>0</v>
      </c>
      <c r="BO84" s="21">
        <v>0</v>
      </c>
      <c r="BP84" s="21">
        <v>0</v>
      </c>
      <c r="BQ84" s="21">
        <v>0</v>
      </c>
      <c r="BR84" s="21">
        <v>0</v>
      </c>
      <c r="BS84" s="21">
        <v>0</v>
      </c>
      <c r="BT84" s="21">
        <v>82884</v>
      </c>
      <c r="BU84" s="19">
        <f t="shared" si="25"/>
        <v>92530</v>
      </c>
      <c r="BV84" s="20" t="s">
        <v>12</v>
      </c>
      <c r="BW84" s="19">
        <f t="shared" si="23"/>
        <v>162759</v>
      </c>
      <c r="BX84" s="20" t="s">
        <v>12</v>
      </c>
      <c r="BY84" s="19">
        <f t="shared" si="24"/>
        <v>160767</v>
      </c>
      <c r="BZ84" s="20" t="s">
        <v>12</v>
      </c>
      <c r="CA84" s="29"/>
      <c r="CB84" s="20"/>
      <c r="CC84" s="19">
        <f t="shared" si="20"/>
        <v>175745</v>
      </c>
      <c r="CD84" s="5"/>
      <c r="CE84" s="113">
        <v>175330</v>
      </c>
      <c r="CF84" s="113">
        <v>0</v>
      </c>
      <c r="CG84" s="19">
        <f t="shared" si="21"/>
        <v>415</v>
      </c>
      <c r="CH84" s="336" t="s">
        <v>738</v>
      </c>
      <c r="CM84" s="24"/>
      <c r="CN84" s="5" t="s">
        <v>12</v>
      </c>
    </row>
    <row r="85" spans="1:92" x14ac:dyDescent="0.2">
      <c r="A85" s="6">
        <f t="shared" si="17"/>
        <v>1</v>
      </c>
      <c r="B85" s="30" t="s">
        <v>312</v>
      </c>
      <c r="C85" s="29">
        <v>72143</v>
      </c>
      <c r="D85" s="20"/>
      <c r="E85" s="21">
        <v>10634</v>
      </c>
      <c r="F85" s="21">
        <v>0</v>
      </c>
      <c r="G85" s="21">
        <v>535</v>
      </c>
      <c r="H85" s="21">
        <v>0</v>
      </c>
      <c r="I85" s="21">
        <v>0</v>
      </c>
      <c r="J85" s="21">
        <v>0</v>
      </c>
      <c r="K85" s="21">
        <v>0</v>
      </c>
      <c r="L85" s="21">
        <v>0</v>
      </c>
      <c r="M85" s="21">
        <v>0</v>
      </c>
      <c r="N85" s="19">
        <f t="shared" si="18"/>
        <v>11169</v>
      </c>
      <c r="O85" s="20"/>
      <c r="P85" s="21">
        <v>29162</v>
      </c>
      <c r="Q85" s="21">
        <v>0</v>
      </c>
      <c r="R85" s="21">
        <v>0</v>
      </c>
      <c r="S85" s="21">
        <v>0</v>
      </c>
      <c r="T85" s="21">
        <v>20353</v>
      </c>
      <c r="U85" s="59">
        <f t="shared" si="30"/>
        <v>49515</v>
      </c>
      <c r="V85" s="20"/>
      <c r="W85" s="21">
        <v>0</v>
      </c>
      <c r="X85" s="21">
        <v>0</v>
      </c>
      <c r="Y85" s="21">
        <v>0</v>
      </c>
      <c r="Z85" s="21">
        <v>0</v>
      </c>
      <c r="AA85" s="21">
        <v>0</v>
      </c>
      <c r="AB85" s="21">
        <v>0</v>
      </c>
      <c r="AC85" s="19">
        <v>0</v>
      </c>
      <c r="AD85" s="20"/>
      <c r="AE85" s="19">
        <f t="shared" si="22"/>
        <v>60684</v>
      </c>
      <c r="AF85" s="20"/>
      <c r="AG85" s="21">
        <v>0</v>
      </c>
      <c r="AH85" s="21">
        <v>0</v>
      </c>
      <c r="AI85" s="21">
        <v>0</v>
      </c>
      <c r="AJ85" s="21">
        <v>0</v>
      </c>
      <c r="AK85" s="19">
        <f t="shared" si="26"/>
        <v>0</v>
      </c>
      <c r="AL85" s="20"/>
      <c r="AM85" s="21">
        <v>0</v>
      </c>
      <c r="AN85" s="21">
        <v>0</v>
      </c>
      <c r="AO85" s="21">
        <v>0</v>
      </c>
      <c r="AP85" s="21">
        <v>0</v>
      </c>
      <c r="AQ85" s="19">
        <f t="shared" si="27"/>
        <v>0</v>
      </c>
      <c r="AR85" s="20"/>
      <c r="AS85" s="21">
        <v>0</v>
      </c>
      <c r="AT85" s="21">
        <v>0</v>
      </c>
      <c r="AU85" s="21">
        <v>180</v>
      </c>
      <c r="AV85" s="21">
        <v>0</v>
      </c>
      <c r="AW85" s="21">
        <v>0</v>
      </c>
      <c r="AX85" s="21">
        <v>9631</v>
      </c>
      <c r="AY85" s="19">
        <f t="shared" si="28"/>
        <v>9811</v>
      </c>
      <c r="AZ85" s="20"/>
      <c r="BA85" s="21">
        <v>0</v>
      </c>
      <c r="BB85" s="21">
        <v>0</v>
      </c>
      <c r="BC85" s="21">
        <v>4033</v>
      </c>
      <c r="BD85" s="21">
        <v>0</v>
      </c>
      <c r="BE85" s="19">
        <f t="shared" si="29"/>
        <v>4033</v>
      </c>
      <c r="BF85" s="20"/>
      <c r="BG85" s="22">
        <v>22248</v>
      </c>
      <c r="BH85" s="20"/>
      <c r="BI85" s="21">
        <v>0</v>
      </c>
      <c r="BJ85" s="21">
        <v>0</v>
      </c>
      <c r="BK85" s="21">
        <v>7934</v>
      </c>
      <c r="BL85" s="21">
        <v>0</v>
      </c>
      <c r="BM85" s="21">
        <v>140</v>
      </c>
      <c r="BN85" s="21">
        <v>0</v>
      </c>
      <c r="BO85" s="21">
        <v>0</v>
      </c>
      <c r="BP85" s="21">
        <v>0</v>
      </c>
      <c r="BQ85" s="21">
        <v>0</v>
      </c>
      <c r="BR85" s="21">
        <v>0</v>
      </c>
      <c r="BS85" s="21">
        <v>0</v>
      </c>
      <c r="BT85" s="21">
        <v>2170</v>
      </c>
      <c r="BU85" s="19">
        <f t="shared" si="25"/>
        <v>10244</v>
      </c>
      <c r="BV85" s="20" t="s">
        <v>12</v>
      </c>
      <c r="BW85" s="19">
        <f t="shared" si="23"/>
        <v>46336</v>
      </c>
      <c r="BX85" s="20" t="s">
        <v>12</v>
      </c>
      <c r="BY85" s="19">
        <f t="shared" si="24"/>
        <v>14348</v>
      </c>
      <c r="BZ85" s="20" t="s">
        <v>12</v>
      </c>
      <c r="CA85" s="29"/>
      <c r="CB85" s="20"/>
      <c r="CC85" s="19">
        <f t="shared" si="20"/>
        <v>86491</v>
      </c>
      <c r="CD85" s="5"/>
      <c r="CE85" s="113">
        <v>50000</v>
      </c>
      <c r="CF85" s="113">
        <v>36491</v>
      </c>
      <c r="CG85" s="19">
        <f t="shared" si="21"/>
        <v>0</v>
      </c>
      <c r="CH85" s="336" t="s">
        <v>738</v>
      </c>
    </row>
    <row r="86" spans="1:92" x14ac:dyDescent="0.2">
      <c r="A86" s="6">
        <f t="shared" si="17"/>
        <v>1</v>
      </c>
      <c r="B86" s="30" t="s">
        <v>313</v>
      </c>
      <c r="C86" s="29">
        <v>0</v>
      </c>
      <c r="D86" s="20"/>
      <c r="E86" s="21">
        <v>0</v>
      </c>
      <c r="F86" s="21">
        <v>0</v>
      </c>
      <c r="G86" s="21">
        <v>0</v>
      </c>
      <c r="H86" s="21">
        <v>0</v>
      </c>
      <c r="I86" s="21">
        <v>0</v>
      </c>
      <c r="J86" s="21">
        <v>0</v>
      </c>
      <c r="K86" s="21">
        <v>0</v>
      </c>
      <c r="L86" s="21">
        <v>0</v>
      </c>
      <c r="M86" s="21">
        <v>0</v>
      </c>
      <c r="N86" s="19">
        <f t="shared" si="18"/>
        <v>0</v>
      </c>
      <c r="O86" s="20"/>
      <c r="P86" s="21">
        <v>132429</v>
      </c>
      <c r="Q86" s="21">
        <v>4062</v>
      </c>
      <c r="R86" s="21">
        <v>398650</v>
      </c>
      <c r="S86" s="21">
        <v>0</v>
      </c>
      <c r="T86" s="21">
        <v>161306</v>
      </c>
      <c r="U86" s="59">
        <f t="shared" si="30"/>
        <v>696447</v>
      </c>
      <c r="V86" s="20"/>
      <c r="W86" s="21">
        <v>0</v>
      </c>
      <c r="X86" s="21">
        <v>0</v>
      </c>
      <c r="Y86" s="21">
        <v>0</v>
      </c>
      <c r="Z86" s="21">
        <v>0</v>
      </c>
      <c r="AA86" s="21">
        <v>0</v>
      </c>
      <c r="AB86" s="21">
        <v>0</v>
      </c>
      <c r="AC86" s="19">
        <v>0</v>
      </c>
      <c r="AD86" s="20"/>
      <c r="AE86" s="19">
        <f t="shared" si="22"/>
        <v>696447</v>
      </c>
      <c r="AF86" s="20"/>
      <c r="AG86" s="21">
        <v>49149</v>
      </c>
      <c r="AH86" s="21">
        <v>0</v>
      </c>
      <c r="AI86" s="21">
        <v>0</v>
      </c>
      <c r="AJ86" s="21">
        <v>0</v>
      </c>
      <c r="AK86" s="19">
        <f t="shared" si="26"/>
        <v>49149</v>
      </c>
      <c r="AL86" s="20"/>
      <c r="AM86" s="21">
        <v>44099</v>
      </c>
      <c r="AN86" s="21">
        <v>30000</v>
      </c>
      <c r="AO86" s="21">
        <v>23500</v>
      </c>
      <c r="AP86" s="21">
        <v>0</v>
      </c>
      <c r="AQ86" s="19">
        <f t="shared" si="27"/>
        <v>97599</v>
      </c>
      <c r="AR86" s="20"/>
      <c r="AS86" s="21">
        <v>102755</v>
      </c>
      <c r="AT86" s="21">
        <v>26773</v>
      </c>
      <c r="AU86" s="21">
        <v>8465</v>
      </c>
      <c r="AV86" s="21">
        <v>0</v>
      </c>
      <c r="AW86" s="21">
        <v>0</v>
      </c>
      <c r="AX86" s="21">
        <v>8998</v>
      </c>
      <c r="AY86" s="19">
        <f t="shared" si="28"/>
        <v>146991</v>
      </c>
      <c r="AZ86" s="20"/>
      <c r="BA86" s="21">
        <v>47690</v>
      </c>
      <c r="BB86" s="21">
        <v>2182</v>
      </c>
      <c r="BC86" s="21">
        <v>33178</v>
      </c>
      <c r="BD86" s="21">
        <v>29593</v>
      </c>
      <c r="BE86" s="19">
        <f t="shared" si="29"/>
        <v>112643</v>
      </c>
      <c r="BF86" s="20"/>
      <c r="BG86" s="22">
        <v>260079</v>
      </c>
      <c r="BH86" s="20"/>
      <c r="BI86" s="21">
        <v>0</v>
      </c>
      <c r="BJ86" s="21">
        <v>0</v>
      </c>
      <c r="BK86" s="21">
        <v>7798</v>
      </c>
      <c r="BL86" s="21">
        <v>8596</v>
      </c>
      <c r="BM86" s="21">
        <v>13592</v>
      </c>
      <c r="BN86" s="21">
        <v>0</v>
      </c>
      <c r="BO86" s="21">
        <v>0</v>
      </c>
      <c r="BP86" s="21">
        <v>0</v>
      </c>
      <c r="BQ86" s="21">
        <v>0</v>
      </c>
      <c r="BR86" s="21">
        <v>0</v>
      </c>
      <c r="BS86" s="21">
        <v>0</v>
      </c>
      <c r="BT86" s="21">
        <v>0</v>
      </c>
      <c r="BU86" s="19">
        <f t="shared" si="25"/>
        <v>29986</v>
      </c>
      <c r="BV86" s="20" t="s">
        <v>12</v>
      </c>
      <c r="BW86" s="19">
        <f t="shared" si="23"/>
        <v>696447</v>
      </c>
      <c r="BX86" s="20" t="s">
        <v>12</v>
      </c>
      <c r="BY86" s="19">
        <f t="shared" si="24"/>
        <v>0</v>
      </c>
      <c r="BZ86" s="20" t="s">
        <v>12</v>
      </c>
      <c r="CA86" s="29"/>
      <c r="CB86" s="20"/>
      <c r="CC86" s="19">
        <f t="shared" si="20"/>
        <v>0</v>
      </c>
      <c r="CD86" s="5"/>
      <c r="CE86" s="113">
        <v>0</v>
      </c>
      <c r="CF86" s="113">
        <v>0</v>
      </c>
      <c r="CG86" s="19">
        <f t="shared" si="21"/>
        <v>0</v>
      </c>
      <c r="CH86" s="336" t="s">
        <v>738</v>
      </c>
    </row>
    <row r="87" spans="1:92" x14ac:dyDescent="0.2">
      <c r="A87" s="6">
        <f t="shared" si="17"/>
        <v>1</v>
      </c>
      <c r="B87" s="30" t="s">
        <v>314</v>
      </c>
      <c r="C87" s="29">
        <v>47044</v>
      </c>
      <c r="D87" s="20"/>
      <c r="E87" s="21">
        <v>20000</v>
      </c>
      <c r="F87" s="21">
        <v>50000</v>
      </c>
      <c r="G87" s="21">
        <v>8652</v>
      </c>
      <c r="H87" s="21">
        <v>0</v>
      </c>
      <c r="I87" s="21">
        <v>0</v>
      </c>
      <c r="J87" s="21">
        <v>0</v>
      </c>
      <c r="K87" s="21">
        <v>0</v>
      </c>
      <c r="L87" s="21">
        <v>0</v>
      </c>
      <c r="M87" s="21">
        <v>0</v>
      </c>
      <c r="N87" s="19">
        <f t="shared" si="18"/>
        <v>78652</v>
      </c>
      <c r="O87" s="20"/>
      <c r="P87" s="21">
        <v>11959</v>
      </c>
      <c r="Q87" s="21">
        <v>0</v>
      </c>
      <c r="R87" s="21">
        <v>11882</v>
      </c>
      <c r="S87" s="21">
        <v>0</v>
      </c>
      <c r="T87" s="21">
        <v>0</v>
      </c>
      <c r="U87" s="59">
        <f t="shared" si="30"/>
        <v>23841</v>
      </c>
      <c r="V87" s="20"/>
      <c r="W87" s="21">
        <v>0</v>
      </c>
      <c r="X87" s="21">
        <v>0</v>
      </c>
      <c r="Y87" s="21">
        <v>0</v>
      </c>
      <c r="Z87" s="21">
        <v>0</v>
      </c>
      <c r="AA87" s="21">
        <v>0</v>
      </c>
      <c r="AB87" s="21">
        <v>0</v>
      </c>
      <c r="AC87" s="19">
        <v>0</v>
      </c>
      <c r="AD87" s="20"/>
      <c r="AE87" s="19">
        <f t="shared" si="22"/>
        <v>102493</v>
      </c>
      <c r="AF87" s="20"/>
      <c r="AG87" s="21">
        <v>19264</v>
      </c>
      <c r="AH87" s="21">
        <v>0</v>
      </c>
      <c r="AI87" s="21">
        <v>0</v>
      </c>
      <c r="AJ87" s="21">
        <v>1508</v>
      </c>
      <c r="AK87" s="19">
        <f t="shared" si="26"/>
        <v>20772</v>
      </c>
      <c r="AL87" s="20"/>
      <c r="AM87" s="21">
        <v>0</v>
      </c>
      <c r="AN87" s="21">
        <v>0</v>
      </c>
      <c r="AO87" s="21">
        <v>0</v>
      </c>
      <c r="AP87" s="21">
        <v>5940</v>
      </c>
      <c r="AQ87" s="19">
        <f t="shared" si="27"/>
        <v>5940</v>
      </c>
      <c r="AR87" s="20"/>
      <c r="AS87" s="21">
        <v>0</v>
      </c>
      <c r="AT87" s="21">
        <v>0</v>
      </c>
      <c r="AU87" s="21">
        <v>3450</v>
      </c>
      <c r="AV87" s="21">
        <v>500</v>
      </c>
      <c r="AW87" s="21">
        <v>0</v>
      </c>
      <c r="AX87" s="21">
        <v>1592</v>
      </c>
      <c r="AY87" s="19">
        <f t="shared" si="28"/>
        <v>5542</v>
      </c>
      <c r="AZ87" s="20"/>
      <c r="BA87" s="21">
        <v>0</v>
      </c>
      <c r="BB87" s="21">
        <v>8261</v>
      </c>
      <c r="BC87" s="21">
        <v>3388</v>
      </c>
      <c r="BD87" s="21">
        <v>0</v>
      </c>
      <c r="BE87" s="19">
        <f t="shared" si="29"/>
        <v>11649</v>
      </c>
      <c r="BF87" s="20"/>
      <c r="BG87" s="22">
        <v>19139</v>
      </c>
      <c r="BH87" s="20"/>
      <c r="BI87" s="21">
        <v>0</v>
      </c>
      <c r="BJ87" s="21">
        <v>0</v>
      </c>
      <c r="BK87" s="21">
        <v>20109</v>
      </c>
      <c r="BL87" s="21">
        <v>5409</v>
      </c>
      <c r="BM87" s="21">
        <v>0</v>
      </c>
      <c r="BN87" s="21">
        <v>0</v>
      </c>
      <c r="BO87" s="21">
        <v>0</v>
      </c>
      <c r="BP87" s="21">
        <v>0</v>
      </c>
      <c r="BQ87" s="21">
        <v>0</v>
      </c>
      <c r="BR87" s="21">
        <v>0</v>
      </c>
      <c r="BS87" s="21">
        <v>0</v>
      </c>
      <c r="BT87" s="21">
        <v>0</v>
      </c>
      <c r="BU87" s="19">
        <f t="shared" si="25"/>
        <v>25518</v>
      </c>
      <c r="BV87" s="20" t="s">
        <v>12</v>
      </c>
      <c r="BW87" s="19">
        <f t="shared" si="23"/>
        <v>88560</v>
      </c>
      <c r="BX87" s="20" t="s">
        <v>12</v>
      </c>
      <c r="BY87" s="19">
        <f t="shared" si="24"/>
        <v>13933</v>
      </c>
      <c r="BZ87" s="20" t="s">
        <v>12</v>
      </c>
      <c r="CA87" s="29"/>
      <c r="CB87" s="20"/>
      <c r="CC87" s="19">
        <f t="shared" si="20"/>
        <v>60977</v>
      </c>
      <c r="CD87" s="5"/>
      <c r="CE87" s="113">
        <v>0</v>
      </c>
      <c r="CF87" s="113">
        <v>58200</v>
      </c>
      <c r="CG87" s="19">
        <f t="shared" si="21"/>
        <v>2777</v>
      </c>
      <c r="CH87" s="336" t="s">
        <v>738</v>
      </c>
    </row>
    <row r="88" spans="1:92" x14ac:dyDescent="0.2">
      <c r="A88" s="6">
        <f t="shared" si="17"/>
        <v>1</v>
      </c>
      <c r="B88" s="30" t="s">
        <v>315</v>
      </c>
      <c r="C88" s="29">
        <v>0</v>
      </c>
      <c r="D88" s="20"/>
      <c r="E88" s="21">
        <v>0</v>
      </c>
      <c r="F88" s="21">
        <v>0</v>
      </c>
      <c r="G88" s="21">
        <v>3596</v>
      </c>
      <c r="H88" s="21">
        <v>28863</v>
      </c>
      <c r="I88" s="21">
        <v>0</v>
      </c>
      <c r="J88" s="21">
        <v>0</v>
      </c>
      <c r="K88" s="21">
        <v>0</v>
      </c>
      <c r="L88" s="21">
        <v>0</v>
      </c>
      <c r="M88" s="21">
        <v>18565</v>
      </c>
      <c r="N88" s="19">
        <f t="shared" si="18"/>
        <v>51024</v>
      </c>
      <c r="O88" s="20"/>
      <c r="P88" s="21">
        <v>160129</v>
      </c>
      <c r="Q88" s="21">
        <v>0</v>
      </c>
      <c r="R88" s="21">
        <v>0</v>
      </c>
      <c r="S88" s="21">
        <v>0</v>
      </c>
      <c r="T88" s="21">
        <v>0</v>
      </c>
      <c r="U88" s="59">
        <f t="shared" si="30"/>
        <v>160129</v>
      </c>
      <c r="V88" s="20"/>
      <c r="W88" s="21">
        <v>0</v>
      </c>
      <c r="X88" s="21">
        <v>0</v>
      </c>
      <c r="Y88" s="21">
        <v>0</v>
      </c>
      <c r="Z88" s="21">
        <v>0</v>
      </c>
      <c r="AA88" s="21">
        <v>0</v>
      </c>
      <c r="AB88" s="21">
        <v>0</v>
      </c>
      <c r="AC88" s="19">
        <v>0</v>
      </c>
      <c r="AD88" s="20"/>
      <c r="AE88" s="19">
        <f t="shared" si="22"/>
        <v>211153</v>
      </c>
      <c r="AF88" s="20"/>
      <c r="AG88" s="21">
        <v>0</v>
      </c>
      <c r="AH88" s="21">
        <v>0</v>
      </c>
      <c r="AI88" s="21">
        <v>0</v>
      </c>
      <c r="AJ88" s="21">
        <v>0</v>
      </c>
      <c r="AK88" s="19">
        <f t="shared" si="26"/>
        <v>0</v>
      </c>
      <c r="AL88" s="20"/>
      <c r="AM88" s="21">
        <v>34721</v>
      </c>
      <c r="AN88" s="21">
        <v>18452</v>
      </c>
      <c r="AO88" s="21">
        <v>0</v>
      </c>
      <c r="AP88" s="21">
        <v>0</v>
      </c>
      <c r="AQ88" s="19">
        <f t="shared" si="27"/>
        <v>53173</v>
      </c>
      <c r="AR88" s="20"/>
      <c r="AS88" s="21">
        <v>25552</v>
      </c>
      <c r="AT88" s="21">
        <v>8696</v>
      </c>
      <c r="AU88" s="21">
        <v>4142</v>
      </c>
      <c r="AV88" s="21">
        <v>116</v>
      </c>
      <c r="AW88" s="21">
        <v>0</v>
      </c>
      <c r="AX88" s="21">
        <v>28087</v>
      </c>
      <c r="AY88" s="19">
        <f t="shared" si="28"/>
        <v>66593</v>
      </c>
      <c r="AZ88" s="20"/>
      <c r="BA88" s="21">
        <v>419</v>
      </c>
      <c r="BB88" s="21">
        <v>11890</v>
      </c>
      <c r="BC88" s="21">
        <v>10957</v>
      </c>
      <c r="BD88" s="21">
        <v>952</v>
      </c>
      <c r="BE88" s="19">
        <f t="shared" si="29"/>
        <v>24218</v>
      </c>
      <c r="BF88" s="20"/>
      <c r="BG88" s="22">
        <v>13075</v>
      </c>
      <c r="BH88" s="20"/>
      <c r="BI88" s="21">
        <v>0</v>
      </c>
      <c r="BJ88" s="21">
        <v>0</v>
      </c>
      <c r="BK88" s="21">
        <v>26077</v>
      </c>
      <c r="BL88" s="21">
        <v>224</v>
      </c>
      <c r="BM88" s="21">
        <v>290</v>
      </c>
      <c r="BN88" s="21">
        <v>0</v>
      </c>
      <c r="BO88" s="21">
        <v>0</v>
      </c>
      <c r="BP88" s="21">
        <v>0</v>
      </c>
      <c r="BQ88" s="21">
        <v>0</v>
      </c>
      <c r="BR88" s="21">
        <v>0</v>
      </c>
      <c r="BS88" s="21">
        <v>0</v>
      </c>
      <c r="BT88" s="21">
        <v>0</v>
      </c>
      <c r="BU88" s="19">
        <f t="shared" si="25"/>
        <v>26591</v>
      </c>
      <c r="BV88" s="20"/>
      <c r="BW88" s="19">
        <f t="shared" si="23"/>
        <v>183650</v>
      </c>
      <c r="BX88" s="20" t="s">
        <v>12</v>
      </c>
      <c r="BY88" s="19">
        <f t="shared" si="24"/>
        <v>27503</v>
      </c>
      <c r="BZ88" s="20" t="s">
        <v>12</v>
      </c>
      <c r="CA88" s="29"/>
      <c r="CB88" s="20"/>
      <c r="CC88" s="19">
        <f t="shared" si="20"/>
        <v>27503</v>
      </c>
      <c r="CD88" s="5"/>
      <c r="CE88" s="113">
        <v>27503</v>
      </c>
      <c r="CF88" s="113">
        <v>0</v>
      </c>
      <c r="CG88" s="19">
        <f t="shared" si="21"/>
        <v>0</v>
      </c>
      <c r="CH88" s="336" t="s">
        <v>738</v>
      </c>
    </row>
    <row r="89" spans="1:92" x14ac:dyDescent="0.2">
      <c r="A89" s="6">
        <f t="shared" si="17"/>
        <v>0</v>
      </c>
      <c r="B89" s="346" t="s">
        <v>316</v>
      </c>
      <c r="C89" s="29"/>
      <c r="D89" s="20"/>
      <c r="E89" s="21"/>
      <c r="F89" s="21"/>
      <c r="G89" s="21"/>
      <c r="H89" s="21"/>
      <c r="I89" s="21"/>
      <c r="J89" s="21"/>
      <c r="K89" s="21"/>
      <c r="L89" s="21"/>
      <c r="M89" s="21"/>
      <c r="N89" s="19">
        <f t="shared" si="18"/>
        <v>0</v>
      </c>
      <c r="O89" s="20"/>
      <c r="P89" s="21"/>
      <c r="Q89" s="21"/>
      <c r="R89" s="21"/>
      <c r="S89" s="21"/>
      <c r="T89" s="21"/>
      <c r="U89" s="59">
        <f t="shared" si="30"/>
        <v>0</v>
      </c>
      <c r="V89" s="20"/>
      <c r="W89" s="21"/>
      <c r="X89" s="21"/>
      <c r="Y89" s="21"/>
      <c r="Z89" s="21"/>
      <c r="AA89" s="21"/>
      <c r="AB89" s="21"/>
      <c r="AC89" s="19">
        <f t="shared" si="19"/>
        <v>0</v>
      </c>
      <c r="AD89" s="20"/>
      <c r="AE89" s="19">
        <f t="shared" si="22"/>
        <v>0</v>
      </c>
      <c r="AF89" s="20"/>
      <c r="AG89" s="21"/>
      <c r="AH89" s="21"/>
      <c r="AI89" s="21"/>
      <c r="AJ89" s="21"/>
      <c r="AK89" s="19">
        <f t="shared" si="26"/>
        <v>0</v>
      </c>
      <c r="AL89" s="20"/>
      <c r="AM89" s="21"/>
      <c r="AN89" s="21"/>
      <c r="AO89" s="21"/>
      <c r="AP89" s="21"/>
      <c r="AQ89" s="19">
        <f t="shared" si="27"/>
        <v>0</v>
      </c>
      <c r="AR89" s="20"/>
      <c r="AS89" s="21"/>
      <c r="AT89" s="21"/>
      <c r="AU89" s="21"/>
      <c r="AV89" s="21"/>
      <c r="AW89" s="21"/>
      <c r="AX89" s="21"/>
      <c r="AY89" s="19">
        <f t="shared" si="28"/>
        <v>0</v>
      </c>
      <c r="AZ89" s="20"/>
      <c r="BA89" s="21"/>
      <c r="BB89" s="21"/>
      <c r="BC89" s="21"/>
      <c r="BD89" s="21"/>
      <c r="BE89" s="19">
        <f t="shared" si="29"/>
        <v>0</v>
      </c>
      <c r="BF89" s="20"/>
      <c r="BG89" s="22"/>
      <c r="BH89" s="20"/>
      <c r="BI89" s="21"/>
      <c r="BJ89" s="21"/>
      <c r="BK89" s="21"/>
      <c r="BL89" s="21"/>
      <c r="BM89" s="21"/>
      <c r="BN89" s="21"/>
      <c r="BO89" s="21"/>
      <c r="BP89" s="21"/>
      <c r="BQ89" s="21"/>
      <c r="BR89" s="21"/>
      <c r="BS89" s="21"/>
      <c r="BT89" s="21"/>
      <c r="BU89" s="19">
        <f t="shared" si="25"/>
        <v>0</v>
      </c>
      <c r="BV89" s="20" t="s">
        <v>12</v>
      </c>
      <c r="BW89" s="19">
        <f t="shared" si="23"/>
        <v>0</v>
      </c>
      <c r="BX89" s="20" t="s">
        <v>12</v>
      </c>
      <c r="BY89" s="19">
        <f t="shared" si="24"/>
        <v>0</v>
      </c>
      <c r="BZ89" s="20" t="s">
        <v>12</v>
      </c>
      <c r="CA89" s="29"/>
      <c r="CB89" s="20"/>
      <c r="CC89" s="19">
        <f t="shared" si="20"/>
        <v>0</v>
      </c>
      <c r="CD89" s="5"/>
      <c r="CE89" s="113"/>
      <c r="CF89" s="113"/>
      <c r="CG89" s="19">
        <f t="shared" si="21"/>
        <v>0</v>
      </c>
      <c r="CH89" s="335"/>
    </row>
    <row r="90" spans="1:92" x14ac:dyDescent="0.2">
      <c r="A90" s="6">
        <f t="shared" si="17"/>
        <v>1</v>
      </c>
      <c r="B90" s="30" t="s">
        <v>317</v>
      </c>
      <c r="C90" s="29">
        <v>250000</v>
      </c>
      <c r="D90" s="20"/>
      <c r="E90" s="21"/>
      <c r="F90" s="21"/>
      <c r="G90" s="21"/>
      <c r="H90" s="21"/>
      <c r="I90" s="21"/>
      <c r="J90" s="21"/>
      <c r="K90" s="21"/>
      <c r="L90" s="21"/>
      <c r="M90" s="21"/>
      <c r="N90" s="19">
        <f t="shared" si="18"/>
        <v>0</v>
      </c>
      <c r="O90" s="20"/>
      <c r="P90" s="21">
        <v>49819.6</v>
      </c>
      <c r="Q90" s="21"/>
      <c r="R90" s="21"/>
      <c r="S90" s="21"/>
      <c r="T90" s="21"/>
      <c r="U90" s="59">
        <f t="shared" si="30"/>
        <v>49819.6</v>
      </c>
      <c r="V90" s="20"/>
      <c r="W90" s="21"/>
      <c r="X90" s="21"/>
      <c r="Y90" s="21"/>
      <c r="Z90" s="21"/>
      <c r="AA90" s="21"/>
      <c r="AB90" s="21"/>
      <c r="AC90" s="19">
        <f t="shared" si="19"/>
        <v>0</v>
      </c>
      <c r="AD90" s="20"/>
      <c r="AE90" s="19">
        <f t="shared" si="22"/>
        <v>49819.6</v>
      </c>
      <c r="AF90" s="20"/>
      <c r="AG90" s="21"/>
      <c r="AH90" s="21"/>
      <c r="AI90" s="21"/>
      <c r="AJ90" s="21"/>
      <c r="AK90" s="19">
        <f t="shared" si="26"/>
        <v>0</v>
      </c>
      <c r="AL90" s="20"/>
      <c r="AM90" s="21"/>
      <c r="AN90" s="21"/>
      <c r="AO90" s="21"/>
      <c r="AP90" s="21">
        <v>6200.31</v>
      </c>
      <c r="AQ90" s="19">
        <f t="shared" si="27"/>
        <v>6200.31</v>
      </c>
      <c r="AR90" s="20"/>
      <c r="AS90" s="21"/>
      <c r="AT90" s="21"/>
      <c r="AU90" s="21">
        <v>1782</v>
      </c>
      <c r="AV90" s="21">
        <v>729.04</v>
      </c>
      <c r="AW90" s="21"/>
      <c r="AX90" s="21">
        <v>1893.68</v>
      </c>
      <c r="AY90" s="19">
        <f t="shared" si="28"/>
        <v>4404.72</v>
      </c>
      <c r="AZ90" s="20"/>
      <c r="BA90" s="21">
        <v>9685.75</v>
      </c>
      <c r="BB90" s="21">
        <v>1806.17</v>
      </c>
      <c r="BC90" s="21"/>
      <c r="BD90" s="21"/>
      <c r="BE90" s="19">
        <f t="shared" si="29"/>
        <v>11491.92</v>
      </c>
      <c r="BF90" s="20"/>
      <c r="BG90" s="22">
        <v>19304.47</v>
      </c>
      <c r="BH90" s="20"/>
      <c r="BI90" s="21"/>
      <c r="BJ90" s="21"/>
      <c r="BK90" s="21">
        <v>8505.7199999999993</v>
      </c>
      <c r="BL90" s="21"/>
      <c r="BM90" s="21"/>
      <c r="BN90" s="21"/>
      <c r="BO90" s="21"/>
      <c r="BP90" s="21"/>
      <c r="BQ90" s="21"/>
      <c r="BR90" s="21"/>
      <c r="BS90" s="21"/>
      <c r="BT90" s="21"/>
      <c r="BU90" s="19">
        <f t="shared" si="25"/>
        <v>8505.7199999999993</v>
      </c>
      <c r="BV90" s="20" t="s">
        <v>12</v>
      </c>
      <c r="BW90" s="19">
        <f t="shared" si="23"/>
        <v>49907.14</v>
      </c>
      <c r="BX90" s="20" t="s">
        <v>12</v>
      </c>
      <c r="BY90" s="19">
        <f t="shared" si="24"/>
        <v>-87.540000000000873</v>
      </c>
      <c r="BZ90" s="20" t="s">
        <v>12</v>
      </c>
      <c r="CA90" s="29"/>
      <c r="CB90" s="20"/>
      <c r="CC90" s="19">
        <f t="shared" si="20"/>
        <v>249912.46</v>
      </c>
      <c r="CD90" s="5"/>
      <c r="CE90" s="113">
        <v>249912.46</v>
      </c>
      <c r="CF90" s="113"/>
      <c r="CG90" s="19">
        <f t="shared" si="21"/>
        <v>0</v>
      </c>
      <c r="CH90" s="336" t="s">
        <v>742</v>
      </c>
    </row>
    <row r="91" spans="1:92" x14ac:dyDescent="0.2">
      <c r="A91" s="6">
        <f t="shared" si="17"/>
        <v>0</v>
      </c>
      <c r="B91" s="346" t="s">
        <v>318</v>
      </c>
      <c r="C91" s="29"/>
      <c r="D91" s="20"/>
      <c r="E91" s="21"/>
      <c r="F91" s="21"/>
      <c r="G91" s="21"/>
      <c r="H91" s="21"/>
      <c r="I91" s="21"/>
      <c r="J91" s="21"/>
      <c r="K91" s="21"/>
      <c r="L91" s="21"/>
      <c r="M91" s="21"/>
      <c r="N91" s="19">
        <f t="shared" si="18"/>
        <v>0</v>
      </c>
      <c r="O91" s="20"/>
      <c r="P91" s="21"/>
      <c r="Q91" s="21"/>
      <c r="R91" s="21"/>
      <c r="S91" s="21"/>
      <c r="T91" s="21"/>
      <c r="U91" s="59">
        <f t="shared" si="30"/>
        <v>0</v>
      </c>
      <c r="V91" s="20"/>
      <c r="W91" s="21"/>
      <c r="X91" s="21"/>
      <c r="Y91" s="21"/>
      <c r="Z91" s="21"/>
      <c r="AA91" s="21"/>
      <c r="AB91" s="21"/>
      <c r="AC91" s="19">
        <f t="shared" si="19"/>
        <v>0</v>
      </c>
      <c r="AD91" s="20"/>
      <c r="AE91" s="19">
        <f t="shared" si="22"/>
        <v>0</v>
      </c>
      <c r="AF91" s="20"/>
      <c r="AG91" s="21"/>
      <c r="AH91" s="21"/>
      <c r="AI91" s="21"/>
      <c r="AJ91" s="21"/>
      <c r="AK91" s="19">
        <f t="shared" si="26"/>
        <v>0</v>
      </c>
      <c r="AL91" s="20"/>
      <c r="AM91" s="21"/>
      <c r="AN91" s="21"/>
      <c r="AO91" s="21"/>
      <c r="AP91" s="21"/>
      <c r="AQ91" s="19">
        <f t="shared" si="27"/>
        <v>0</v>
      </c>
      <c r="AR91" s="20"/>
      <c r="AS91" s="21"/>
      <c r="AT91" s="21"/>
      <c r="AU91" s="21"/>
      <c r="AV91" s="21"/>
      <c r="AW91" s="21"/>
      <c r="AX91" s="21"/>
      <c r="AY91" s="19">
        <f t="shared" si="28"/>
        <v>0</v>
      </c>
      <c r="AZ91" s="20"/>
      <c r="BA91" s="21"/>
      <c r="BB91" s="21"/>
      <c r="BC91" s="21"/>
      <c r="BD91" s="21"/>
      <c r="BE91" s="19">
        <f t="shared" si="29"/>
        <v>0</v>
      </c>
      <c r="BF91" s="20"/>
      <c r="BG91" s="22"/>
      <c r="BH91" s="20"/>
      <c r="BI91" s="21"/>
      <c r="BJ91" s="21"/>
      <c r="BK91" s="21"/>
      <c r="BL91" s="21"/>
      <c r="BM91" s="21"/>
      <c r="BN91" s="21"/>
      <c r="BO91" s="21"/>
      <c r="BP91" s="21"/>
      <c r="BQ91" s="21"/>
      <c r="BR91" s="21"/>
      <c r="BS91" s="21"/>
      <c r="BT91" s="21"/>
      <c r="BU91" s="19">
        <f t="shared" si="25"/>
        <v>0</v>
      </c>
      <c r="BV91" s="20" t="s">
        <v>12</v>
      </c>
      <c r="BW91" s="19">
        <f t="shared" si="23"/>
        <v>0</v>
      </c>
      <c r="BX91" s="20" t="s">
        <v>12</v>
      </c>
      <c r="BY91" s="19">
        <f t="shared" si="24"/>
        <v>0</v>
      </c>
      <c r="BZ91" s="20" t="s">
        <v>12</v>
      </c>
      <c r="CA91" s="29"/>
      <c r="CB91" s="20"/>
      <c r="CC91" s="19">
        <f t="shared" si="20"/>
        <v>0</v>
      </c>
      <c r="CD91" s="5"/>
      <c r="CE91" s="113"/>
      <c r="CF91" s="113"/>
      <c r="CG91" s="19">
        <f t="shared" si="21"/>
        <v>0</v>
      </c>
      <c r="CH91" s="335"/>
    </row>
    <row r="92" spans="1:92" x14ac:dyDescent="0.2">
      <c r="A92" s="6">
        <f t="shared" si="17"/>
        <v>1</v>
      </c>
      <c r="B92" s="30" t="s">
        <v>319</v>
      </c>
      <c r="C92" s="29"/>
      <c r="D92" s="20"/>
      <c r="E92" s="21">
        <v>49449</v>
      </c>
      <c r="F92" s="21"/>
      <c r="G92" s="21">
        <v>457</v>
      </c>
      <c r="H92" s="21"/>
      <c r="I92" s="21"/>
      <c r="J92" s="21"/>
      <c r="K92" s="21"/>
      <c r="L92" s="21"/>
      <c r="M92" s="21"/>
      <c r="N92" s="19">
        <f t="shared" si="18"/>
        <v>49906</v>
      </c>
      <c r="O92" s="20"/>
      <c r="P92" s="21">
        <v>28858</v>
      </c>
      <c r="Q92" s="21"/>
      <c r="R92" s="21"/>
      <c r="S92" s="21"/>
      <c r="T92" s="21"/>
      <c r="U92" s="59">
        <f t="shared" si="30"/>
        <v>28858</v>
      </c>
      <c r="V92" s="20"/>
      <c r="W92" s="21"/>
      <c r="X92" s="21"/>
      <c r="Y92" s="21"/>
      <c r="Z92" s="21"/>
      <c r="AA92" s="21"/>
      <c r="AB92" s="21"/>
      <c r="AC92" s="19">
        <f t="shared" si="19"/>
        <v>0</v>
      </c>
      <c r="AD92" s="20"/>
      <c r="AE92" s="19">
        <f t="shared" si="22"/>
        <v>78764</v>
      </c>
      <c r="AF92" s="20"/>
      <c r="AG92" s="21"/>
      <c r="AH92" s="21"/>
      <c r="AI92" s="21"/>
      <c r="AJ92" s="21"/>
      <c r="AK92" s="19">
        <f t="shared" si="26"/>
        <v>0</v>
      </c>
      <c r="AL92" s="20"/>
      <c r="AM92" s="21">
        <v>4404</v>
      </c>
      <c r="AN92" s="21"/>
      <c r="AO92" s="21"/>
      <c r="AP92" s="21"/>
      <c r="AQ92" s="19">
        <f t="shared" si="27"/>
        <v>4404</v>
      </c>
      <c r="AR92" s="20"/>
      <c r="AS92" s="21">
        <v>5306</v>
      </c>
      <c r="AT92" s="21">
        <v>9711</v>
      </c>
      <c r="AU92" s="21">
        <v>4459</v>
      </c>
      <c r="AV92" s="21">
        <v>9711</v>
      </c>
      <c r="AW92" s="21"/>
      <c r="AX92" s="21">
        <v>11275</v>
      </c>
      <c r="AY92" s="19">
        <f t="shared" si="28"/>
        <v>40462</v>
      </c>
      <c r="AZ92" s="20"/>
      <c r="BA92" s="21"/>
      <c r="BB92" s="21">
        <v>4601</v>
      </c>
      <c r="BC92" s="21">
        <v>19915</v>
      </c>
      <c r="BD92" s="21">
        <v>220</v>
      </c>
      <c r="BE92" s="19">
        <f t="shared" si="29"/>
        <v>24736</v>
      </c>
      <c r="BF92" s="20"/>
      <c r="BG92" s="22"/>
      <c r="BH92" s="20"/>
      <c r="BI92" s="21"/>
      <c r="BJ92" s="21"/>
      <c r="BK92" s="21">
        <v>4669</v>
      </c>
      <c r="BL92" s="21">
        <v>1092</v>
      </c>
      <c r="BM92" s="21"/>
      <c r="BN92" s="21"/>
      <c r="BO92" s="21"/>
      <c r="BP92" s="21"/>
      <c r="BQ92" s="21"/>
      <c r="BR92" s="21"/>
      <c r="BS92" s="21"/>
      <c r="BT92" s="21"/>
      <c r="BU92" s="19">
        <f t="shared" si="25"/>
        <v>5761</v>
      </c>
      <c r="BV92" s="20" t="s">
        <v>12</v>
      </c>
      <c r="BW92" s="19">
        <f t="shared" si="23"/>
        <v>75363</v>
      </c>
      <c r="BX92" s="20" t="s">
        <v>12</v>
      </c>
      <c r="BY92" s="19">
        <f t="shared" si="24"/>
        <v>3401</v>
      </c>
      <c r="BZ92" s="20" t="s">
        <v>12</v>
      </c>
      <c r="CA92" s="29"/>
      <c r="CB92" s="20"/>
      <c r="CC92" s="19">
        <f t="shared" si="20"/>
        <v>3401</v>
      </c>
      <c r="CD92" s="5"/>
      <c r="CE92" s="113"/>
      <c r="CF92" s="113">
        <v>3401</v>
      </c>
      <c r="CG92" s="19">
        <f t="shared" si="21"/>
        <v>0</v>
      </c>
      <c r="CH92" s="335" t="s">
        <v>738</v>
      </c>
    </row>
    <row r="93" spans="1:92" x14ac:dyDescent="0.2">
      <c r="A93" s="6">
        <f t="shared" si="17"/>
        <v>1</v>
      </c>
      <c r="B93" s="30" t="s">
        <v>320</v>
      </c>
      <c r="C93" s="29">
        <v>0</v>
      </c>
      <c r="D93" s="20"/>
      <c r="E93" s="21">
        <v>3951416</v>
      </c>
      <c r="F93" s="21">
        <v>95021</v>
      </c>
      <c r="G93" s="21">
        <v>240842</v>
      </c>
      <c r="H93" s="21">
        <v>138866</v>
      </c>
      <c r="I93" s="21">
        <v>0</v>
      </c>
      <c r="J93" s="21">
        <v>0</v>
      </c>
      <c r="K93" s="21">
        <v>17873</v>
      </c>
      <c r="L93" s="21">
        <v>817179</v>
      </c>
      <c r="M93" s="21">
        <v>213464</v>
      </c>
      <c r="N93" s="19">
        <f t="shared" si="18"/>
        <v>5474661</v>
      </c>
      <c r="O93" s="20"/>
      <c r="P93" s="21">
        <v>4089087</v>
      </c>
      <c r="Q93" s="21">
        <v>0</v>
      </c>
      <c r="R93" s="21">
        <v>498835</v>
      </c>
      <c r="S93" s="21">
        <v>0</v>
      </c>
      <c r="T93" s="21">
        <v>0</v>
      </c>
      <c r="U93" s="59">
        <f t="shared" si="30"/>
        <v>4587922</v>
      </c>
      <c r="V93" s="20"/>
      <c r="W93" s="21"/>
      <c r="X93" s="21"/>
      <c r="Y93" s="21"/>
      <c r="Z93" s="21"/>
      <c r="AA93" s="21"/>
      <c r="AB93" s="21"/>
      <c r="AC93" s="19">
        <f t="shared" si="19"/>
        <v>0</v>
      </c>
      <c r="AD93" s="20"/>
      <c r="AE93" s="19">
        <f t="shared" si="22"/>
        <v>10062583</v>
      </c>
      <c r="AF93" s="20"/>
      <c r="AG93" s="21">
        <v>121932</v>
      </c>
      <c r="AH93" s="21">
        <v>0</v>
      </c>
      <c r="AI93" s="21">
        <v>0</v>
      </c>
      <c r="AJ93" s="21">
        <v>41102</v>
      </c>
      <c r="AK93" s="19">
        <f t="shared" si="26"/>
        <v>163034</v>
      </c>
      <c r="AL93" s="20"/>
      <c r="AM93" s="21">
        <v>929291</v>
      </c>
      <c r="AN93" s="21">
        <v>22980</v>
      </c>
      <c r="AO93" s="21">
        <v>-2581</v>
      </c>
      <c r="AP93" s="21">
        <v>545103</v>
      </c>
      <c r="AQ93" s="19">
        <f t="shared" si="27"/>
        <v>1494793</v>
      </c>
      <c r="AR93" s="20"/>
      <c r="AS93" s="21">
        <v>936538</v>
      </c>
      <c r="AT93" s="21">
        <v>394855</v>
      </c>
      <c r="AU93" s="21">
        <v>1123909</v>
      </c>
      <c r="AV93" s="21">
        <v>43164</v>
      </c>
      <c r="AW93" s="21">
        <v>4908</v>
      </c>
      <c r="AX93" s="21">
        <v>1072874</v>
      </c>
      <c r="AY93" s="19">
        <f t="shared" si="28"/>
        <v>3576248</v>
      </c>
      <c r="AZ93" s="20"/>
      <c r="BA93" s="21">
        <v>1124471</v>
      </c>
      <c r="BB93" s="21">
        <v>0</v>
      </c>
      <c r="BC93" s="21">
        <v>822462</v>
      </c>
      <c r="BD93" s="21">
        <v>109355</v>
      </c>
      <c r="BE93" s="19">
        <f t="shared" si="29"/>
        <v>2056288</v>
      </c>
      <c r="BF93" s="20"/>
      <c r="BG93" s="22">
        <v>902774</v>
      </c>
      <c r="BH93" s="20"/>
      <c r="BI93" s="21">
        <v>0</v>
      </c>
      <c r="BJ93" s="21">
        <v>0</v>
      </c>
      <c r="BK93" s="21">
        <v>344156</v>
      </c>
      <c r="BL93" s="21">
        <v>0</v>
      </c>
      <c r="BM93" s="21">
        <v>0</v>
      </c>
      <c r="BN93" s="21">
        <v>0</v>
      </c>
      <c r="BO93" s="21">
        <v>0</v>
      </c>
      <c r="BP93" s="21">
        <v>0</v>
      </c>
      <c r="BQ93" s="21">
        <v>0</v>
      </c>
      <c r="BR93" s="21">
        <v>0</v>
      </c>
      <c r="BS93" s="21">
        <v>0</v>
      </c>
      <c r="BT93" s="21">
        <v>0</v>
      </c>
      <c r="BU93" s="19">
        <f t="shared" si="25"/>
        <v>344156</v>
      </c>
      <c r="BV93" s="20" t="s">
        <v>12</v>
      </c>
      <c r="BW93" s="19">
        <f t="shared" si="23"/>
        <v>8537293</v>
      </c>
      <c r="BX93" s="20" t="s">
        <v>12</v>
      </c>
      <c r="BY93" s="19">
        <f t="shared" si="24"/>
        <v>1525290</v>
      </c>
      <c r="BZ93" s="20" t="s">
        <v>12</v>
      </c>
      <c r="CA93" s="29"/>
      <c r="CB93" s="20"/>
      <c r="CC93" s="19">
        <f t="shared" si="20"/>
        <v>1525290</v>
      </c>
      <c r="CD93" s="5"/>
      <c r="CE93" s="113">
        <v>1525290</v>
      </c>
      <c r="CF93" s="113">
        <v>0</v>
      </c>
      <c r="CG93" s="19">
        <f t="shared" si="21"/>
        <v>0</v>
      </c>
      <c r="CH93" s="336" t="s">
        <v>738</v>
      </c>
    </row>
    <row r="94" spans="1:92" x14ac:dyDescent="0.2">
      <c r="A94" s="6">
        <f t="shared" si="17"/>
        <v>1</v>
      </c>
      <c r="B94" s="30" t="s">
        <v>321</v>
      </c>
      <c r="C94" s="29">
        <v>341865</v>
      </c>
      <c r="D94" s="20"/>
      <c r="E94" s="21">
        <v>85707</v>
      </c>
      <c r="F94" s="21">
        <v>0</v>
      </c>
      <c r="G94" s="21">
        <v>0</v>
      </c>
      <c r="H94" s="21">
        <v>0</v>
      </c>
      <c r="I94" s="21">
        <v>0</v>
      </c>
      <c r="J94" s="21">
        <v>0</v>
      </c>
      <c r="K94" s="21">
        <v>0</v>
      </c>
      <c r="L94" s="21">
        <v>0</v>
      </c>
      <c r="M94" s="21">
        <v>0</v>
      </c>
      <c r="N94" s="19">
        <f t="shared" si="18"/>
        <v>85707</v>
      </c>
      <c r="O94" s="20"/>
      <c r="P94" s="21">
        <v>43803</v>
      </c>
      <c r="Q94" s="21">
        <v>0</v>
      </c>
      <c r="R94" s="21">
        <v>0</v>
      </c>
      <c r="S94" s="21">
        <v>0</v>
      </c>
      <c r="T94" s="21">
        <v>0</v>
      </c>
      <c r="U94" s="59">
        <f t="shared" si="30"/>
        <v>43803</v>
      </c>
      <c r="V94" s="20"/>
      <c r="W94" s="21"/>
      <c r="X94" s="21"/>
      <c r="Y94" s="21"/>
      <c r="Z94" s="21"/>
      <c r="AA94" s="21"/>
      <c r="AB94" s="21"/>
      <c r="AC94" s="19">
        <f t="shared" si="19"/>
        <v>0</v>
      </c>
      <c r="AD94" s="20"/>
      <c r="AE94" s="19">
        <f t="shared" si="22"/>
        <v>129510</v>
      </c>
      <c r="AF94" s="20"/>
      <c r="AG94" s="21">
        <v>0</v>
      </c>
      <c r="AH94" s="21">
        <v>0</v>
      </c>
      <c r="AI94" s="21">
        <v>0</v>
      </c>
      <c r="AJ94" s="21">
        <v>0</v>
      </c>
      <c r="AK94" s="19">
        <f t="shared" si="26"/>
        <v>0</v>
      </c>
      <c r="AL94" s="20"/>
      <c r="AM94" s="21">
        <v>0</v>
      </c>
      <c r="AN94" s="21">
        <v>0</v>
      </c>
      <c r="AO94" s="21">
        <v>0</v>
      </c>
      <c r="AP94" s="21">
        <v>0</v>
      </c>
      <c r="AQ94" s="19">
        <f t="shared" si="27"/>
        <v>0</v>
      </c>
      <c r="AR94" s="20"/>
      <c r="AS94" s="21">
        <v>0</v>
      </c>
      <c r="AT94" s="21">
        <v>1440</v>
      </c>
      <c r="AU94" s="21">
        <v>0</v>
      </c>
      <c r="AV94" s="21">
        <v>1363</v>
      </c>
      <c r="AW94" s="21">
        <v>0</v>
      </c>
      <c r="AX94" s="21">
        <v>36521</v>
      </c>
      <c r="AY94" s="19">
        <f t="shared" si="28"/>
        <v>39324</v>
      </c>
      <c r="AZ94" s="20"/>
      <c r="BA94" s="21">
        <v>5910</v>
      </c>
      <c r="BB94" s="21">
        <v>0</v>
      </c>
      <c r="BC94" s="21">
        <v>9014</v>
      </c>
      <c r="BD94" s="21">
        <v>0</v>
      </c>
      <c r="BE94" s="19">
        <f t="shared" si="29"/>
        <v>14924</v>
      </c>
      <c r="BF94" s="20"/>
      <c r="BG94" s="22">
        <v>4304</v>
      </c>
      <c r="BH94" s="20"/>
      <c r="BI94" s="21">
        <v>0</v>
      </c>
      <c r="BJ94" s="21">
        <v>0</v>
      </c>
      <c r="BK94" s="21">
        <v>0</v>
      </c>
      <c r="BL94" s="21">
        <v>0</v>
      </c>
      <c r="BM94" s="21">
        <v>2980</v>
      </c>
      <c r="BN94" s="21">
        <v>0</v>
      </c>
      <c r="BO94" s="21">
        <v>0</v>
      </c>
      <c r="BP94" s="21">
        <v>0</v>
      </c>
      <c r="BQ94" s="21">
        <v>0</v>
      </c>
      <c r="BR94" s="21">
        <v>0</v>
      </c>
      <c r="BS94" s="21">
        <v>0</v>
      </c>
      <c r="BT94" s="21">
        <v>11908</v>
      </c>
      <c r="BU94" s="19">
        <f t="shared" si="25"/>
        <v>14888</v>
      </c>
      <c r="BV94" s="20" t="s">
        <v>12</v>
      </c>
      <c r="BW94" s="19">
        <f t="shared" si="23"/>
        <v>73440</v>
      </c>
      <c r="BX94" s="20" t="s">
        <v>12</v>
      </c>
      <c r="BY94" s="19">
        <f t="shared" si="24"/>
        <v>56070</v>
      </c>
      <c r="BZ94" s="20" t="s">
        <v>12</v>
      </c>
      <c r="CA94" s="29"/>
      <c r="CB94" s="20"/>
      <c r="CC94" s="19">
        <f t="shared" si="20"/>
        <v>397935</v>
      </c>
      <c r="CD94" s="5"/>
      <c r="CE94" s="113">
        <v>260000</v>
      </c>
      <c r="CF94" s="113">
        <v>137935</v>
      </c>
      <c r="CG94" s="19">
        <f t="shared" si="21"/>
        <v>0</v>
      </c>
      <c r="CH94" s="336" t="s">
        <v>738</v>
      </c>
    </row>
    <row r="95" spans="1:92" x14ac:dyDescent="0.2">
      <c r="A95" s="6">
        <f t="shared" si="17"/>
        <v>1</v>
      </c>
      <c r="B95" s="30" t="s">
        <v>322</v>
      </c>
      <c r="C95" s="29">
        <v>0</v>
      </c>
      <c r="D95" s="20"/>
      <c r="E95" s="21">
        <v>338324</v>
      </c>
      <c r="F95" s="21">
        <v>0</v>
      </c>
      <c r="G95" s="21">
        <v>0</v>
      </c>
      <c r="H95" s="21">
        <v>0</v>
      </c>
      <c r="I95" s="21">
        <v>0</v>
      </c>
      <c r="J95" s="21">
        <v>0</v>
      </c>
      <c r="K95" s="21">
        <v>0</v>
      </c>
      <c r="L95" s="21">
        <v>0</v>
      </c>
      <c r="M95" s="21">
        <v>0</v>
      </c>
      <c r="N95" s="19">
        <f t="shared" si="18"/>
        <v>338324</v>
      </c>
      <c r="O95" s="20"/>
      <c r="P95" s="21">
        <v>134769</v>
      </c>
      <c r="Q95" s="21">
        <v>0</v>
      </c>
      <c r="R95" s="21">
        <v>0</v>
      </c>
      <c r="S95" s="21">
        <v>0</v>
      </c>
      <c r="T95" s="21">
        <v>40940</v>
      </c>
      <c r="U95" s="59">
        <f t="shared" si="30"/>
        <v>175709</v>
      </c>
      <c r="V95" s="20"/>
      <c r="W95" s="21"/>
      <c r="X95" s="21"/>
      <c r="Y95" s="21"/>
      <c r="Z95" s="21"/>
      <c r="AA95" s="21"/>
      <c r="AB95" s="21"/>
      <c r="AC95" s="19">
        <f t="shared" si="19"/>
        <v>0</v>
      </c>
      <c r="AD95" s="20"/>
      <c r="AE95" s="19">
        <f t="shared" si="22"/>
        <v>514033</v>
      </c>
      <c r="AF95" s="20"/>
      <c r="AG95" s="21">
        <v>0</v>
      </c>
      <c r="AH95" s="21">
        <v>0</v>
      </c>
      <c r="AI95" s="21">
        <v>0</v>
      </c>
      <c r="AJ95" s="21">
        <v>5290</v>
      </c>
      <c r="AK95" s="19">
        <f t="shared" si="26"/>
        <v>5290</v>
      </c>
      <c r="AL95" s="20"/>
      <c r="AM95" s="21">
        <v>0</v>
      </c>
      <c r="AN95" s="21">
        <v>0</v>
      </c>
      <c r="AO95" s="21">
        <v>0</v>
      </c>
      <c r="AP95" s="21">
        <v>0</v>
      </c>
      <c r="AQ95" s="19">
        <f t="shared" si="27"/>
        <v>0</v>
      </c>
      <c r="AR95" s="20"/>
      <c r="AS95" s="21">
        <v>63088</v>
      </c>
      <c r="AT95" s="21">
        <v>3654</v>
      </c>
      <c r="AU95" s="21">
        <v>28661</v>
      </c>
      <c r="AV95" s="21">
        <v>0</v>
      </c>
      <c r="AW95" s="21">
        <v>0</v>
      </c>
      <c r="AX95" s="21">
        <v>3032</v>
      </c>
      <c r="AY95" s="19">
        <f t="shared" si="28"/>
        <v>98435</v>
      </c>
      <c r="AZ95" s="20"/>
      <c r="BA95" s="21">
        <v>333270</v>
      </c>
      <c r="BB95" s="21">
        <v>0</v>
      </c>
      <c r="BC95" s="21">
        <v>35648</v>
      </c>
      <c r="BD95" s="21">
        <v>0</v>
      </c>
      <c r="BE95" s="19">
        <f t="shared" si="29"/>
        <v>368918</v>
      </c>
      <c r="BF95" s="20"/>
      <c r="BG95" s="22">
        <v>3960</v>
      </c>
      <c r="BH95" s="20"/>
      <c r="BI95" s="21">
        <v>0</v>
      </c>
      <c r="BJ95" s="21">
        <v>0</v>
      </c>
      <c r="BK95" s="21">
        <v>14923</v>
      </c>
      <c r="BL95" s="21">
        <v>520</v>
      </c>
      <c r="BM95" s="21">
        <v>21987</v>
      </c>
      <c r="BN95" s="21">
        <v>0</v>
      </c>
      <c r="BO95" s="21">
        <v>0</v>
      </c>
      <c r="BP95" s="21">
        <v>0</v>
      </c>
      <c r="BQ95" s="21">
        <v>0</v>
      </c>
      <c r="BR95" s="21">
        <v>0</v>
      </c>
      <c r="BS95" s="21">
        <v>0</v>
      </c>
      <c r="BT95" s="21">
        <v>0</v>
      </c>
      <c r="BU95" s="19">
        <f t="shared" si="25"/>
        <v>37430</v>
      </c>
      <c r="BV95" s="20" t="s">
        <v>12</v>
      </c>
      <c r="BW95" s="19">
        <f t="shared" si="23"/>
        <v>514033</v>
      </c>
      <c r="BX95" s="20" t="s">
        <v>12</v>
      </c>
      <c r="BY95" s="19">
        <f t="shared" si="24"/>
        <v>0</v>
      </c>
      <c r="BZ95" s="20" t="s">
        <v>12</v>
      </c>
      <c r="CA95" s="29"/>
      <c r="CB95" s="20"/>
      <c r="CC95" s="19">
        <f t="shared" si="20"/>
        <v>0</v>
      </c>
      <c r="CD95" s="5"/>
      <c r="CE95" s="113">
        <v>0</v>
      </c>
      <c r="CF95" s="113">
        <v>0</v>
      </c>
      <c r="CG95" s="19">
        <f t="shared" si="21"/>
        <v>0</v>
      </c>
      <c r="CH95" s="336" t="s">
        <v>738</v>
      </c>
    </row>
    <row r="96" spans="1:92" x14ac:dyDescent="0.2">
      <c r="A96" s="6">
        <f t="shared" si="17"/>
        <v>1</v>
      </c>
      <c r="B96" s="30" t="s">
        <v>323</v>
      </c>
      <c r="C96" s="29">
        <v>0</v>
      </c>
      <c r="D96" s="20"/>
      <c r="E96" s="21">
        <v>0</v>
      </c>
      <c r="F96" s="21">
        <v>0</v>
      </c>
      <c r="G96" s="21">
        <v>0</v>
      </c>
      <c r="H96" s="21">
        <v>0</v>
      </c>
      <c r="I96" s="21">
        <v>0</v>
      </c>
      <c r="J96" s="21">
        <v>0</v>
      </c>
      <c r="K96" s="21">
        <v>0</v>
      </c>
      <c r="L96" s="21">
        <v>0</v>
      </c>
      <c r="M96" s="21">
        <v>0</v>
      </c>
      <c r="N96" s="19">
        <f t="shared" si="18"/>
        <v>0</v>
      </c>
      <c r="O96" s="20"/>
      <c r="P96" s="21">
        <v>12753</v>
      </c>
      <c r="Q96" s="21">
        <v>0</v>
      </c>
      <c r="R96" s="21">
        <v>0</v>
      </c>
      <c r="S96" s="21">
        <v>0</v>
      </c>
      <c r="T96" s="21">
        <v>0</v>
      </c>
      <c r="U96" s="59">
        <f t="shared" si="30"/>
        <v>12753</v>
      </c>
      <c r="V96" s="20"/>
      <c r="W96" s="21"/>
      <c r="X96" s="21"/>
      <c r="Y96" s="21"/>
      <c r="Z96" s="21"/>
      <c r="AA96" s="21"/>
      <c r="AB96" s="21"/>
      <c r="AC96" s="19">
        <f t="shared" si="19"/>
        <v>0</v>
      </c>
      <c r="AD96" s="20"/>
      <c r="AE96" s="19">
        <f t="shared" si="22"/>
        <v>12753</v>
      </c>
      <c r="AF96" s="20"/>
      <c r="AG96" s="21">
        <v>0</v>
      </c>
      <c r="AH96" s="21">
        <v>0</v>
      </c>
      <c r="AI96" s="21">
        <v>0</v>
      </c>
      <c r="AJ96" s="21">
        <v>0</v>
      </c>
      <c r="AK96" s="19">
        <f t="shared" si="26"/>
        <v>0</v>
      </c>
      <c r="AL96" s="20"/>
      <c r="AM96" s="21">
        <v>0</v>
      </c>
      <c r="AN96" s="21">
        <v>0</v>
      </c>
      <c r="AO96" s="21">
        <v>0</v>
      </c>
      <c r="AP96" s="21">
        <v>0</v>
      </c>
      <c r="AQ96" s="19">
        <f t="shared" si="27"/>
        <v>0</v>
      </c>
      <c r="AR96" s="20"/>
      <c r="AS96" s="21">
        <v>0</v>
      </c>
      <c r="AT96" s="21">
        <v>0</v>
      </c>
      <c r="AU96" s="21">
        <v>0</v>
      </c>
      <c r="AV96" s="21">
        <v>0</v>
      </c>
      <c r="AW96" s="21">
        <v>0</v>
      </c>
      <c r="AX96" s="21">
        <v>0</v>
      </c>
      <c r="AY96" s="19">
        <f t="shared" si="28"/>
        <v>0</v>
      </c>
      <c r="AZ96" s="20"/>
      <c r="BA96" s="21">
        <v>0</v>
      </c>
      <c r="BB96" s="21">
        <v>0</v>
      </c>
      <c r="BC96" s="21">
        <v>0</v>
      </c>
      <c r="BD96" s="21">
        <v>0</v>
      </c>
      <c r="BE96" s="19">
        <f t="shared" si="29"/>
        <v>0</v>
      </c>
      <c r="BF96" s="20"/>
      <c r="BG96" s="22">
        <v>0</v>
      </c>
      <c r="BH96" s="20"/>
      <c r="BI96" s="21">
        <v>0</v>
      </c>
      <c r="BJ96" s="21">
        <v>0</v>
      </c>
      <c r="BK96" s="21">
        <v>0</v>
      </c>
      <c r="BL96" s="21">
        <v>0</v>
      </c>
      <c r="BM96" s="21">
        <v>0</v>
      </c>
      <c r="BN96" s="21">
        <v>0</v>
      </c>
      <c r="BO96" s="21">
        <v>0</v>
      </c>
      <c r="BP96" s="21">
        <v>0</v>
      </c>
      <c r="BQ96" s="21">
        <v>0</v>
      </c>
      <c r="BR96" s="21">
        <v>12753</v>
      </c>
      <c r="BS96" s="21">
        <v>0</v>
      </c>
      <c r="BT96" s="21">
        <v>0</v>
      </c>
      <c r="BU96" s="19">
        <f t="shared" si="25"/>
        <v>12753</v>
      </c>
      <c r="BV96" s="20" t="s">
        <v>12</v>
      </c>
      <c r="BW96" s="19">
        <f t="shared" si="23"/>
        <v>12753</v>
      </c>
      <c r="BX96" s="20" t="s">
        <v>12</v>
      </c>
      <c r="BY96" s="19">
        <f t="shared" si="24"/>
        <v>0</v>
      </c>
      <c r="BZ96" s="20" t="s">
        <v>12</v>
      </c>
      <c r="CA96" s="29"/>
      <c r="CB96" s="20"/>
      <c r="CC96" s="19">
        <f t="shared" si="20"/>
        <v>0</v>
      </c>
      <c r="CD96" s="5"/>
      <c r="CE96" s="113">
        <v>0</v>
      </c>
      <c r="CF96" s="113">
        <v>0</v>
      </c>
      <c r="CG96" s="19">
        <f t="shared" si="21"/>
        <v>0</v>
      </c>
      <c r="CH96" s="336" t="s">
        <v>738</v>
      </c>
    </row>
    <row r="97" spans="1:86" x14ac:dyDescent="0.2">
      <c r="A97" s="6">
        <f t="shared" si="17"/>
        <v>1</v>
      </c>
      <c r="B97" s="30" t="s">
        <v>547</v>
      </c>
      <c r="C97" s="29">
        <v>62183</v>
      </c>
      <c r="D97" s="20"/>
      <c r="E97" s="21"/>
      <c r="F97" s="21"/>
      <c r="G97" s="21"/>
      <c r="H97" s="21"/>
      <c r="I97" s="21"/>
      <c r="J97" s="21"/>
      <c r="K97" s="21"/>
      <c r="L97" s="21"/>
      <c r="M97" s="21">
        <v>35367</v>
      </c>
      <c r="N97" s="19">
        <f t="shared" si="18"/>
        <v>35367</v>
      </c>
      <c r="O97" s="20"/>
      <c r="P97" s="21">
        <v>9198</v>
      </c>
      <c r="Q97" s="21"/>
      <c r="R97" s="21"/>
      <c r="S97" s="21"/>
      <c r="T97" s="21">
        <v>4038</v>
      </c>
      <c r="U97" s="59">
        <f t="shared" si="30"/>
        <v>13236</v>
      </c>
      <c r="V97" s="20"/>
      <c r="W97" s="21"/>
      <c r="X97" s="21"/>
      <c r="Y97" s="21"/>
      <c r="Z97" s="21"/>
      <c r="AA97" s="21"/>
      <c r="AB97" s="21"/>
      <c r="AC97" s="19">
        <f t="shared" si="19"/>
        <v>0</v>
      </c>
      <c r="AD97" s="20"/>
      <c r="AE97" s="19">
        <f>(+AC97+U97+N97)</f>
        <v>48603</v>
      </c>
      <c r="AF97" s="20"/>
      <c r="AG97" s="21"/>
      <c r="AH97" s="21"/>
      <c r="AI97" s="21"/>
      <c r="AJ97" s="21"/>
      <c r="AK97" s="19">
        <f>(SUM(AG97:AJ97))</f>
        <v>0</v>
      </c>
      <c r="AL97" s="20"/>
      <c r="AM97" s="21"/>
      <c r="AN97" s="21"/>
      <c r="AO97" s="21"/>
      <c r="AP97" s="21"/>
      <c r="AQ97" s="19">
        <f>(SUM(AM97:AP97))</f>
        <v>0</v>
      </c>
      <c r="AR97" s="20"/>
      <c r="AS97" s="21"/>
      <c r="AT97" s="21"/>
      <c r="AU97" s="21"/>
      <c r="AV97" s="21"/>
      <c r="AW97" s="21"/>
      <c r="AX97" s="21"/>
      <c r="AY97" s="19">
        <f>(SUM(AS97:AX97))</f>
        <v>0</v>
      </c>
      <c r="AZ97" s="20"/>
      <c r="BA97" s="21"/>
      <c r="BB97" s="21"/>
      <c r="BC97" s="21"/>
      <c r="BD97" s="21"/>
      <c r="BE97" s="19">
        <f>(SUM(BA97:BD97))</f>
        <v>0</v>
      </c>
      <c r="BF97" s="20"/>
      <c r="BG97" s="22"/>
      <c r="BH97" s="20"/>
      <c r="BI97" s="21"/>
      <c r="BJ97" s="21"/>
      <c r="BK97" s="21"/>
      <c r="BL97" s="21"/>
      <c r="BM97" s="21"/>
      <c r="BN97" s="21"/>
      <c r="BO97" s="21"/>
      <c r="BP97" s="21"/>
      <c r="BQ97" s="21"/>
      <c r="BR97" s="21"/>
      <c r="BS97" s="21"/>
      <c r="BT97" s="21">
        <v>39579</v>
      </c>
      <c r="BU97" s="19">
        <f>((SUM(BI97:BT97)))</f>
        <v>39579</v>
      </c>
      <c r="BV97" s="20" t="s">
        <v>12</v>
      </c>
      <c r="BW97" s="19">
        <f>(+BU97+BG97+BE97+AY97+AQ97+AK97)</f>
        <v>39579</v>
      </c>
      <c r="BX97" s="20" t="s">
        <v>12</v>
      </c>
      <c r="BY97" s="19">
        <f>((+AC97+U97+N97)-BW97)</f>
        <v>9024</v>
      </c>
      <c r="BZ97" s="20" t="s">
        <v>12</v>
      </c>
      <c r="CA97" s="29"/>
      <c r="CB97" s="20"/>
      <c r="CC97" s="19">
        <f t="shared" si="20"/>
        <v>71207</v>
      </c>
      <c r="CD97" s="5"/>
      <c r="CE97" s="113"/>
      <c r="CF97" s="113">
        <v>71207</v>
      </c>
      <c r="CG97" s="19">
        <f t="shared" si="21"/>
        <v>0</v>
      </c>
      <c r="CH97" s="335" t="s">
        <v>738</v>
      </c>
    </row>
    <row r="98" spans="1:86" x14ac:dyDescent="0.2">
      <c r="A98" s="6">
        <f t="shared" si="17"/>
        <v>1</v>
      </c>
      <c r="B98" s="30" t="s">
        <v>324</v>
      </c>
      <c r="C98" s="29">
        <v>1949374</v>
      </c>
      <c r="D98" s="20"/>
      <c r="E98" s="21">
        <v>1865133</v>
      </c>
      <c r="F98" s="21">
        <v>0</v>
      </c>
      <c r="G98" s="21">
        <v>131777</v>
      </c>
      <c r="H98" s="21">
        <v>0</v>
      </c>
      <c r="I98" s="21">
        <v>0</v>
      </c>
      <c r="J98" s="21">
        <v>0</v>
      </c>
      <c r="K98" s="21">
        <v>0</v>
      </c>
      <c r="L98" s="21">
        <v>0</v>
      </c>
      <c r="M98" s="21">
        <v>1978986</v>
      </c>
      <c r="N98" s="19">
        <f t="shared" si="18"/>
        <v>3975896</v>
      </c>
      <c r="O98" s="20"/>
      <c r="P98" s="21">
        <v>586489</v>
      </c>
      <c r="Q98" s="21">
        <v>0</v>
      </c>
      <c r="R98" s="21">
        <v>0</v>
      </c>
      <c r="S98" s="21">
        <v>0</v>
      </c>
      <c r="T98" s="21">
        <v>192860</v>
      </c>
      <c r="U98" s="59">
        <f t="shared" si="30"/>
        <v>779349</v>
      </c>
      <c r="V98" s="20"/>
      <c r="W98" s="21">
        <v>0</v>
      </c>
      <c r="X98" s="21">
        <v>0</v>
      </c>
      <c r="Y98" s="21">
        <v>0</v>
      </c>
      <c r="Z98" s="21">
        <v>0</v>
      </c>
      <c r="AA98" s="21">
        <v>0</v>
      </c>
      <c r="AB98" s="21">
        <v>0</v>
      </c>
      <c r="AC98" s="19">
        <v>0</v>
      </c>
      <c r="AD98" s="20"/>
      <c r="AE98" s="19">
        <f t="shared" si="22"/>
        <v>4755245</v>
      </c>
      <c r="AF98" s="20"/>
      <c r="AG98" s="21">
        <v>464406</v>
      </c>
      <c r="AH98" s="21">
        <v>0</v>
      </c>
      <c r="AI98" s="21">
        <v>0</v>
      </c>
      <c r="AJ98" s="21">
        <v>1056540</v>
      </c>
      <c r="AK98" s="19">
        <f t="shared" si="26"/>
        <v>1520946</v>
      </c>
      <c r="AL98" s="20"/>
      <c r="AM98" s="21">
        <v>0</v>
      </c>
      <c r="AN98" s="21">
        <v>0</v>
      </c>
      <c r="AO98" s="21">
        <v>0</v>
      </c>
      <c r="AP98" s="21">
        <v>24761</v>
      </c>
      <c r="AQ98" s="19">
        <f t="shared" si="27"/>
        <v>24761</v>
      </c>
      <c r="AR98" s="20"/>
      <c r="AS98" s="21">
        <v>147813</v>
      </c>
      <c r="AT98" s="21">
        <v>23770</v>
      </c>
      <c r="AU98" s="21">
        <v>62049</v>
      </c>
      <c r="AV98" s="21">
        <v>29070</v>
      </c>
      <c r="AW98" s="21">
        <v>1646</v>
      </c>
      <c r="AX98" s="21">
        <v>23316</v>
      </c>
      <c r="AY98" s="19">
        <f t="shared" si="28"/>
        <v>287664</v>
      </c>
      <c r="AZ98" s="20"/>
      <c r="BA98" s="21">
        <v>318784</v>
      </c>
      <c r="BB98" s="21">
        <v>822</v>
      </c>
      <c r="BC98" s="21">
        <v>68740</v>
      </c>
      <c r="BD98" s="21">
        <v>0</v>
      </c>
      <c r="BE98" s="19">
        <f t="shared" si="29"/>
        <v>388346</v>
      </c>
      <c r="BF98" s="20"/>
      <c r="BG98" s="22">
        <v>470668</v>
      </c>
      <c r="BH98" s="20"/>
      <c r="BI98" s="21">
        <v>0</v>
      </c>
      <c r="BJ98" s="21">
        <v>0</v>
      </c>
      <c r="BK98" s="21">
        <v>80959</v>
      </c>
      <c r="BL98" s="21">
        <v>0</v>
      </c>
      <c r="BM98" s="21">
        <v>93812</v>
      </c>
      <c r="BN98" s="21">
        <v>0</v>
      </c>
      <c r="BO98" s="21">
        <v>0</v>
      </c>
      <c r="BP98" s="21">
        <v>0</v>
      </c>
      <c r="BQ98" s="21">
        <v>0</v>
      </c>
      <c r="BR98" s="21">
        <v>0</v>
      </c>
      <c r="BS98" s="21">
        <v>0</v>
      </c>
      <c r="BT98" s="21">
        <v>0</v>
      </c>
      <c r="BU98" s="19">
        <f t="shared" si="25"/>
        <v>174771</v>
      </c>
      <c r="BV98" s="20" t="s">
        <v>12</v>
      </c>
      <c r="BW98" s="19">
        <f t="shared" si="23"/>
        <v>2867156</v>
      </c>
      <c r="BX98" s="20" t="s">
        <v>12</v>
      </c>
      <c r="BY98" s="19">
        <f t="shared" si="24"/>
        <v>1888089</v>
      </c>
      <c r="BZ98" s="20" t="s">
        <v>12</v>
      </c>
      <c r="CA98" s="29"/>
      <c r="CB98" s="20"/>
      <c r="CC98" s="19">
        <f t="shared" si="20"/>
        <v>3837463</v>
      </c>
      <c r="CD98" s="5"/>
      <c r="CE98" s="113">
        <v>721244</v>
      </c>
      <c r="CF98" s="113">
        <v>3116218</v>
      </c>
      <c r="CG98" s="19">
        <f t="shared" si="21"/>
        <v>1</v>
      </c>
      <c r="CH98" s="336" t="s">
        <v>738</v>
      </c>
    </row>
    <row r="99" spans="1:86" x14ac:dyDescent="0.2">
      <c r="A99" s="6">
        <f t="shared" si="17"/>
        <v>1</v>
      </c>
      <c r="B99" s="30" t="s">
        <v>325</v>
      </c>
      <c r="C99" s="29">
        <v>57488</v>
      </c>
      <c r="D99" s="20"/>
      <c r="E99" s="21">
        <v>135557</v>
      </c>
      <c r="F99" s="21">
        <v>0</v>
      </c>
      <c r="G99" s="21">
        <v>11134</v>
      </c>
      <c r="H99" s="21">
        <v>0</v>
      </c>
      <c r="I99" s="21">
        <v>0</v>
      </c>
      <c r="J99" s="21">
        <v>0</v>
      </c>
      <c r="K99" s="21">
        <v>0</v>
      </c>
      <c r="L99" s="21">
        <v>0</v>
      </c>
      <c r="M99" s="21">
        <v>0</v>
      </c>
      <c r="N99" s="19">
        <f t="shared" si="18"/>
        <v>146691</v>
      </c>
      <c r="O99" s="20"/>
      <c r="P99" s="21">
        <v>29523</v>
      </c>
      <c r="Q99" s="21">
        <v>5</v>
      </c>
      <c r="R99" s="21">
        <v>116784</v>
      </c>
      <c r="S99" s="21">
        <v>0</v>
      </c>
      <c r="T99" s="21">
        <v>0</v>
      </c>
      <c r="U99" s="59">
        <f t="shared" si="30"/>
        <v>146312</v>
      </c>
      <c r="V99" s="20"/>
      <c r="W99" s="21">
        <v>0</v>
      </c>
      <c r="X99" s="21">
        <v>0</v>
      </c>
      <c r="Y99" s="21">
        <v>0</v>
      </c>
      <c r="Z99" s="21">
        <v>0</v>
      </c>
      <c r="AA99" s="21">
        <v>0</v>
      </c>
      <c r="AB99" s="21">
        <v>0</v>
      </c>
      <c r="AC99" s="19">
        <v>0</v>
      </c>
      <c r="AD99" s="20"/>
      <c r="AE99" s="19">
        <f t="shared" si="22"/>
        <v>293003</v>
      </c>
      <c r="AF99" s="20"/>
      <c r="AG99" s="21">
        <v>0</v>
      </c>
      <c r="AH99" s="21">
        <v>0</v>
      </c>
      <c r="AI99" s="21">
        <v>0</v>
      </c>
      <c r="AJ99" s="21">
        <v>0</v>
      </c>
      <c r="AK99" s="19">
        <f t="shared" si="26"/>
        <v>0</v>
      </c>
      <c r="AL99" s="20"/>
      <c r="AM99" s="21">
        <v>0</v>
      </c>
      <c r="AN99" s="21">
        <v>0</v>
      </c>
      <c r="AO99" s="21">
        <v>0</v>
      </c>
      <c r="AP99" s="21">
        <v>0</v>
      </c>
      <c r="AQ99" s="19">
        <f t="shared" si="27"/>
        <v>0</v>
      </c>
      <c r="AR99" s="20"/>
      <c r="AS99" s="21">
        <v>1650</v>
      </c>
      <c r="AT99" s="21">
        <v>163</v>
      </c>
      <c r="AU99" s="21">
        <v>3425</v>
      </c>
      <c r="AV99" s="21">
        <v>3581</v>
      </c>
      <c r="AW99" s="21">
        <v>3668</v>
      </c>
      <c r="AX99" s="21">
        <v>350</v>
      </c>
      <c r="AY99" s="19">
        <f t="shared" si="28"/>
        <v>12837</v>
      </c>
      <c r="AZ99" s="20"/>
      <c r="BA99" s="21">
        <v>0</v>
      </c>
      <c r="BB99" s="21">
        <v>0</v>
      </c>
      <c r="BC99" s="21">
        <v>10095</v>
      </c>
      <c r="BD99" s="21">
        <v>0</v>
      </c>
      <c r="BE99" s="19">
        <f t="shared" si="29"/>
        <v>10095</v>
      </c>
      <c r="BF99" s="20"/>
      <c r="BG99" s="22">
        <v>36640</v>
      </c>
      <c r="BH99" s="20"/>
      <c r="BI99" s="21">
        <v>0</v>
      </c>
      <c r="BJ99" s="21">
        <v>0</v>
      </c>
      <c r="BK99" s="21">
        <v>10330</v>
      </c>
      <c r="BL99" s="21">
        <v>9096</v>
      </c>
      <c r="BM99" s="21">
        <v>1200</v>
      </c>
      <c r="BN99" s="21">
        <v>0</v>
      </c>
      <c r="BO99" s="21">
        <v>0</v>
      </c>
      <c r="BP99" s="21">
        <v>0</v>
      </c>
      <c r="BQ99" s="21">
        <v>0</v>
      </c>
      <c r="BR99" s="21">
        <v>1100</v>
      </c>
      <c r="BS99" s="21">
        <v>0</v>
      </c>
      <c r="BT99" s="21">
        <v>0</v>
      </c>
      <c r="BU99" s="19">
        <f t="shared" si="25"/>
        <v>21726</v>
      </c>
      <c r="BV99" s="20" t="s">
        <v>12</v>
      </c>
      <c r="BW99" s="19">
        <f t="shared" si="23"/>
        <v>81298</v>
      </c>
      <c r="BX99" s="20" t="s">
        <v>12</v>
      </c>
      <c r="BY99" s="19">
        <f t="shared" si="24"/>
        <v>211705</v>
      </c>
      <c r="BZ99" s="20" t="s">
        <v>12</v>
      </c>
      <c r="CA99" s="29"/>
      <c r="CB99" s="20"/>
      <c r="CC99" s="19">
        <f t="shared" si="20"/>
        <v>269193</v>
      </c>
      <c r="CD99" s="5"/>
      <c r="CE99" s="113">
        <v>0</v>
      </c>
      <c r="CF99" s="113">
        <v>0</v>
      </c>
      <c r="CG99" s="19">
        <f t="shared" si="21"/>
        <v>269193</v>
      </c>
      <c r="CH99" s="336" t="s">
        <v>738</v>
      </c>
    </row>
    <row r="100" spans="1:86" x14ac:dyDescent="0.2">
      <c r="A100" s="6">
        <f t="shared" si="17"/>
        <v>1</v>
      </c>
      <c r="B100" s="30" t="s">
        <v>326</v>
      </c>
      <c r="C100" s="29">
        <v>154550</v>
      </c>
      <c r="D100" s="20"/>
      <c r="E100" s="21">
        <v>21765</v>
      </c>
      <c r="F100" s="21">
        <v>0</v>
      </c>
      <c r="G100" s="21">
        <v>1538</v>
      </c>
      <c r="H100" s="21">
        <v>0</v>
      </c>
      <c r="I100" s="21">
        <v>0</v>
      </c>
      <c r="J100" s="21">
        <v>0</v>
      </c>
      <c r="K100" s="21">
        <v>0</v>
      </c>
      <c r="L100" s="21">
        <v>0</v>
      </c>
      <c r="M100" s="21">
        <v>30716</v>
      </c>
      <c r="N100" s="19">
        <f t="shared" si="18"/>
        <v>54019</v>
      </c>
      <c r="O100" s="20"/>
      <c r="P100" s="21">
        <v>58381</v>
      </c>
      <c r="Q100" s="21">
        <v>0</v>
      </c>
      <c r="R100" s="21">
        <v>10951</v>
      </c>
      <c r="S100" s="21">
        <v>250000</v>
      </c>
      <c r="T100" s="21">
        <v>340</v>
      </c>
      <c r="U100" s="59">
        <f t="shared" si="30"/>
        <v>319672</v>
      </c>
      <c r="V100" s="20"/>
      <c r="W100" s="21">
        <v>0</v>
      </c>
      <c r="X100" s="21">
        <v>0</v>
      </c>
      <c r="Y100" s="21">
        <v>0</v>
      </c>
      <c r="Z100" s="21">
        <v>0</v>
      </c>
      <c r="AA100" s="21">
        <v>0</v>
      </c>
      <c r="AB100" s="21">
        <v>0</v>
      </c>
      <c r="AC100" s="19">
        <v>0</v>
      </c>
      <c r="AD100" s="20"/>
      <c r="AE100" s="19">
        <f t="shared" si="22"/>
        <v>373691</v>
      </c>
      <c r="AF100" s="20"/>
      <c r="AG100" s="21">
        <v>0</v>
      </c>
      <c r="AH100" s="21">
        <v>0</v>
      </c>
      <c r="AI100" s="21">
        <v>0</v>
      </c>
      <c r="AJ100" s="21">
        <v>0</v>
      </c>
      <c r="AK100" s="19">
        <f t="shared" si="26"/>
        <v>0</v>
      </c>
      <c r="AL100" s="20"/>
      <c r="AM100" s="21">
        <v>0</v>
      </c>
      <c r="AN100" s="21">
        <v>0</v>
      </c>
      <c r="AO100" s="21">
        <v>0</v>
      </c>
      <c r="AP100" s="21">
        <v>0</v>
      </c>
      <c r="AQ100" s="19">
        <f t="shared" si="27"/>
        <v>0</v>
      </c>
      <c r="AR100" s="20"/>
      <c r="AS100" s="21">
        <v>4600</v>
      </c>
      <c r="AT100" s="21">
        <v>7144</v>
      </c>
      <c r="AU100" s="21">
        <v>11</v>
      </c>
      <c r="AV100" s="21">
        <v>4223</v>
      </c>
      <c r="AW100" s="21">
        <v>0</v>
      </c>
      <c r="AX100" s="21">
        <v>0</v>
      </c>
      <c r="AY100" s="19">
        <f t="shared" si="28"/>
        <v>15978</v>
      </c>
      <c r="AZ100" s="20"/>
      <c r="BA100" s="21">
        <v>14174</v>
      </c>
      <c r="BB100" s="21">
        <v>0</v>
      </c>
      <c r="BC100" s="21">
        <v>2623</v>
      </c>
      <c r="BD100" s="21">
        <v>0</v>
      </c>
      <c r="BE100" s="19">
        <f t="shared" si="29"/>
        <v>16797</v>
      </c>
      <c r="BF100" s="20"/>
      <c r="BG100" s="22">
        <v>50613</v>
      </c>
      <c r="BH100" s="20"/>
      <c r="BI100" s="21">
        <v>0</v>
      </c>
      <c r="BJ100" s="21">
        <v>0</v>
      </c>
      <c r="BK100" s="21">
        <v>27904</v>
      </c>
      <c r="BL100" s="21">
        <v>7031</v>
      </c>
      <c r="BM100" s="21">
        <v>0</v>
      </c>
      <c r="BN100" s="21">
        <v>0</v>
      </c>
      <c r="BO100" s="21">
        <v>0</v>
      </c>
      <c r="BP100" s="21">
        <v>0</v>
      </c>
      <c r="BQ100" s="21">
        <v>0</v>
      </c>
      <c r="BR100" s="21">
        <v>0</v>
      </c>
      <c r="BS100" s="21">
        <v>0</v>
      </c>
      <c r="BT100" s="21">
        <v>0</v>
      </c>
      <c r="BU100" s="19">
        <f t="shared" si="25"/>
        <v>34935</v>
      </c>
      <c r="BV100" s="20" t="s">
        <v>12</v>
      </c>
      <c r="BW100" s="19">
        <f t="shared" si="23"/>
        <v>118323</v>
      </c>
      <c r="BX100" s="20" t="s">
        <v>12</v>
      </c>
      <c r="BY100" s="19">
        <f t="shared" si="24"/>
        <v>255368</v>
      </c>
      <c r="BZ100" s="20" t="s">
        <v>12</v>
      </c>
      <c r="CA100" s="29"/>
      <c r="CB100" s="20"/>
      <c r="CC100" s="19">
        <f t="shared" si="20"/>
        <v>409918</v>
      </c>
      <c r="CD100" s="5"/>
      <c r="CE100" s="113">
        <v>0</v>
      </c>
      <c r="CF100" s="113">
        <v>409918</v>
      </c>
      <c r="CG100" s="19">
        <f t="shared" si="21"/>
        <v>0</v>
      </c>
      <c r="CH100" s="336" t="s">
        <v>738</v>
      </c>
    </row>
    <row r="101" spans="1:86" x14ac:dyDescent="0.2">
      <c r="A101" s="6">
        <f t="shared" si="17"/>
        <v>1</v>
      </c>
      <c r="B101" s="30" t="s">
        <v>327</v>
      </c>
      <c r="C101" s="29">
        <v>312742</v>
      </c>
      <c r="D101" s="20"/>
      <c r="E101" s="21">
        <v>501053</v>
      </c>
      <c r="F101" s="21">
        <v>0</v>
      </c>
      <c r="G101" s="21">
        <v>27832</v>
      </c>
      <c r="H101" s="21">
        <v>383500</v>
      </c>
      <c r="I101" s="21">
        <v>0</v>
      </c>
      <c r="J101" s="21">
        <v>0</v>
      </c>
      <c r="K101" s="21">
        <v>0</v>
      </c>
      <c r="L101" s="21">
        <v>0</v>
      </c>
      <c r="M101" s="21">
        <v>417222</v>
      </c>
      <c r="N101" s="19">
        <f t="shared" si="18"/>
        <v>1329607</v>
      </c>
      <c r="O101" s="20"/>
      <c r="P101" s="21">
        <v>144589</v>
      </c>
      <c r="Q101" s="21">
        <v>0</v>
      </c>
      <c r="R101" s="21">
        <v>324774</v>
      </c>
      <c r="S101" s="21">
        <v>0</v>
      </c>
      <c r="T101" s="21">
        <v>351053</v>
      </c>
      <c r="U101" s="54">
        <f>(SUM(P101:T101))</f>
        <v>820416</v>
      </c>
      <c r="V101" s="20"/>
      <c r="W101" s="21">
        <v>0</v>
      </c>
      <c r="X101" s="21">
        <v>0</v>
      </c>
      <c r="Y101" s="21">
        <v>0</v>
      </c>
      <c r="Z101" s="21">
        <v>0</v>
      </c>
      <c r="AA101" s="21">
        <v>0</v>
      </c>
      <c r="AB101" s="21">
        <v>3584</v>
      </c>
      <c r="AC101" s="19">
        <v>3584</v>
      </c>
      <c r="AD101" s="20"/>
      <c r="AE101" s="19">
        <f t="shared" si="22"/>
        <v>2153607</v>
      </c>
      <c r="AF101" s="20"/>
      <c r="AG101" s="21">
        <v>0</v>
      </c>
      <c r="AH101" s="21">
        <v>0</v>
      </c>
      <c r="AI101" s="21">
        <v>0</v>
      </c>
      <c r="AJ101" s="21">
        <v>198881</v>
      </c>
      <c r="AK101" s="19">
        <f t="shared" si="26"/>
        <v>198881</v>
      </c>
      <c r="AL101" s="20"/>
      <c r="AM101" s="21">
        <v>0</v>
      </c>
      <c r="AN101" s="21">
        <v>312856</v>
      </c>
      <c r="AO101" s="21">
        <v>0</v>
      </c>
      <c r="AP101" s="21">
        <v>0</v>
      </c>
      <c r="AQ101" s="19">
        <f t="shared" si="27"/>
        <v>312856</v>
      </c>
      <c r="AR101" s="20"/>
      <c r="AS101" s="21">
        <v>40469</v>
      </c>
      <c r="AT101" s="21">
        <v>2928</v>
      </c>
      <c r="AU101" s="21">
        <v>48124</v>
      </c>
      <c r="AV101" s="21">
        <v>2788</v>
      </c>
      <c r="AW101" s="21">
        <v>0</v>
      </c>
      <c r="AX101" s="21">
        <v>276748</v>
      </c>
      <c r="AY101" s="19">
        <f t="shared" si="28"/>
        <v>371057</v>
      </c>
      <c r="AZ101" s="20"/>
      <c r="BA101" s="21">
        <v>10530</v>
      </c>
      <c r="BB101" s="21">
        <v>0</v>
      </c>
      <c r="BC101" s="21">
        <v>103045</v>
      </c>
      <c r="BD101" s="21">
        <v>0</v>
      </c>
      <c r="BE101" s="19">
        <f t="shared" si="29"/>
        <v>113575</v>
      </c>
      <c r="BF101" s="20"/>
      <c r="BG101" s="22">
        <v>161638</v>
      </c>
      <c r="BH101" s="20"/>
      <c r="BI101" s="21">
        <v>0</v>
      </c>
      <c r="BJ101" s="21">
        <v>0</v>
      </c>
      <c r="BK101" s="21">
        <v>55689</v>
      </c>
      <c r="BL101" s="21">
        <v>0</v>
      </c>
      <c r="BM101" s="21">
        <v>85522</v>
      </c>
      <c r="BN101" s="21">
        <v>0</v>
      </c>
      <c r="BO101" s="21">
        <v>0</v>
      </c>
      <c r="BP101" s="21">
        <v>0</v>
      </c>
      <c r="BQ101" s="21">
        <v>0</v>
      </c>
      <c r="BR101" s="21">
        <v>0</v>
      </c>
      <c r="BS101" s="21">
        <v>0</v>
      </c>
      <c r="BT101" s="21">
        <v>0</v>
      </c>
      <c r="BU101" s="19">
        <f t="shared" si="25"/>
        <v>141211</v>
      </c>
      <c r="BV101" s="20" t="s">
        <v>12</v>
      </c>
      <c r="BW101" s="19">
        <f t="shared" si="23"/>
        <v>1299218</v>
      </c>
      <c r="BX101" s="20" t="s">
        <v>12</v>
      </c>
      <c r="BY101" s="19">
        <f>((+AC101+U101+N101)-BW101)</f>
        <v>854389</v>
      </c>
      <c r="BZ101" s="20" t="s">
        <v>12</v>
      </c>
      <c r="CA101" s="29"/>
      <c r="CB101" s="20"/>
      <c r="CC101" s="19">
        <f t="shared" si="20"/>
        <v>1167131</v>
      </c>
      <c r="CD101" s="5"/>
      <c r="CE101" s="113">
        <v>891124</v>
      </c>
      <c r="CF101" s="113">
        <v>0</v>
      </c>
      <c r="CG101" s="19">
        <f t="shared" si="21"/>
        <v>276007</v>
      </c>
      <c r="CH101" s="336" t="s">
        <v>738</v>
      </c>
    </row>
    <row r="102" spans="1:86" x14ac:dyDescent="0.2">
      <c r="A102" s="6">
        <f t="shared" si="17"/>
        <v>1</v>
      </c>
      <c r="B102" s="30" t="s">
        <v>328</v>
      </c>
      <c r="C102" s="29">
        <v>190792</v>
      </c>
      <c r="D102" s="20"/>
      <c r="E102" s="21">
        <v>118732</v>
      </c>
      <c r="F102" s="21">
        <v>0</v>
      </c>
      <c r="G102" s="21">
        <v>531</v>
      </c>
      <c r="H102" s="21">
        <v>0</v>
      </c>
      <c r="I102" s="21">
        <v>0</v>
      </c>
      <c r="J102" s="21">
        <v>0</v>
      </c>
      <c r="K102" s="21">
        <v>0</v>
      </c>
      <c r="L102" s="21">
        <v>0</v>
      </c>
      <c r="M102" s="21">
        <v>0</v>
      </c>
      <c r="N102" s="19">
        <f t="shared" si="18"/>
        <v>119263</v>
      </c>
      <c r="O102" s="20"/>
      <c r="P102" s="21">
        <v>10950</v>
      </c>
      <c r="Q102" s="21">
        <v>0</v>
      </c>
      <c r="R102" s="21">
        <v>13706</v>
      </c>
      <c r="S102" s="21">
        <v>0</v>
      </c>
      <c r="T102" s="21">
        <v>0</v>
      </c>
      <c r="U102" s="59">
        <f t="shared" si="30"/>
        <v>24656</v>
      </c>
      <c r="V102" s="20"/>
      <c r="W102" s="21">
        <v>0</v>
      </c>
      <c r="X102" s="21">
        <v>0</v>
      </c>
      <c r="Y102" s="21">
        <v>0</v>
      </c>
      <c r="Z102" s="21">
        <v>0</v>
      </c>
      <c r="AA102" s="21">
        <v>0</v>
      </c>
      <c r="AB102" s="21">
        <v>0</v>
      </c>
      <c r="AC102" s="19">
        <v>0</v>
      </c>
      <c r="AD102" s="20"/>
      <c r="AE102" s="19">
        <f t="shared" si="22"/>
        <v>143919</v>
      </c>
      <c r="AF102" s="20"/>
      <c r="AG102" s="21">
        <v>0</v>
      </c>
      <c r="AH102" s="21">
        <v>0</v>
      </c>
      <c r="AI102" s="21">
        <v>0</v>
      </c>
      <c r="AJ102" s="21">
        <v>0</v>
      </c>
      <c r="AK102" s="19">
        <f t="shared" si="26"/>
        <v>0</v>
      </c>
      <c r="AL102" s="20"/>
      <c r="AM102" s="21">
        <v>10000</v>
      </c>
      <c r="AN102" s="21">
        <v>0</v>
      </c>
      <c r="AO102" s="21">
        <v>0</v>
      </c>
      <c r="AP102" s="21">
        <v>0</v>
      </c>
      <c r="AQ102" s="19">
        <f t="shared" si="27"/>
        <v>10000</v>
      </c>
      <c r="AR102" s="20"/>
      <c r="AS102" s="21">
        <v>13611</v>
      </c>
      <c r="AT102" s="21">
        <v>7778</v>
      </c>
      <c r="AU102" s="21">
        <v>15556</v>
      </c>
      <c r="AV102" s="21">
        <v>1944</v>
      </c>
      <c r="AW102" s="21">
        <v>0</v>
      </c>
      <c r="AX102" s="21">
        <v>0</v>
      </c>
      <c r="AY102" s="19">
        <f t="shared" si="28"/>
        <v>38889</v>
      </c>
      <c r="AZ102" s="20"/>
      <c r="BA102" s="21">
        <v>81527</v>
      </c>
      <c r="BB102" s="21">
        <v>0</v>
      </c>
      <c r="BC102" s="21">
        <v>4109</v>
      </c>
      <c r="BD102" s="21">
        <v>0</v>
      </c>
      <c r="BE102" s="19">
        <f t="shared" si="29"/>
        <v>85636</v>
      </c>
      <c r="BF102" s="20"/>
      <c r="BG102" s="22">
        <v>6663</v>
      </c>
      <c r="BH102" s="20"/>
      <c r="BI102" s="21">
        <v>0</v>
      </c>
      <c r="BJ102" s="21">
        <v>410</v>
      </c>
      <c r="BK102" s="21">
        <v>14124</v>
      </c>
      <c r="BL102" s="21">
        <v>1200</v>
      </c>
      <c r="BM102" s="21">
        <v>1000</v>
      </c>
      <c r="BN102" s="21">
        <v>0</v>
      </c>
      <c r="BO102" s="21">
        <v>0</v>
      </c>
      <c r="BP102" s="21">
        <v>0</v>
      </c>
      <c r="BQ102" s="21">
        <v>0</v>
      </c>
      <c r="BR102" s="21">
        <v>0</v>
      </c>
      <c r="BS102" s="21">
        <v>0</v>
      </c>
      <c r="BT102" s="21">
        <v>0</v>
      </c>
      <c r="BU102" s="19">
        <f t="shared" si="25"/>
        <v>16734</v>
      </c>
      <c r="BV102" s="20" t="s">
        <v>12</v>
      </c>
      <c r="BW102" s="19">
        <f t="shared" si="23"/>
        <v>157922</v>
      </c>
      <c r="BX102" s="20" t="s">
        <v>12</v>
      </c>
      <c r="BY102" s="19">
        <f t="shared" si="24"/>
        <v>-14003</v>
      </c>
      <c r="BZ102" s="20" t="s">
        <v>12</v>
      </c>
      <c r="CA102" s="29"/>
      <c r="CB102" s="20"/>
      <c r="CC102" s="19">
        <f t="shared" si="20"/>
        <v>176789</v>
      </c>
      <c r="CD102" s="5"/>
      <c r="CE102" s="113">
        <v>20000</v>
      </c>
      <c r="CF102" s="113">
        <v>108552</v>
      </c>
      <c r="CG102" s="19">
        <f t="shared" si="21"/>
        <v>48237</v>
      </c>
      <c r="CH102" s="336" t="s">
        <v>738</v>
      </c>
    </row>
    <row r="103" spans="1:86" x14ac:dyDescent="0.2">
      <c r="A103" s="6">
        <f t="shared" si="17"/>
        <v>1</v>
      </c>
      <c r="B103" s="30" t="s">
        <v>329</v>
      </c>
      <c r="C103" s="29">
        <v>0</v>
      </c>
      <c r="D103" s="20"/>
      <c r="E103" s="21">
        <v>0</v>
      </c>
      <c r="F103" s="21">
        <v>0</v>
      </c>
      <c r="G103" s="21">
        <v>907</v>
      </c>
      <c r="H103" s="21">
        <v>2104473</v>
      </c>
      <c r="I103" s="21">
        <v>0</v>
      </c>
      <c r="J103" s="21">
        <v>0</v>
      </c>
      <c r="K103" s="21">
        <v>77149</v>
      </c>
      <c r="L103" s="21">
        <v>0</v>
      </c>
      <c r="M103" s="21">
        <v>1131839</v>
      </c>
      <c r="N103" s="19">
        <f t="shared" si="18"/>
        <v>3314368</v>
      </c>
      <c r="O103" s="20"/>
      <c r="P103" s="21">
        <v>218524</v>
      </c>
      <c r="Q103" s="21">
        <v>0</v>
      </c>
      <c r="R103" s="21">
        <v>0</v>
      </c>
      <c r="S103" s="21">
        <v>0</v>
      </c>
      <c r="T103" s="21">
        <v>0</v>
      </c>
      <c r="U103" s="59">
        <f t="shared" si="30"/>
        <v>218524</v>
      </c>
      <c r="V103" s="20"/>
      <c r="W103" s="21">
        <v>0</v>
      </c>
      <c r="X103" s="21">
        <v>0</v>
      </c>
      <c r="Y103" s="21">
        <v>0</v>
      </c>
      <c r="Z103" s="21">
        <v>0</v>
      </c>
      <c r="AA103" s="21">
        <v>0</v>
      </c>
      <c r="AB103" s="21">
        <v>0</v>
      </c>
      <c r="AC103" s="19">
        <v>0</v>
      </c>
      <c r="AD103" s="20"/>
      <c r="AE103" s="19">
        <f t="shared" si="22"/>
        <v>3532892</v>
      </c>
      <c r="AF103" s="20"/>
      <c r="AG103" s="21">
        <v>0</v>
      </c>
      <c r="AH103" s="21">
        <v>0</v>
      </c>
      <c r="AI103" s="21">
        <v>0</v>
      </c>
      <c r="AJ103" s="21">
        <v>46759</v>
      </c>
      <c r="AK103" s="19">
        <f t="shared" si="26"/>
        <v>46759</v>
      </c>
      <c r="AL103" s="20"/>
      <c r="AM103" s="21">
        <v>1005970</v>
      </c>
      <c r="AN103" s="21">
        <v>7019</v>
      </c>
      <c r="AO103" s="21">
        <v>0</v>
      </c>
      <c r="AP103" s="21">
        <v>585334</v>
      </c>
      <c r="AQ103" s="19">
        <f t="shared" si="27"/>
        <v>1598323</v>
      </c>
      <c r="AR103" s="20"/>
      <c r="AS103" s="21">
        <v>27060</v>
      </c>
      <c r="AT103" s="21">
        <v>38055</v>
      </c>
      <c r="AU103" s="21">
        <v>593773</v>
      </c>
      <c r="AV103" s="21">
        <v>0</v>
      </c>
      <c r="AW103" s="21">
        <v>0</v>
      </c>
      <c r="AX103" s="21">
        <v>146282</v>
      </c>
      <c r="AY103" s="19">
        <f t="shared" si="28"/>
        <v>805170</v>
      </c>
      <c r="AZ103" s="20"/>
      <c r="BA103" s="21">
        <v>0</v>
      </c>
      <c r="BB103" s="21">
        <v>0</v>
      </c>
      <c r="BC103" s="21">
        <v>481848</v>
      </c>
      <c r="BD103" s="21">
        <v>0</v>
      </c>
      <c r="BE103" s="19">
        <f t="shared" si="29"/>
        <v>481848</v>
      </c>
      <c r="BF103" s="20"/>
      <c r="BG103" s="22">
        <v>583606</v>
      </c>
      <c r="BH103" s="20"/>
      <c r="BI103" s="21">
        <v>17186</v>
      </c>
      <c r="BJ103" s="21">
        <v>0</v>
      </c>
      <c r="BK103" s="21">
        <v>0</v>
      </c>
      <c r="BL103" s="21">
        <v>0</v>
      </c>
      <c r="BM103" s="21">
        <v>0</v>
      </c>
      <c r="BN103" s="21">
        <v>0</v>
      </c>
      <c r="BO103" s="21">
        <v>0</v>
      </c>
      <c r="BP103" s="21">
        <v>0</v>
      </c>
      <c r="BQ103" s="21">
        <v>0</v>
      </c>
      <c r="BR103" s="21">
        <v>0</v>
      </c>
      <c r="BS103" s="21">
        <v>0</v>
      </c>
      <c r="BT103" s="21">
        <v>0</v>
      </c>
      <c r="BU103" s="19">
        <f t="shared" si="25"/>
        <v>17186</v>
      </c>
      <c r="BV103" s="20" t="s">
        <v>12</v>
      </c>
      <c r="BW103" s="19">
        <f t="shared" si="23"/>
        <v>3532892</v>
      </c>
      <c r="BX103" s="20" t="s">
        <v>12</v>
      </c>
      <c r="BY103" s="19">
        <f t="shared" si="24"/>
        <v>0</v>
      </c>
      <c r="BZ103" s="20" t="s">
        <v>12</v>
      </c>
      <c r="CA103" s="29"/>
      <c r="CB103" s="20"/>
      <c r="CC103" s="19">
        <f t="shared" si="20"/>
        <v>0</v>
      </c>
      <c r="CD103" s="5"/>
      <c r="CE103" s="113">
        <v>0</v>
      </c>
      <c r="CF103" s="113">
        <v>0</v>
      </c>
      <c r="CG103" s="19">
        <f t="shared" si="21"/>
        <v>0</v>
      </c>
      <c r="CH103" s="336" t="s">
        <v>738</v>
      </c>
    </row>
    <row r="104" spans="1:86" x14ac:dyDescent="0.2">
      <c r="A104" s="6">
        <f t="shared" si="17"/>
        <v>1</v>
      </c>
      <c r="B104" s="30" t="s">
        <v>330</v>
      </c>
      <c r="C104" s="29">
        <v>19585</v>
      </c>
      <c r="D104" s="20"/>
      <c r="E104" s="21">
        <v>48958</v>
      </c>
      <c r="F104" s="21">
        <v>0</v>
      </c>
      <c r="G104" s="21">
        <v>0</v>
      </c>
      <c r="H104" s="21">
        <v>0</v>
      </c>
      <c r="I104" s="21">
        <v>0</v>
      </c>
      <c r="J104" s="21">
        <v>0</v>
      </c>
      <c r="K104" s="21">
        <v>0</v>
      </c>
      <c r="L104" s="21">
        <v>0</v>
      </c>
      <c r="M104" s="21">
        <v>39339</v>
      </c>
      <c r="N104" s="19">
        <f t="shared" si="18"/>
        <v>88297</v>
      </c>
      <c r="O104" s="20"/>
      <c r="P104" s="21">
        <v>330834</v>
      </c>
      <c r="Q104" s="21">
        <v>0</v>
      </c>
      <c r="R104" s="21">
        <v>0</v>
      </c>
      <c r="S104" s="21">
        <v>0</v>
      </c>
      <c r="T104" s="21">
        <v>0</v>
      </c>
      <c r="U104" s="59">
        <f t="shared" si="30"/>
        <v>330834</v>
      </c>
      <c r="V104" s="20"/>
      <c r="W104" s="21">
        <v>0</v>
      </c>
      <c r="X104" s="21">
        <v>0</v>
      </c>
      <c r="Y104" s="21">
        <v>0</v>
      </c>
      <c r="Z104" s="21">
        <v>0</v>
      </c>
      <c r="AA104" s="21">
        <v>0</v>
      </c>
      <c r="AB104" s="21">
        <v>0</v>
      </c>
      <c r="AC104" s="19">
        <v>0</v>
      </c>
      <c r="AD104" s="20"/>
      <c r="AE104" s="19">
        <f t="shared" si="22"/>
        <v>419131</v>
      </c>
      <c r="AF104" s="20"/>
      <c r="AG104" s="21">
        <v>0</v>
      </c>
      <c r="AH104" s="21">
        <v>0</v>
      </c>
      <c r="AI104" s="21">
        <v>0</v>
      </c>
      <c r="AJ104" s="21">
        <v>0</v>
      </c>
      <c r="AK104" s="19">
        <f t="shared" si="26"/>
        <v>0</v>
      </c>
      <c r="AL104" s="20"/>
      <c r="AM104" s="21">
        <v>0</v>
      </c>
      <c r="AN104" s="21">
        <v>0</v>
      </c>
      <c r="AO104" s="21">
        <v>0</v>
      </c>
      <c r="AP104" s="21">
        <v>0</v>
      </c>
      <c r="AQ104" s="19">
        <f t="shared" si="27"/>
        <v>0</v>
      </c>
      <c r="AR104" s="20"/>
      <c r="AS104" s="21">
        <v>320963</v>
      </c>
      <c r="AT104" s="21">
        <v>4427</v>
      </c>
      <c r="AU104" s="21">
        <v>0</v>
      </c>
      <c r="AV104" s="21">
        <v>0</v>
      </c>
      <c r="AW104" s="21">
        <v>0</v>
      </c>
      <c r="AX104" s="21">
        <v>8752</v>
      </c>
      <c r="AY104" s="19">
        <f t="shared" si="28"/>
        <v>334142</v>
      </c>
      <c r="AZ104" s="20"/>
      <c r="BA104" s="21">
        <v>4812</v>
      </c>
      <c r="BB104" s="21">
        <v>4548</v>
      </c>
      <c r="BC104" s="21">
        <v>14598</v>
      </c>
      <c r="BD104" s="21">
        <v>4368</v>
      </c>
      <c r="BE104" s="19">
        <f>(SUM(BA104:BD104))</f>
        <v>28326</v>
      </c>
      <c r="BF104" s="20"/>
      <c r="BG104" s="22">
        <v>9866</v>
      </c>
      <c r="BH104" s="20"/>
      <c r="BI104" s="21">
        <v>0</v>
      </c>
      <c r="BJ104" s="21">
        <v>0</v>
      </c>
      <c r="BK104" s="21">
        <v>50403</v>
      </c>
      <c r="BL104" s="21">
        <v>0</v>
      </c>
      <c r="BM104" s="21">
        <v>1235</v>
      </c>
      <c r="BN104" s="21">
        <v>0</v>
      </c>
      <c r="BO104" s="21">
        <v>0</v>
      </c>
      <c r="BP104" s="21">
        <v>0</v>
      </c>
      <c r="BQ104" s="21">
        <v>0</v>
      </c>
      <c r="BR104" s="21">
        <v>0</v>
      </c>
      <c r="BS104" s="21">
        <v>0</v>
      </c>
      <c r="BT104" s="21">
        <v>0</v>
      </c>
      <c r="BU104" s="19">
        <f t="shared" si="25"/>
        <v>51638</v>
      </c>
      <c r="BV104" s="20" t="s">
        <v>12</v>
      </c>
      <c r="BW104" s="19">
        <f t="shared" si="23"/>
        <v>423972</v>
      </c>
      <c r="BX104" s="20" t="s">
        <v>12</v>
      </c>
      <c r="BY104" s="19">
        <f t="shared" si="24"/>
        <v>-4841</v>
      </c>
      <c r="BZ104" s="20" t="s">
        <v>12</v>
      </c>
      <c r="CA104" s="29"/>
      <c r="CB104" s="20"/>
      <c r="CC104" s="19">
        <f t="shared" si="20"/>
        <v>14744</v>
      </c>
      <c r="CD104" s="5"/>
      <c r="CE104" s="113">
        <v>0</v>
      </c>
      <c r="CF104" s="113">
        <v>0</v>
      </c>
      <c r="CG104" s="19">
        <f t="shared" si="21"/>
        <v>14744</v>
      </c>
      <c r="CH104" s="336" t="s">
        <v>738</v>
      </c>
    </row>
    <row r="105" spans="1:86" x14ac:dyDescent="0.2">
      <c r="A105" s="6">
        <f t="shared" si="17"/>
        <v>1</v>
      </c>
      <c r="B105" s="30" t="s">
        <v>331</v>
      </c>
      <c r="C105" s="29">
        <v>32408</v>
      </c>
      <c r="D105" s="20"/>
      <c r="E105" s="21">
        <v>69506</v>
      </c>
      <c r="F105" s="21">
        <v>0</v>
      </c>
      <c r="G105" s="21">
        <v>0</v>
      </c>
      <c r="H105" s="21">
        <v>0</v>
      </c>
      <c r="I105" s="21">
        <v>0</v>
      </c>
      <c r="J105" s="21">
        <v>0</v>
      </c>
      <c r="K105" s="21">
        <v>0</v>
      </c>
      <c r="L105" s="21">
        <v>0</v>
      </c>
      <c r="M105" s="21">
        <v>8609</v>
      </c>
      <c r="N105" s="19">
        <f t="shared" si="18"/>
        <v>78115</v>
      </c>
      <c r="O105" s="20"/>
      <c r="P105" s="21">
        <v>28167</v>
      </c>
      <c r="Q105" s="21">
        <v>674</v>
      </c>
      <c r="R105" s="21">
        <v>3255</v>
      </c>
      <c r="S105" s="21">
        <v>0</v>
      </c>
      <c r="T105" s="21">
        <v>0</v>
      </c>
      <c r="U105" s="59">
        <f t="shared" si="30"/>
        <v>32096</v>
      </c>
      <c r="V105" s="20"/>
      <c r="W105" s="21">
        <v>0</v>
      </c>
      <c r="X105" s="21">
        <v>0</v>
      </c>
      <c r="Y105" s="21">
        <v>0</v>
      </c>
      <c r="Z105" s="21">
        <v>0</v>
      </c>
      <c r="AA105" s="21">
        <v>0</v>
      </c>
      <c r="AB105" s="21">
        <v>0</v>
      </c>
      <c r="AC105" s="19">
        <v>0</v>
      </c>
      <c r="AD105" s="20"/>
      <c r="AE105" s="19">
        <f t="shared" si="22"/>
        <v>110211</v>
      </c>
      <c r="AF105" s="20"/>
      <c r="AG105" s="21">
        <v>0</v>
      </c>
      <c r="AH105" s="21">
        <v>0</v>
      </c>
      <c r="AI105" s="21">
        <v>0</v>
      </c>
      <c r="AJ105" s="21">
        <v>0</v>
      </c>
      <c r="AK105" s="19">
        <f t="shared" si="26"/>
        <v>0</v>
      </c>
      <c r="AL105" s="20"/>
      <c r="AM105" s="21">
        <v>0</v>
      </c>
      <c r="AN105" s="21">
        <v>0</v>
      </c>
      <c r="AO105" s="21">
        <v>0</v>
      </c>
      <c r="AP105" s="21">
        <v>12500</v>
      </c>
      <c r="AQ105" s="19">
        <f t="shared" si="27"/>
        <v>12500</v>
      </c>
      <c r="AR105" s="20"/>
      <c r="AS105" s="21">
        <v>0</v>
      </c>
      <c r="AT105" s="21">
        <v>10873</v>
      </c>
      <c r="AU105" s="21">
        <v>11664</v>
      </c>
      <c r="AV105" s="21">
        <v>13087</v>
      </c>
      <c r="AW105" s="21">
        <v>0</v>
      </c>
      <c r="AX105" s="21">
        <v>0</v>
      </c>
      <c r="AY105" s="19">
        <f t="shared" si="28"/>
        <v>35624</v>
      </c>
      <c r="AZ105" s="20"/>
      <c r="BA105" s="21">
        <v>120</v>
      </c>
      <c r="BB105" s="21">
        <v>4508</v>
      </c>
      <c r="BC105" s="21">
        <v>7033</v>
      </c>
      <c r="BD105" s="21">
        <v>0</v>
      </c>
      <c r="BE105" s="19">
        <f t="shared" si="29"/>
        <v>11661</v>
      </c>
      <c r="BF105" s="20"/>
      <c r="BG105" s="22">
        <v>7267</v>
      </c>
      <c r="BH105" s="20"/>
      <c r="BI105" s="21">
        <v>0</v>
      </c>
      <c r="BJ105" s="21">
        <v>0</v>
      </c>
      <c r="BK105" s="21">
        <v>25128</v>
      </c>
      <c r="BL105" s="21">
        <v>346</v>
      </c>
      <c r="BM105" s="21">
        <v>0</v>
      </c>
      <c r="BN105" s="21">
        <v>0</v>
      </c>
      <c r="BO105" s="21">
        <v>0</v>
      </c>
      <c r="BP105" s="21">
        <v>0</v>
      </c>
      <c r="BQ105" s="21">
        <v>0</v>
      </c>
      <c r="BR105" s="21">
        <v>0</v>
      </c>
      <c r="BS105" s="21">
        <v>0</v>
      </c>
      <c r="BT105" s="21">
        <v>0</v>
      </c>
      <c r="BU105" s="19">
        <f t="shared" si="25"/>
        <v>25474</v>
      </c>
      <c r="BV105" s="20" t="s">
        <v>12</v>
      </c>
      <c r="BW105" s="19">
        <f t="shared" si="23"/>
        <v>92526</v>
      </c>
      <c r="BX105" s="20" t="s">
        <v>12</v>
      </c>
      <c r="BY105" s="19">
        <f t="shared" si="24"/>
        <v>17685</v>
      </c>
      <c r="BZ105" s="20" t="s">
        <v>12</v>
      </c>
      <c r="CA105" s="29"/>
      <c r="CB105" s="20"/>
      <c r="CC105" s="19">
        <f t="shared" si="20"/>
        <v>50093</v>
      </c>
      <c r="CD105" s="5"/>
      <c r="CE105" s="113">
        <v>34000</v>
      </c>
      <c r="CF105" s="113">
        <v>0</v>
      </c>
      <c r="CG105" s="19">
        <f t="shared" si="21"/>
        <v>16093</v>
      </c>
      <c r="CH105" s="336" t="s">
        <v>738</v>
      </c>
    </row>
    <row r="106" spans="1:86" x14ac:dyDescent="0.2">
      <c r="A106" s="6">
        <f t="shared" si="17"/>
        <v>1</v>
      </c>
      <c r="B106" s="30" t="s">
        <v>332</v>
      </c>
      <c r="C106" s="29">
        <v>51730</v>
      </c>
      <c r="D106" s="20"/>
      <c r="E106" s="21"/>
      <c r="F106" s="21"/>
      <c r="G106" s="21">
        <v>197</v>
      </c>
      <c r="H106" s="21"/>
      <c r="I106" s="21"/>
      <c r="J106" s="21"/>
      <c r="K106" s="21"/>
      <c r="L106" s="21"/>
      <c r="M106" s="21"/>
      <c r="N106" s="19">
        <f t="shared" si="18"/>
        <v>197</v>
      </c>
      <c r="O106" s="20"/>
      <c r="P106" s="21">
        <v>54499</v>
      </c>
      <c r="Q106" s="21"/>
      <c r="R106" s="21">
        <v>118832</v>
      </c>
      <c r="S106" s="21"/>
      <c r="T106" s="21"/>
      <c r="U106" s="59">
        <f t="shared" si="30"/>
        <v>173331</v>
      </c>
      <c r="V106" s="20"/>
      <c r="W106" s="21"/>
      <c r="X106" s="21"/>
      <c r="Y106" s="21"/>
      <c r="Z106" s="21"/>
      <c r="AA106" s="21"/>
      <c r="AB106" s="21"/>
      <c r="AC106" s="19">
        <f t="shared" si="19"/>
        <v>0</v>
      </c>
      <c r="AD106" s="20"/>
      <c r="AE106" s="19">
        <f t="shared" si="22"/>
        <v>173528</v>
      </c>
      <c r="AF106" s="20"/>
      <c r="AG106" s="21">
        <v>1797</v>
      </c>
      <c r="AH106" s="21"/>
      <c r="AI106" s="21"/>
      <c r="AJ106" s="21"/>
      <c r="AK106" s="19">
        <f t="shared" si="26"/>
        <v>1797</v>
      </c>
      <c r="AL106" s="20"/>
      <c r="AM106" s="21"/>
      <c r="AN106" s="21"/>
      <c r="AO106" s="21"/>
      <c r="AP106" s="21"/>
      <c r="AQ106" s="19">
        <f t="shared" si="27"/>
        <v>0</v>
      </c>
      <c r="AR106" s="20"/>
      <c r="AS106" s="21"/>
      <c r="AT106" s="21"/>
      <c r="AU106" s="21">
        <v>211</v>
      </c>
      <c r="AV106" s="21"/>
      <c r="AW106" s="21"/>
      <c r="AX106" s="21">
        <v>115</v>
      </c>
      <c r="AY106" s="19">
        <f t="shared" si="28"/>
        <v>326</v>
      </c>
      <c r="AZ106" s="20"/>
      <c r="BA106" s="21"/>
      <c r="BB106" s="21"/>
      <c r="BC106" s="21"/>
      <c r="BD106" s="21"/>
      <c r="BE106" s="19">
        <f t="shared" si="29"/>
        <v>0</v>
      </c>
      <c r="BF106" s="20"/>
      <c r="BG106" s="22">
        <v>5000</v>
      </c>
      <c r="BH106" s="20"/>
      <c r="BI106" s="21"/>
      <c r="BJ106" s="21"/>
      <c r="BK106" s="21">
        <v>10601</v>
      </c>
      <c r="BL106" s="21">
        <v>6200</v>
      </c>
      <c r="BM106" s="21">
        <v>22285</v>
      </c>
      <c r="BN106" s="21"/>
      <c r="BO106" s="21"/>
      <c r="BP106" s="21"/>
      <c r="BQ106" s="21"/>
      <c r="BR106" s="21"/>
      <c r="BS106" s="21"/>
      <c r="BT106" s="21"/>
      <c r="BU106" s="19">
        <f t="shared" si="25"/>
        <v>39086</v>
      </c>
      <c r="BV106" s="20" t="s">
        <v>12</v>
      </c>
      <c r="BW106" s="19">
        <f t="shared" si="23"/>
        <v>46209</v>
      </c>
      <c r="BX106" s="20" t="s">
        <v>12</v>
      </c>
      <c r="BY106" s="19">
        <f t="shared" si="24"/>
        <v>127319</v>
      </c>
      <c r="BZ106" s="20" t="s">
        <v>12</v>
      </c>
      <c r="CA106" s="29"/>
      <c r="CB106" s="20"/>
      <c r="CC106" s="19">
        <f t="shared" si="20"/>
        <v>179049</v>
      </c>
      <c r="CD106" s="5"/>
      <c r="CE106" s="113">
        <v>124550</v>
      </c>
      <c r="CF106" s="113">
        <v>54499</v>
      </c>
      <c r="CG106" s="19">
        <f t="shared" si="21"/>
        <v>0</v>
      </c>
      <c r="CH106" s="336" t="s">
        <v>738</v>
      </c>
    </row>
    <row r="107" spans="1:86" x14ac:dyDescent="0.2">
      <c r="A107" s="6">
        <f t="shared" si="17"/>
        <v>1</v>
      </c>
      <c r="B107" s="30" t="s">
        <v>333</v>
      </c>
      <c r="C107" s="29">
        <v>22853</v>
      </c>
      <c r="D107" s="20"/>
      <c r="E107" s="21"/>
      <c r="F107" s="21"/>
      <c r="G107" s="21">
        <v>10215</v>
      </c>
      <c r="H107" s="21">
        <v>163</v>
      </c>
      <c r="I107" s="21"/>
      <c r="J107" s="21"/>
      <c r="K107" s="21"/>
      <c r="L107" s="21"/>
      <c r="M107" s="21">
        <v>3007</v>
      </c>
      <c r="N107" s="19">
        <f t="shared" si="18"/>
        <v>13385</v>
      </c>
      <c r="O107" s="20"/>
      <c r="P107" s="21">
        <v>55355</v>
      </c>
      <c r="Q107" s="21"/>
      <c r="R107" s="21"/>
      <c r="S107" s="21"/>
      <c r="T107" s="21">
        <v>16816</v>
      </c>
      <c r="U107" s="59">
        <f t="shared" si="30"/>
        <v>72171</v>
      </c>
      <c r="V107" s="20"/>
      <c r="W107" s="21"/>
      <c r="X107" s="21"/>
      <c r="Y107" s="21"/>
      <c r="Z107" s="21"/>
      <c r="AA107" s="21"/>
      <c r="AB107" s="21"/>
      <c r="AC107" s="19">
        <f t="shared" si="19"/>
        <v>0</v>
      </c>
      <c r="AD107" s="20"/>
      <c r="AE107" s="19">
        <f t="shared" si="22"/>
        <v>85556</v>
      </c>
      <c r="AF107" s="20"/>
      <c r="AG107" s="21"/>
      <c r="AH107" s="21"/>
      <c r="AI107" s="21"/>
      <c r="AJ107" s="21"/>
      <c r="AK107" s="19">
        <f t="shared" si="26"/>
        <v>0</v>
      </c>
      <c r="AL107" s="20"/>
      <c r="AM107" s="21">
        <v>50588</v>
      </c>
      <c r="AN107" s="21"/>
      <c r="AO107" s="21"/>
      <c r="AP107" s="21"/>
      <c r="AQ107" s="19">
        <f t="shared" si="27"/>
        <v>50588</v>
      </c>
      <c r="AR107" s="20"/>
      <c r="AS107" s="21"/>
      <c r="AT107" s="21">
        <v>5023</v>
      </c>
      <c r="AU107" s="21">
        <v>3490</v>
      </c>
      <c r="AV107" s="21"/>
      <c r="AW107" s="21"/>
      <c r="AX107" s="21">
        <v>3478</v>
      </c>
      <c r="AY107" s="19">
        <f t="shared" si="28"/>
        <v>11991</v>
      </c>
      <c r="AZ107" s="20"/>
      <c r="BA107" s="21"/>
      <c r="BB107" s="21"/>
      <c r="BC107" s="21">
        <v>693</v>
      </c>
      <c r="BD107" s="21">
        <v>3369</v>
      </c>
      <c r="BE107" s="19">
        <f t="shared" si="29"/>
        <v>4062</v>
      </c>
      <c r="BF107" s="20"/>
      <c r="BG107" s="22">
        <v>25773</v>
      </c>
      <c r="BH107" s="20"/>
      <c r="BI107" s="21"/>
      <c r="BJ107" s="21"/>
      <c r="BK107" s="21">
        <v>4554</v>
      </c>
      <c r="BL107" s="21">
        <v>5804</v>
      </c>
      <c r="BM107" s="21">
        <v>2221</v>
      </c>
      <c r="BN107" s="21"/>
      <c r="BO107" s="21"/>
      <c r="BP107" s="21"/>
      <c r="BQ107" s="21"/>
      <c r="BR107" s="21"/>
      <c r="BS107" s="21"/>
      <c r="BT107" s="21">
        <v>3416</v>
      </c>
      <c r="BU107" s="19">
        <f t="shared" si="25"/>
        <v>15995</v>
      </c>
      <c r="BV107" s="20" t="s">
        <v>12</v>
      </c>
      <c r="BW107" s="19">
        <f t="shared" si="23"/>
        <v>108409</v>
      </c>
      <c r="BX107" s="20" t="s">
        <v>12</v>
      </c>
      <c r="BY107" s="19">
        <f t="shared" si="24"/>
        <v>-22853</v>
      </c>
      <c r="BZ107" s="20" t="s">
        <v>12</v>
      </c>
      <c r="CA107" s="29"/>
      <c r="CB107" s="20"/>
      <c r="CC107" s="19">
        <f t="shared" si="20"/>
        <v>0</v>
      </c>
      <c r="CD107" s="5"/>
      <c r="CE107" s="113"/>
      <c r="CF107" s="113"/>
      <c r="CG107" s="19">
        <f t="shared" si="21"/>
        <v>0</v>
      </c>
      <c r="CH107" s="336" t="s">
        <v>738</v>
      </c>
    </row>
    <row r="108" spans="1:86" x14ac:dyDescent="0.2">
      <c r="A108" s="6">
        <f t="shared" si="17"/>
        <v>0</v>
      </c>
      <c r="B108" s="346" t="s">
        <v>334</v>
      </c>
      <c r="C108" s="29"/>
      <c r="D108" s="20"/>
      <c r="E108" s="21"/>
      <c r="F108" s="21"/>
      <c r="G108" s="21"/>
      <c r="H108" s="21"/>
      <c r="I108" s="21"/>
      <c r="J108" s="21"/>
      <c r="K108" s="21"/>
      <c r="L108" s="21"/>
      <c r="M108" s="21"/>
      <c r="N108" s="19">
        <f t="shared" si="18"/>
        <v>0</v>
      </c>
      <c r="O108" s="20"/>
      <c r="P108" s="21"/>
      <c r="Q108" s="21"/>
      <c r="R108" s="21"/>
      <c r="S108" s="21"/>
      <c r="T108" s="21"/>
      <c r="U108" s="59">
        <f t="shared" si="30"/>
        <v>0</v>
      </c>
      <c r="V108" s="20"/>
      <c r="W108" s="21"/>
      <c r="X108" s="21"/>
      <c r="Y108" s="21"/>
      <c r="Z108" s="21"/>
      <c r="AA108" s="21"/>
      <c r="AB108" s="21"/>
      <c r="AC108" s="19">
        <f t="shared" si="19"/>
        <v>0</v>
      </c>
      <c r="AD108" s="20"/>
      <c r="AE108" s="19">
        <f t="shared" si="22"/>
        <v>0</v>
      </c>
      <c r="AF108" s="20"/>
      <c r="AG108" s="21"/>
      <c r="AH108" s="21"/>
      <c r="AI108" s="21"/>
      <c r="AJ108" s="21"/>
      <c r="AK108" s="19">
        <f t="shared" si="26"/>
        <v>0</v>
      </c>
      <c r="AL108" s="20"/>
      <c r="AM108" s="21"/>
      <c r="AN108" s="21"/>
      <c r="AO108" s="21"/>
      <c r="AP108" s="21"/>
      <c r="AQ108" s="19">
        <f t="shared" si="27"/>
        <v>0</v>
      </c>
      <c r="AR108" s="20"/>
      <c r="AS108" s="21"/>
      <c r="AT108" s="21"/>
      <c r="AU108" s="21"/>
      <c r="AV108" s="21"/>
      <c r="AW108" s="21"/>
      <c r="AX108" s="21"/>
      <c r="AY108" s="19">
        <f t="shared" si="28"/>
        <v>0</v>
      </c>
      <c r="AZ108" s="20"/>
      <c r="BA108" s="21"/>
      <c r="BB108" s="21"/>
      <c r="BC108" s="21"/>
      <c r="BD108" s="21"/>
      <c r="BE108" s="19">
        <f t="shared" si="29"/>
        <v>0</v>
      </c>
      <c r="BF108" s="20"/>
      <c r="BG108" s="22"/>
      <c r="BH108" s="20"/>
      <c r="BI108" s="21"/>
      <c r="BJ108" s="21"/>
      <c r="BK108" s="21"/>
      <c r="BL108" s="21"/>
      <c r="BM108" s="21"/>
      <c r="BN108" s="21"/>
      <c r="BO108" s="21"/>
      <c r="BP108" s="21"/>
      <c r="BQ108" s="21"/>
      <c r="BR108" s="21"/>
      <c r="BS108" s="21"/>
      <c r="BT108" s="21"/>
      <c r="BU108" s="19">
        <f t="shared" si="25"/>
        <v>0</v>
      </c>
      <c r="BV108" s="20" t="s">
        <v>12</v>
      </c>
      <c r="BW108" s="19">
        <f t="shared" si="23"/>
        <v>0</v>
      </c>
      <c r="BX108" s="20" t="s">
        <v>12</v>
      </c>
      <c r="BY108" s="19">
        <f t="shared" si="24"/>
        <v>0</v>
      </c>
      <c r="BZ108" s="20" t="s">
        <v>12</v>
      </c>
      <c r="CA108" s="29"/>
      <c r="CB108" s="20"/>
      <c r="CC108" s="19">
        <f t="shared" si="20"/>
        <v>0</v>
      </c>
      <c r="CD108" s="5"/>
      <c r="CE108" s="113"/>
      <c r="CF108" s="113"/>
      <c r="CG108" s="19">
        <f t="shared" si="21"/>
        <v>0</v>
      </c>
      <c r="CH108" s="335"/>
    </row>
    <row r="109" spans="1:86" x14ac:dyDescent="0.2">
      <c r="A109" s="6">
        <f t="shared" si="17"/>
        <v>1</v>
      </c>
      <c r="B109" s="30" t="s">
        <v>335</v>
      </c>
      <c r="C109" s="29">
        <v>17684</v>
      </c>
      <c r="D109" s="20"/>
      <c r="E109" s="21">
        <v>0</v>
      </c>
      <c r="F109" s="21">
        <v>0</v>
      </c>
      <c r="G109" s="21">
        <v>0</v>
      </c>
      <c r="H109" s="21">
        <v>0</v>
      </c>
      <c r="I109" s="21">
        <v>0</v>
      </c>
      <c r="J109" s="21">
        <v>0</v>
      </c>
      <c r="K109" s="21">
        <v>0</v>
      </c>
      <c r="L109" s="21">
        <v>0</v>
      </c>
      <c r="M109" s="21">
        <v>0</v>
      </c>
      <c r="N109" s="19">
        <f t="shared" si="18"/>
        <v>0</v>
      </c>
      <c r="O109" s="20"/>
      <c r="P109" s="21">
        <v>4391</v>
      </c>
      <c r="Q109" s="21">
        <v>0</v>
      </c>
      <c r="R109" s="21">
        <v>701</v>
      </c>
      <c r="S109" s="21">
        <v>0</v>
      </c>
      <c r="T109" s="21">
        <v>633</v>
      </c>
      <c r="U109" s="59">
        <f t="shared" si="30"/>
        <v>5725</v>
      </c>
      <c r="V109" s="20"/>
      <c r="W109" s="21">
        <v>0</v>
      </c>
      <c r="X109" s="21">
        <v>0</v>
      </c>
      <c r="Y109" s="21">
        <v>0</v>
      </c>
      <c r="Z109" s="21">
        <v>0</v>
      </c>
      <c r="AA109" s="21">
        <v>0</v>
      </c>
      <c r="AB109" s="21">
        <v>0</v>
      </c>
      <c r="AC109" s="19">
        <v>0</v>
      </c>
      <c r="AD109" s="20"/>
      <c r="AE109" s="19">
        <f t="shared" si="22"/>
        <v>5725</v>
      </c>
      <c r="AF109" s="20"/>
      <c r="AG109" s="21">
        <v>0</v>
      </c>
      <c r="AH109" s="21">
        <v>0</v>
      </c>
      <c r="AI109" s="21">
        <v>0</v>
      </c>
      <c r="AJ109" s="21">
        <v>0</v>
      </c>
      <c r="AK109" s="19">
        <f t="shared" si="26"/>
        <v>0</v>
      </c>
      <c r="AL109" s="20"/>
      <c r="AM109" s="21">
        <v>0</v>
      </c>
      <c r="AN109" s="21">
        <v>0</v>
      </c>
      <c r="AO109" s="21">
        <v>0</v>
      </c>
      <c r="AP109" s="21">
        <v>0</v>
      </c>
      <c r="AQ109" s="19">
        <f t="shared" si="27"/>
        <v>0</v>
      </c>
      <c r="AR109" s="20"/>
      <c r="AS109" s="21">
        <v>0</v>
      </c>
      <c r="AT109" s="21">
        <v>0</v>
      </c>
      <c r="AU109" s="21">
        <v>0</v>
      </c>
      <c r="AV109" s="21">
        <v>0</v>
      </c>
      <c r="AW109" s="21">
        <v>0</v>
      </c>
      <c r="AX109" s="21">
        <v>93</v>
      </c>
      <c r="AY109" s="19">
        <f t="shared" si="28"/>
        <v>93</v>
      </c>
      <c r="AZ109" s="20"/>
      <c r="BA109" s="21">
        <v>0</v>
      </c>
      <c r="BB109" s="21">
        <v>0</v>
      </c>
      <c r="BC109" s="21">
        <v>0</v>
      </c>
      <c r="BD109" s="21">
        <v>0</v>
      </c>
      <c r="BE109" s="19">
        <f t="shared" si="29"/>
        <v>0</v>
      </c>
      <c r="BF109" s="20"/>
      <c r="BG109" s="22">
        <v>0</v>
      </c>
      <c r="BH109" s="20"/>
      <c r="BI109" s="21">
        <v>0</v>
      </c>
      <c r="BJ109" s="21">
        <v>0</v>
      </c>
      <c r="BK109" s="21">
        <v>2990</v>
      </c>
      <c r="BL109" s="21">
        <v>0</v>
      </c>
      <c r="BM109" s="21">
        <v>0</v>
      </c>
      <c r="BN109" s="21">
        <v>0</v>
      </c>
      <c r="BO109" s="21">
        <v>0</v>
      </c>
      <c r="BP109" s="21">
        <v>0</v>
      </c>
      <c r="BQ109" s="21">
        <v>0</v>
      </c>
      <c r="BR109" s="21">
        <v>0</v>
      </c>
      <c r="BS109" s="21">
        <v>0</v>
      </c>
      <c r="BT109" s="21">
        <v>0</v>
      </c>
      <c r="BU109" s="19">
        <f t="shared" si="25"/>
        <v>2990</v>
      </c>
      <c r="BV109" s="20" t="s">
        <v>12</v>
      </c>
      <c r="BW109" s="19">
        <f t="shared" si="23"/>
        <v>3083</v>
      </c>
      <c r="BX109" s="20" t="s">
        <v>12</v>
      </c>
      <c r="BY109" s="19">
        <f t="shared" si="24"/>
        <v>2642</v>
      </c>
      <c r="BZ109" s="20" t="s">
        <v>12</v>
      </c>
      <c r="CA109" s="29"/>
      <c r="CB109" s="20"/>
      <c r="CC109" s="19">
        <f t="shared" si="20"/>
        <v>20326</v>
      </c>
      <c r="CD109" s="5" t="s">
        <v>697</v>
      </c>
      <c r="CE109" s="113">
        <v>20326</v>
      </c>
      <c r="CF109" s="113">
        <v>10000</v>
      </c>
      <c r="CG109" s="19">
        <f t="shared" si="21"/>
        <v>-10000</v>
      </c>
      <c r="CH109" s="336" t="s">
        <v>738</v>
      </c>
    </row>
    <row r="110" spans="1:86" x14ac:dyDescent="0.2">
      <c r="A110" s="6">
        <f t="shared" si="17"/>
        <v>1</v>
      </c>
      <c r="B110" s="30" t="s">
        <v>336</v>
      </c>
      <c r="C110" s="29">
        <v>5388144</v>
      </c>
      <c r="D110" s="20"/>
      <c r="E110" s="21">
        <v>3760061</v>
      </c>
      <c r="F110" s="21">
        <v>0</v>
      </c>
      <c r="G110" s="21">
        <v>280819</v>
      </c>
      <c r="H110" s="21">
        <v>0</v>
      </c>
      <c r="I110" s="21">
        <v>0</v>
      </c>
      <c r="J110" s="21">
        <v>0</v>
      </c>
      <c r="K110" s="21">
        <v>0</v>
      </c>
      <c r="L110" s="21">
        <v>0</v>
      </c>
      <c r="M110" s="21">
        <v>1200905</v>
      </c>
      <c r="N110" s="19">
        <f t="shared" si="18"/>
        <v>5241785</v>
      </c>
      <c r="O110" s="20"/>
      <c r="P110" s="21">
        <v>2362405</v>
      </c>
      <c r="Q110" s="21">
        <v>0</v>
      </c>
      <c r="R110" s="21">
        <v>0</v>
      </c>
      <c r="S110" s="21">
        <v>0</v>
      </c>
      <c r="T110" s="21">
        <v>0</v>
      </c>
      <c r="U110" s="59">
        <f t="shared" si="30"/>
        <v>2362405</v>
      </c>
      <c r="V110" s="20"/>
      <c r="W110" s="21">
        <v>0</v>
      </c>
      <c r="X110" s="21">
        <v>0</v>
      </c>
      <c r="Y110" s="21">
        <v>0</v>
      </c>
      <c r="Z110" s="21">
        <v>0</v>
      </c>
      <c r="AA110" s="21">
        <v>471332</v>
      </c>
      <c r="AB110" s="21">
        <v>0</v>
      </c>
      <c r="AC110" s="19">
        <v>471332</v>
      </c>
      <c r="AD110" s="20"/>
      <c r="AE110" s="19">
        <f t="shared" si="22"/>
        <v>8075522</v>
      </c>
      <c r="AF110" s="20"/>
      <c r="AG110" s="21">
        <v>0</v>
      </c>
      <c r="AH110" s="21">
        <v>0</v>
      </c>
      <c r="AI110" s="21">
        <v>0</v>
      </c>
      <c r="AJ110" s="21">
        <v>384852</v>
      </c>
      <c r="AK110" s="19">
        <f t="shared" si="26"/>
        <v>384852</v>
      </c>
      <c r="AL110" s="20"/>
      <c r="AM110" s="21">
        <v>722430</v>
      </c>
      <c r="AN110" s="21">
        <v>472780</v>
      </c>
      <c r="AO110" s="21">
        <v>0</v>
      </c>
      <c r="AP110" s="21">
        <v>0</v>
      </c>
      <c r="AQ110" s="19">
        <f t="shared" si="27"/>
        <v>1195210</v>
      </c>
      <c r="AR110" s="20"/>
      <c r="AS110" s="21">
        <v>2635201</v>
      </c>
      <c r="AT110" s="21">
        <v>71439</v>
      </c>
      <c r="AU110" s="21">
        <v>126294</v>
      </c>
      <c r="AV110" s="21">
        <v>60220</v>
      </c>
      <c r="AW110" s="21">
        <v>4274</v>
      </c>
      <c r="AX110" s="21">
        <v>1683666</v>
      </c>
      <c r="AY110" s="19">
        <f t="shared" si="28"/>
        <v>4581094</v>
      </c>
      <c r="AZ110" s="20"/>
      <c r="BA110" s="21">
        <v>0</v>
      </c>
      <c r="BB110" s="21">
        <v>0</v>
      </c>
      <c r="BC110" s="21">
        <v>21107</v>
      </c>
      <c r="BD110" s="21">
        <v>0</v>
      </c>
      <c r="BE110" s="19">
        <f t="shared" si="29"/>
        <v>21107</v>
      </c>
      <c r="BF110" s="20"/>
      <c r="BG110" s="22">
        <v>1520593</v>
      </c>
      <c r="BH110" s="20"/>
      <c r="BI110" s="21">
        <v>0</v>
      </c>
      <c r="BJ110" s="21">
        <v>0</v>
      </c>
      <c r="BK110" s="21">
        <v>500299</v>
      </c>
      <c r="BL110" s="21">
        <v>0</v>
      </c>
      <c r="BM110" s="21">
        <v>161276</v>
      </c>
      <c r="BN110" s="21">
        <v>0</v>
      </c>
      <c r="BO110" s="21">
        <v>0</v>
      </c>
      <c r="BP110" s="21">
        <v>0</v>
      </c>
      <c r="BQ110" s="21">
        <v>0</v>
      </c>
      <c r="BR110" s="21">
        <v>0</v>
      </c>
      <c r="BS110" s="21">
        <v>0</v>
      </c>
      <c r="BT110" s="21">
        <v>86943</v>
      </c>
      <c r="BU110" s="19">
        <f t="shared" si="25"/>
        <v>748518</v>
      </c>
      <c r="BV110" s="20" t="s">
        <v>12</v>
      </c>
      <c r="BW110" s="19">
        <f t="shared" si="23"/>
        <v>8451374</v>
      </c>
      <c r="BX110" s="20" t="s">
        <v>12</v>
      </c>
      <c r="BY110" s="19">
        <f t="shared" ref="BY110:BY141" si="31">((+AC110+U110+N110)-BW110)</f>
        <v>-375852</v>
      </c>
      <c r="BZ110" s="20" t="s">
        <v>12</v>
      </c>
      <c r="CA110" s="29"/>
      <c r="CB110" s="20"/>
      <c r="CC110" s="19">
        <f t="shared" si="20"/>
        <v>5012292</v>
      </c>
      <c r="CD110" s="5"/>
      <c r="CE110" s="113">
        <v>3745302</v>
      </c>
      <c r="CF110" s="113">
        <v>1266990</v>
      </c>
      <c r="CG110" s="19">
        <f t="shared" si="21"/>
        <v>0</v>
      </c>
      <c r="CH110" s="336" t="s">
        <v>738</v>
      </c>
    </row>
    <row r="111" spans="1:86" x14ac:dyDescent="0.2">
      <c r="A111" s="6">
        <f t="shared" si="17"/>
        <v>1</v>
      </c>
      <c r="B111" s="30" t="s">
        <v>337</v>
      </c>
      <c r="C111" s="29">
        <v>0</v>
      </c>
      <c r="D111" s="20"/>
      <c r="E111" s="21">
        <v>0</v>
      </c>
      <c r="F111" s="21">
        <v>0</v>
      </c>
      <c r="G111" s="21">
        <v>0</v>
      </c>
      <c r="H111" s="21">
        <v>0</v>
      </c>
      <c r="I111" s="21">
        <v>0</v>
      </c>
      <c r="J111" s="21">
        <v>0</v>
      </c>
      <c r="K111" s="21">
        <v>0</v>
      </c>
      <c r="L111" s="21">
        <v>0</v>
      </c>
      <c r="M111" s="21">
        <v>29309</v>
      </c>
      <c r="N111" s="19">
        <f t="shared" si="18"/>
        <v>29309</v>
      </c>
      <c r="O111" s="20"/>
      <c r="P111" s="21">
        <v>25945</v>
      </c>
      <c r="Q111" s="21">
        <v>0</v>
      </c>
      <c r="R111" s="21">
        <v>0</v>
      </c>
      <c r="S111" s="21">
        <v>0</v>
      </c>
      <c r="T111" s="21">
        <v>0</v>
      </c>
      <c r="U111" s="59">
        <f t="shared" si="30"/>
        <v>25945</v>
      </c>
      <c r="V111" s="20"/>
      <c r="W111" s="21">
        <v>0</v>
      </c>
      <c r="X111" s="21">
        <v>0</v>
      </c>
      <c r="Y111" s="21">
        <v>0</v>
      </c>
      <c r="Z111" s="21">
        <v>0</v>
      </c>
      <c r="AA111" s="21">
        <v>0</v>
      </c>
      <c r="AB111" s="21">
        <v>0</v>
      </c>
      <c r="AC111" s="19">
        <v>0</v>
      </c>
      <c r="AD111" s="20"/>
      <c r="AE111" s="19">
        <f t="shared" ref="AE111:AE141" si="32">(+AC111+U111+N111)</f>
        <v>55254</v>
      </c>
      <c r="AF111" s="20"/>
      <c r="AG111" s="21">
        <v>0</v>
      </c>
      <c r="AH111" s="21">
        <v>0</v>
      </c>
      <c r="AI111" s="21">
        <v>0</v>
      </c>
      <c r="AJ111" s="21">
        <v>0</v>
      </c>
      <c r="AK111" s="19">
        <f t="shared" si="26"/>
        <v>0</v>
      </c>
      <c r="AL111" s="20"/>
      <c r="AM111" s="21">
        <v>0</v>
      </c>
      <c r="AN111" s="21">
        <v>0</v>
      </c>
      <c r="AO111" s="21">
        <v>0</v>
      </c>
      <c r="AP111" s="21">
        <v>0</v>
      </c>
      <c r="AQ111" s="19">
        <f>(SUM(AM111:AP111))</f>
        <v>0</v>
      </c>
      <c r="AR111" s="20"/>
      <c r="AS111" s="21">
        <v>19683</v>
      </c>
      <c r="AT111" s="21">
        <v>563</v>
      </c>
      <c r="AU111" s="21">
        <v>3984</v>
      </c>
      <c r="AV111" s="21">
        <v>0</v>
      </c>
      <c r="AW111" s="21">
        <v>0</v>
      </c>
      <c r="AX111" s="21">
        <v>3476</v>
      </c>
      <c r="AY111" s="19">
        <f>(SUM(AS111:AX111))</f>
        <v>27706</v>
      </c>
      <c r="AZ111" s="20"/>
      <c r="BA111" s="21">
        <v>0</v>
      </c>
      <c r="BB111" s="21">
        <v>0</v>
      </c>
      <c r="BC111" s="21">
        <v>15627</v>
      </c>
      <c r="BD111" s="21">
        <v>0</v>
      </c>
      <c r="BE111" s="19">
        <f>(SUM(BA111:BD111))</f>
        <v>15627</v>
      </c>
      <c r="BF111" s="20"/>
      <c r="BG111" s="22">
        <v>3255</v>
      </c>
      <c r="BH111" s="20"/>
      <c r="BI111" s="21">
        <v>0</v>
      </c>
      <c r="BJ111" s="21">
        <v>0</v>
      </c>
      <c r="BK111" s="21">
        <v>983</v>
      </c>
      <c r="BL111" s="21">
        <v>7348</v>
      </c>
      <c r="BM111" s="21">
        <v>220</v>
      </c>
      <c r="BN111" s="21">
        <v>0</v>
      </c>
      <c r="BO111" s="21">
        <v>0</v>
      </c>
      <c r="BP111" s="21">
        <v>0</v>
      </c>
      <c r="BQ111" s="21">
        <v>0</v>
      </c>
      <c r="BR111" s="21">
        <v>0</v>
      </c>
      <c r="BS111" s="21">
        <v>0</v>
      </c>
      <c r="BT111" s="21">
        <v>115</v>
      </c>
      <c r="BU111" s="19">
        <f>((SUM(BI111:BT111)))</f>
        <v>8666</v>
      </c>
      <c r="BV111" s="20" t="s">
        <v>12</v>
      </c>
      <c r="BW111" s="19">
        <f t="shared" si="23"/>
        <v>55254</v>
      </c>
      <c r="BX111" s="20" t="s">
        <v>12</v>
      </c>
      <c r="BY111" s="19">
        <f t="shared" si="31"/>
        <v>0</v>
      </c>
      <c r="BZ111" s="20" t="s">
        <v>12</v>
      </c>
      <c r="CA111" s="29"/>
      <c r="CB111" s="20"/>
      <c r="CC111" s="19">
        <f t="shared" si="20"/>
        <v>0</v>
      </c>
      <c r="CD111" s="5"/>
      <c r="CE111" s="113">
        <v>0</v>
      </c>
      <c r="CF111" s="113">
        <v>0</v>
      </c>
      <c r="CG111" s="19">
        <f t="shared" si="21"/>
        <v>0</v>
      </c>
      <c r="CH111" s="336" t="s">
        <v>738</v>
      </c>
    </row>
    <row r="112" spans="1:86" x14ac:dyDescent="0.2">
      <c r="A112" s="6">
        <f t="shared" si="17"/>
        <v>1</v>
      </c>
      <c r="B112" s="30" t="s">
        <v>338</v>
      </c>
      <c r="C112" s="29">
        <v>47692</v>
      </c>
      <c r="D112" s="20"/>
      <c r="E112" s="21">
        <v>0</v>
      </c>
      <c r="F112" s="21">
        <v>0</v>
      </c>
      <c r="G112" s="21">
        <v>89</v>
      </c>
      <c r="H112" s="21">
        <v>0</v>
      </c>
      <c r="I112" s="21">
        <v>0</v>
      </c>
      <c r="J112" s="21">
        <v>0</v>
      </c>
      <c r="K112" s="21">
        <v>0</v>
      </c>
      <c r="L112" s="21">
        <v>0</v>
      </c>
      <c r="M112" s="21">
        <v>16260</v>
      </c>
      <c r="N112" s="19">
        <f t="shared" si="18"/>
        <v>16349</v>
      </c>
      <c r="O112" s="20"/>
      <c r="P112" s="21">
        <v>0</v>
      </c>
      <c r="Q112" s="21">
        <v>0</v>
      </c>
      <c r="R112" s="21">
        <v>61984</v>
      </c>
      <c r="S112" s="21">
        <v>0</v>
      </c>
      <c r="T112" s="21">
        <v>18789</v>
      </c>
      <c r="U112" s="59">
        <f t="shared" si="30"/>
        <v>80773</v>
      </c>
      <c r="V112" s="20"/>
      <c r="W112" s="21">
        <v>0</v>
      </c>
      <c r="X112" s="21">
        <v>0</v>
      </c>
      <c r="Y112" s="21">
        <v>0</v>
      </c>
      <c r="Z112" s="21">
        <v>0</v>
      </c>
      <c r="AA112" s="21">
        <v>0</v>
      </c>
      <c r="AB112" s="21">
        <v>30000</v>
      </c>
      <c r="AC112" s="19">
        <v>30000</v>
      </c>
      <c r="AD112" s="20"/>
      <c r="AE112" s="19">
        <f t="shared" si="32"/>
        <v>127122</v>
      </c>
      <c r="AF112" s="20"/>
      <c r="AG112" s="21">
        <v>0</v>
      </c>
      <c r="AH112" s="21">
        <v>0</v>
      </c>
      <c r="AI112" s="21">
        <v>0</v>
      </c>
      <c r="AJ112" s="21">
        <v>0</v>
      </c>
      <c r="AK112" s="19">
        <f t="shared" si="26"/>
        <v>0</v>
      </c>
      <c r="AL112" s="20"/>
      <c r="AM112" s="21">
        <v>0</v>
      </c>
      <c r="AN112" s="21">
        <v>0</v>
      </c>
      <c r="AO112" s="21">
        <v>0</v>
      </c>
      <c r="AP112" s="21">
        <v>32126</v>
      </c>
      <c r="AQ112" s="19">
        <f t="shared" si="27"/>
        <v>32126</v>
      </c>
      <c r="AR112" s="20"/>
      <c r="AS112" s="21">
        <v>0</v>
      </c>
      <c r="AT112" s="21">
        <v>3832</v>
      </c>
      <c r="AU112" s="21">
        <v>3832</v>
      </c>
      <c r="AV112" s="21">
        <v>3832</v>
      </c>
      <c r="AW112" s="21">
        <v>0</v>
      </c>
      <c r="AX112" s="21">
        <v>0</v>
      </c>
      <c r="AY112" s="19">
        <f t="shared" si="28"/>
        <v>11496</v>
      </c>
      <c r="AZ112" s="20"/>
      <c r="BA112" s="21">
        <v>3250</v>
      </c>
      <c r="BB112" s="21">
        <v>9260</v>
      </c>
      <c r="BC112" s="21">
        <v>25826</v>
      </c>
      <c r="BD112" s="21">
        <v>0</v>
      </c>
      <c r="BE112" s="19">
        <f t="shared" si="29"/>
        <v>38336</v>
      </c>
      <c r="BF112" s="20"/>
      <c r="BG112" s="22">
        <v>57209</v>
      </c>
      <c r="BH112" s="20"/>
      <c r="BI112" s="21">
        <v>0</v>
      </c>
      <c r="BJ112" s="21">
        <v>0</v>
      </c>
      <c r="BK112" s="21">
        <v>5269</v>
      </c>
      <c r="BL112" s="21">
        <v>155</v>
      </c>
      <c r="BM112" s="21">
        <v>29570</v>
      </c>
      <c r="BN112" s="21">
        <v>0</v>
      </c>
      <c r="BO112" s="21">
        <v>0</v>
      </c>
      <c r="BP112" s="21">
        <v>0</v>
      </c>
      <c r="BQ112" s="21">
        <v>0</v>
      </c>
      <c r="BR112" s="21">
        <v>0</v>
      </c>
      <c r="BS112" s="21">
        <v>0</v>
      </c>
      <c r="BT112" s="21">
        <v>0</v>
      </c>
      <c r="BU112" s="19">
        <f t="shared" si="25"/>
        <v>34994</v>
      </c>
      <c r="BV112" s="20" t="s">
        <v>12</v>
      </c>
      <c r="BW112" s="19">
        <f t="shared" ref="BW112:BW141" si="33">(+BU112+BG112+BE112+AY112+AQ112+AK112)</f>
        <v>174161</v>
      </c>
      <c r="BX112" s="20" t="s">
        <v>12</v>
      </c>
      <c r="BY112" s="19">
        <f t="shared" si="31"/>
        <v>-47039</v>
      </c>
      <c r="BZ112" s="20" t="s">
        <v>12</v>
      </c>
      <c r="CA112" s="29"/>
      <c r="CB112" s="20"/>
      <c r="CC112" s="19">
        <f t="shared" si="20"/>
        <v>653</v>
      </c>
      <c r="CD112" s="5"/>
      <c r="CE112" s="113">
        <v>0</v>
      </c>
      <c r="CF112" s="113">
        <v>0</v>
      </c>
      <c r="CG112" s="19">
        <f t="shared" si="21"/>
        <v>653</v>
      </c>
      <c r="CH112" s="336" t="s">
        <v>738</v>
      </c>
    </row>
    <row r="113" spans="1:88" x14ac:dyDescent="0.2">
      <c r="A113" s="6">
        <f t="shared" si="17"/>
        <v>1</v>
      </c>
      <c r="B113" s="30" t="s">
        <v>339</v>
      </c>
      <c r="C113" s="29"/>
      <c r="D113" s="20"/>
      <c r="E113" s="21"/>
      <c r="F113" s="21"/>
      <c r="G113" s="21"/>
      <c r="H113" s="21">
        <v>5000</v>
      </c>
      <c r="I113" s="21"/>
      <c r="J113" s="21"/>
      <c r="K113" s="21"/>
      <c r="L113" s="21"/>
      <c r="M113" s="21"/>
      <c r="N113" s="19">
        <f t="shared" si="18"/>
        <v>5000</v>
      </c>
      <c r="O113" s="20"/>
      <c r="P113" s="21">
        <v>140262</v>
      </c>
      <c r="Q113" s="21"/>
      <c r="R113" s="21"/>
      <c r="S113" s="21"/>
      <c r="T113" s="21"/>
      <c r="U113" s="59">
        <f t="shared" si="30"/>
        <v>140262</v>
      </c>
      <c r="V113" s="20"/>
      <c r="W113" s="21"/>
      <c r="X113" s="21"/>
      <c r="Y113" s="21"/>
      <c r="Z113" s="21"/>
      <c r="AA113" s="21"/>
      <c r="AB113" s="21"/>
      <c r="AC113" s="19">
        <f t="shared" si="19"/>
        <v>0</v>
      </c>
      <c r="AD113" s="20"/>
      <c r="AE113" s="19">
        <f t="shared" si="32"/>
        <v>145262</v>
      </c>
      <c r="AF113" s="20"/>
      <c r="AG113" s="21"/>
      <c r="AH113" s="21"/>
      <c r="AI113" s="21"/>
      <c r="AJ113" s="21"/>
      <c r="AK113" s="19">
        <f t="shared" si="26"/>
        <v>0</v>
      </c>
      <c r="AL113" s="20"/>
      <c r="AM113" s="21"/>
      <c r="AN113" s="21"/>
      <c r="AO113" s="21"/>
      <c r="AP113" s="21"/>
      <c r="AQ113" s="19">
        <f t="shared" si="27"/>
        <v>0</v>
      </c>
      <c r="AR113" s="20"/>
      <c r="AS113" s="21">
        <v>155560</v>
      </c>
      <c r="AT113" s="21">
        <v>11717</v>
      </c>
      <c r="AU113" s="21">
        <v>38240</v>
      </c>
      <c r="AV113" s="21"/>
      <c r="AW113" s="21"/>
      <c r="AX113" s="21">
        <v>7974</v>
      </c>
      <c r="AY113" s="19">
        <f t="shared" si="28"/>
        <v>213491</v>
      </c>
      <c r="AZ113" s="20"/>
      <c r="BA113" s="21">
        <v>48000</v>
      </c>
      <c r="BB113" s="21">
        <v>39707</v>
      </c>
      <c r="BC113" s="21">
        <v>52143</v>
      </c>
      <c r="BD113" s="21"/>
      <c r="BE113" s="19">
        <f t="shared" si="29"/>
        <v>139850</v>
      </c>
      <c r="BF113" s="20"/>
      <c r="BG113" s="22"/>
      <c r="BH113" s="20"/>
      <c r="BI113" s="21"/>
      <c r="BJ113" s="21"/>
      <c r="BK113" s="21">
        <v>35825</v>
      </c>
      <c r="BL113" s="21"/>
      <c r="BM113" s="21">
        <v>73209</v>
      </c>
      <c r="BN113" s="21"/>
      <c r="BO113" s="21"/>
      <c r="BP113" s="21"/>
      <c r="BQ113" s="21"/>
      <c r="BR113" s="21"/>
      <c r="BS113" s="21"/>
      <c r="BT113" s="21"/>
      <c r="BU113" s="19">
        <f t="shared" si="25"/>
        <v>109034</v>
      </c>
      <c r="BV113" s="20" t="s">
        <v>12</v>
      </c>
      <c r="BW113" s="19">
        <f t="shared" si="33"/>
        <v>462375</v>
      </c>
      <c r="BX113" s="20" t="s">
        <v>12</v>
      </c>
      <c r="BY113" s="19">
        <f t="shared" si="31"/>
        <v>-317113</v>
      </c>
      <c r="BZ113" s="20" t="s">
        <v>12</v>
      </c>
      <c r="CA113" s="29"/>
      <c r="CB113" s="20"/>
      <c r="CC113" s="19">
        <f t="shared" si="20"/>
        <v>-317113</v>
      </c>
      <c r="CD113" s="5"/>
      <c r="CE113" s="113">
        <v>15748</v>
      </c>
      <c r="CF113" s="113"/>
      <c r="CG113" s="19">
        <f t="shared" si="21"/>
        <v>-332861</v>
      </c>
      <c r="CH113" s="335" t="s">
        <v>742</v>
      </c>
      <c r="CJ113" s="6">
        <v>78930.58</v>
      </c>
    </row>
    <row r="114" spans="1:88" x14ac:dyDescent="0.2">
      <c r="A114" s="6">
        <f t="shared" si="17"/>
        <v>1</v>
      </c>
      <c r="B114" s="30" t="s">
        <v>340</v>
      </c>
      <c r="C114" s="29">
        <v>259266</v>
      </c>
      <c r="D114" s="20"/>
      <c r="E114" s="21">
        <v>0</v>
      </c>
      <c r="F114" s="21">
        <v>0</v>
      </c>
      <c r="G114" s="21">
        <v>4000</v>
      </c>
      <c r="H114" s="21">
        <v>0</v>
      </c>
      <c r="I114" s="21">
        <v>0</v>
      </c>
      <c r="J114" s="21">
        <v>0</v>
      </c>
      <c r="K114" s="21">
        <v>0</v>
      </c>
      <c r="L114" s="21">
        <v>0</v>
      </c>
      <c r="M114" s="21">
        <v>0</v>
      </c>
      <c r="N114" s="19">
        <f>+(SUM(E114:M114))</f>
        <v>4000</v>
      </c>
      <c r="O114" s="20"/>
      <c r="P114" s="21">
        <v>7895</v>
      </c>
      <c r="Q114" s="21">
        <v>0</v>
      </c>
      <c r="R114" s="21">
        <v>12920</v>
      </c>
      <c r="S114" s="21">
        <v>100000</v>
      </c>
      <c r="T114" s="21">
        <v>2398</v>
      </c>
      <c r="U114" s="59">
        <f t="shared" si="30"/>
        <v>123213</v>
      </c>
      <c r="V114" s="20"/>
      <c r="W114" s="21">
        <v>0</v>
      </c>
      <c r="X114" s="21">
        <v>0</v>
      </c>
      <c r="Y114" s="21">
        <v>0</v>
      </c>
      <c r="Z114" s="21">
        <v>0</v>
      </c>
      <c r="AA114" s="21">
        <v>0</v>
      </c>
      <c r="AB114" s="21">
        <v>0</v>
      </c>
      <c r="AC114" s="19">
        <v>0</v>
      </c>
      <c r="AD114" s="20"/>
      <c r="AE114" s="19">
        <f t="shared" si="32"/>
        <v>127213</v>
      </c>
      <c r="AF114" s="20" t="s">
        <v>83</v>
      </c>
      <c r="AG114" s="21">
        <v>0</v>
      </c>
      <c r="AH114" s="21">
        <v>0</v>
      </c>
      <c r="AI114" s="21">
        <v>0</v>
      </c>
      <c r="AJ114" s="21">
        <v>12025</v>
      </c>
      <c r="AK114" s="19">
        <f t="shared" si="26"/>
        <v>12025</v>
      </c>
      <c r="AL114" s="20"/>
      <c r="AM114" s="21">
        <v>0</v>
      </c>
      <c r="AN114" s="21">
        <v>0</v>
      </c>
      <c r="AO114" s="21">
        <v>0</v>
      </c>
      <c r="AP114" s="21">
        <v>0</v>
      </c>
      <c r="AQ114" s="19">
        <f t="shared" si="27"/>
        <v>0</v>
      </c>
      <c r="AR114" s="20"/>
      <c r="AS114" s="21">
        <v>0</v>
      </c>
      <c r="AT114" s="21">
        <v>0</v>
      </c>
      <c r="AU114" s="21">
        <v>2000</v>
      </c>
      <c r="AV114" s="21">
        <v>0</v>
      </c>
      <c r="AW114" s="21">
        <v>0</v>
      </c>
      <c r="AX114" s="21">
        <v>2350</v>
      </c>
      <c r="AY114" s="19">
        <f t="shared" si="28"/>
        <v>4350</v>
      </c>
      <c r="AZ114" s="20"/>
      <c r="BA114" s="21">
        <v>0</v>
      </c>
      <c r="BB114" s="21">
        <v>0</v>
      </c>
      <c r="BC114" s="21">
        <v>0</v>
      </c>
      <c r="BD114" s="21">
        <v>0</v>
      </c>
      <c r="BE114" s="19">
        <f t="shared" si="29"/>
        <v>0</v>
      </c>
      <c r="BF114" s="20"/>
      <c r="BG114" s="22">
        <v>2760</v>
      </c>
      <c r="BH114" s="20"/>
      <c r="BI114" s="21">
        <v>0</v>
      </c>
      <c r="BJ114" s="21">
        <v>0</v>
      </c>
      <c r="BK114" s="21">
        <v>746</v>
      </c>
      <c r="BL114" s="21">
        <v>2515</v>
      </c>
      <c r="BM114" s="21">
        <v>5110</v>
      </c>
      <c r="BN114" s="21">
        <v>0</v>
      </c>
      <c r="BO114" s="21">
        <v>0</v>
      </c>
      <c r="BP114" s="21">
        <v>0</v>
      </c>
      <c r="BQ114" s="21">
        <v>0</v>
      </c>
      <c r="BR114" s="21">
        <v>0</v>
      </c>
      <c r="BS114" s="21">
        <v>0</v>
      </c>
      <c r="BT114" s="21">
        <v>0</v>
      </c>
      <c r="BU114" s="19">
        <f t="shared" si="25"/>
        <v>8371</v>
      </c>
      <c r="BV114" s="20" t="s">
        <v>12</v>
      </c>
      <c r="BW114" s="19">
        <f t="shared" si="33"/>
        <v>27506</v>
      </c>
      <c r="BX114" s="20" t="s">
        <v>12</v>
      </c>
      <c r="BY114" s="19">
        <f t="shared" si="31"/>
        <v>99707</v>
      </c>
      <c r="BZ114" s="20" t="s">
        <v>12</v>
      </c>
      <c r="CA114" s="29"/>
      <c r="CB114" s="20"/>
      <c r="CC114" s="19">
        <f t="shared" si="20"/>
        <v>358973</v>
      </c>
      <c r="CD114" s="5"/>
      <c r="CE114" s="113">
        <v>269230</v>
      </c>
      <c r="CF114" s="113">
        <v>89743</v>
      </c>
      <c r="CG114" s="19">
        <f t="shared" si="21"/>
        <v>0</v>
      </c>
      <c r="CH114" s="336" t="s">
        <v>738</v>
      </c>
      <c r="CJ114" s="6">
        <v>72921.48</v>
      </c>
    </row>
    <row r="115" spans="1:88" x14ac:dyDescent="0.2">
      <c r="A115" s="6">
        <f t="shared" si="17"/>
        <v>1</v>
      </c>
      <c r="B115" s="30" t="s">
        <v>341</v>
      </c>
      <c r="C115" s="29">
        <v>0</v>
      </c>
      <c r="D115" s="20"/>
      <c r="E115" s="21">
        <v>54736</v>
      </c>
      <c r="F115" s="21">
        <v>0</v>
      </c>
      <c r="G115" s="21">
        <v>538</v>
      </c>
      <c r="H115" s="21">
        <v>29990</v>
      </c>
      <c r="I115" s="21">
        <v>0</v>
      </c>
      <c r="J115" s="21">
        <v>0</v>
      </c>
      <c r="K115" s="21">
        <v>0</v>
      </c>
      <c r="L115" s="21">
        <v>0</v>
      </c>
      <c r="M115" s="21">
        <v>9448</v>
      </c>
      <c r="N115" s="19">
        <f t="shared" si="18"/>
        <v>94712</v>
      </c>
      <c r="O115" s="20"/>
      <c r="P115" s="21">
        <v>58999</v>
      </c>
      <c r="Q115" s="21">
        <v>0</v>
      </c>
      <c r="R115" s="21">
        <v>9418</v>
      </c>
      <c r="S115" s="21">
        <v>100000</v>
      </c>
      <c r="T115" s="21">
        <v>8505</v>
      </c>
      <c r="U115" s="59">
        <f t="shared" si="30"/>
        <v>176922</v>
      </c>
      <c r="V115" s="20"/>
      <c r="W115" s="21">
        <v>0</v>
      </c>
      <c r="X115" s="21">
        <v>0</v>
      </c>
      <c r="Y115" s="21">
        <v>0</v>
      </c>
      <c r="Z115" s="21">
        <v>0</v>
      </c>
      <c r="AA115" s="21">
        <v>0</v>
      </c>
      <c r="AB115" s="21">
        <v>0</v>
      </c>
      <c r="AC115" s="19">
        <v>0</v>
      </c>
      <c r="AD115" s="20"/>
      <c r="AE115" s="19">
        <f t="shared" si="32"/>
        <v>271634</v>
      </c>
      <c r="AF115" s="20"/>
      <c r="AG115" s="21">
        <v>0</v>
      </c>
      <c r="AH115" s="21">
        <v>0</v>
      </c>
      <c r="AI115" s="21">
        <v>0</v>
      </c>
      <c r="AJ115" s="21">
        <v>0</v>
      </c>
      <c r="AK115" s="19">
        <f t="shared" si="26"/>
        <v>0</v>
      </c>
      <c r="AL115" s="20"/>
      <c r="AM115" s="21">
        <v>143334</v>
      </c>
      <c r="AN115" s="21">
        <v>0</v>
      </c>
      <c r="AO115" s="21">
        <v>0</v>
      </c>
      <c r="AP115" s="21">
        <v>0</v>
      </c>
      <c r="AQ115" s="19">
        <f t="shared" si="27"/>
        <v>143334</v>
      </c>
      <c r="AR115" s="20"/>
      <c r="AS115" s="21">
        <v>0</v>
      </c>
      <c r="AT115" s="21">
        <v>14097</v>
      </c>
      <c r="AU115" s="21">
        <v>16906</v>
      </c>
      <c r="AV115" s="21">
        <v>16495</v>
      </c>
      <c r="AW115" s="21">
        <v>0</v>
      </c>
      <c r="AX115" s="21">
        <v>1608</v>
      </c>
      <c r="AY115" s="19">
        <f t="shared" si="28"/>
        <v>49106</v>
      </c>
      <c r="AZ115" s="20"/>
      <c r="BA115" s="21">
        <v>31407</v>
      </c>
      <c r="BB115" s="21">
        <v>1921</v>
      </c>
      <c r="BC115" s="21">
        <v>10216</v>
      </c>
      <c r="BD115" s="21">
        <v>0</v>
      </c>
      <c r="BE115" s="19">
        <f t="shared" si="29"/>
        <v>43544</v>
      </c>
      <c r="BF115" s="20"/>
      <c r="BG115" s="22">
        <v>5227</v>
      </c>
      <c r="BH115" s="20"/>
      <c r="BI115" s="21">
        <v>0</v>
      </c>
      <c r="BJ115" s="21">
        <v>0</v>
      </c>
      <c r="BK115" s="21">
        <v>10087</v>
      </c>
      <c r="BL115" s="21">
        <v>1151</v>
      </c>
      <c r="BM115" s="21">
        <v>19185</v>
      </c>
      <c r="BN115" s="21">
        <v>0</v>
      </c>
      <c r="BO115" s="21">
        <v>0</v>
      </c>
      <c r="BP115" s="21">
        <v>0</v>
      </c>
      <c r="BQ115" s="21">
        <v>0</v>
      </c>
      <c r="BR115" s="21">
        <v>0</v>
      </c>
      <c r="BS115" s="21">
        <v>0</v>
      </c>
      <c r="BT115" s="21">
        <v>0</v>
      </c>
      <c r="BU115" s="19">
        <f t="shared" si="25"/>
        <v>30423</v>
      </c>
      <c r="BV115" s="20" t="s">
        <v>12</v>
      </c>
      <c r="BW115" s="19">
        <f t="shared" si="33"/>
        <v>271634</v>
      </c>
      <c r="BX115" s="20" t="s">
        <v>12</v>
      </c>
      <c r="BY115" s="19">
        <f t="shared" si="31"/>
        <v>0</v>
      </c>
      <c r="BZ115" s="20" t="s">
        <v>12</v>
      </c>
      <c r="CA115" s="29"/>
      <c r="CB115" s="20"/>
      <c r="CC115" s="19">
        <f t="shared" si="20"/>
        <v>0</v>
      </c>
      <c r="CD115" s="5"/>
      <c r="CE115" s="113">
        <v>0</v>
      </c>
      <c r="CF115" s="113">
        <v>0</v>
      </c>
      <c r="CG115" s="19">
        <f t="shared" si="21"/>
        <v>0</v>
      </c>
      <c r="CH115" s="336" t="s">
        <v>738</v>
      </c>
      <c r="CJ115" s="328"/>
    </row>
    <row r="116" spans="1:88" x14ac:dyDescent="0.2">
      <c r="A116" s="6">
        <f t="shared" si="17"/>
        <v>1</v>
      </c>
      <c r="B116" s="30" t="s">
        <v>342</v>
      </c>
      <c r="C116" s="29">
        <v>4308548</v>
      </c>
      <c r="D116" s="20"/>
      <c r="E116" s="21">
        <v>0</v>
      </c>
      <c r="F116" s="21">
        <v>0</v>
      </c>
      <c r="G116" s="21">
        <v>241887</v>
      </c>
      <c r="H116" s="21">
        <v>2282695</v>
      </c>
      <c r="I116" s="21">
        <v>0</v>
      </c>
      <c r="J116" s="21">
        <v>0</v>
      </c>
      <c r="K116" s="21">
        <v>0</v>
      </c>
      <c r="L116" s="21">
        <v>0</v>
      </c>
      <c r="M116" s="21">
        <v>3141565</v>
      </c>
      <c r="N116" s="19">
        <f t="shared" si="18"/>
        <v>5666147</v>
      </c>
      <c r="O116" s="20"/>
      <c r="P116" s="21">
        <v>209076</v>
      </c>
      <c r="Q116" s="21">
        <v>0</v>
      </c>
      <c r="R116" s="21">
        <v>49631</v>
      </c>
      <c r="S116" s="21">
        <v>0</v>
      </c>
      <c r="T116" s="21">
        <v>1712103</v>
      </c>
      <c r="U116" s="59">
        <f t="shared" si="30"/>
        <v>1970810</v>
      </c>
      <c r="V116" s="20"/>
      <c r="W116" s="21">
        <v>0</v>
      </c>
      <c r="X116" s="21">
        <v>0</v>
      </c>
      <c r="Y116" s="21">
        <v>0</v>
      </c>
      <c r="Z116" s="21">
        <v>17782</v>
      </c>
      <c r="AA116" s="21">
        <v>0</v>
      </c>
      <c r="AB116" s="21">
        <v>0</v>
      </c>
      <c r="AC116" s="19">
        <v>17782</v>
      </c>
      <c r="AD116" s="20"/>
      <c r="AE116" s="19">
        <f t="shared" si="32"/>
        <v>7654739</v>
      </c>
      <c r="AF116" s="20"/>
      <c r="AG116" s="21">
        <v>0</v>
      </c>
      <c r="AH116" s="21">
        <v>0</v>
      </c>
      <c r="AI116" s="21">
        <v>0</v>
      </c>
      <c r="AJ116" s="21">
        <v>0</v>
      </c>
      <c r="AK116" s="19">
        <f t="shared" si="26"/>
        <v>0</v>
      </c>
      <c r="AL116" s="20"/>
      <c r="AM116" s="21">
        <v>4996140</v>
      </c>
      <c r="AN116" s="21">
        <v>71553</v>
      </c>
      <c r="AO116" s="21">
        <v>0</v>
      </c>
      <c r="AP116" s="21">
        <v>4184</v>
      </c>
      <c r="AQ116" s="19">
        <f t="shared" si="27"/>
        <v>5071877</v>
      </c>
      <c r="AR116" s="20"/>
      <c r="AS116" s="21">
        <v>0</v>
      </c>
      <c r="AT116" s="21">
        <v>324670</v>
      </c>
      <c r="AU116" s="21">
        <v>553534</v>
      </c>
      <c r="AV116" s="21">
        <v>95384</v>
      </c>
      <c r="AW116" s="21">
        <v>2490</v>
      </c>
      <c r="AX116" s="21">
        <v>260443</v>
      </c>
      <c r="AY116" s="19">
        <f t="shared" si="28"/>
        <v>1236521</v>
      </c>
      <c r="AZ116" s="20"/>
      <c r="BA116" s="21">
        <v>0</v>
      </c>
      <c r="BB116" s="21">
        <v>171316</v>
      </c>
      <c r="BC116" s="21">
        <v>257435</v>
      </c>
      <c r="BD116" s="21">
        <v>28725</v>
      </c>
      <c r="BE116" s="19">
        <f t="shared" si="29"/>
        <v>457476</v>
      </c>
      <c r="BF116" s="20"/>
      <c r="BG116" s="22">
        <v>635722</v>
      </c>
      <c r="BH116" s="20"/>
      <c r="BI116" s="21">
        <v>0</v>
      </c>
      <c r="BJ116" s="21">
        <v>0</v>
      </c>
      <c r="BK116" s="21">
        <v>20927</v>
      </c>
      <c r="BL116" s="21">
        <v>89102</v>
      </c>
      <c r="BM116" s="21">
        <v>500066</v>
      </c>
      <c r="BN116" s="21">
        <v>0</v>
      </c>
      <c r="BO116" s="21">
        <v>0</v>
      </c>
      <c r="BP116" s="21">
        <v>0</v>
      </c>
      <c r="BQ116" s="21">
        <v>0</v>
      </c>
      <c r="BR116" s="21">
        <v>0</v>
      </c>
      <c r="BS116" s="21">
        <v>0</v>
      </c>
      <c r="BT116" s="21">
        <v>0</v>
      </c>
      <c r="BU116" s="19">
        <f t="shared" si="25"/>
        <v>610095</v>
      </c>
      <c r="BV116" s="20" t="s">
        <v>12</v>
      </c>
      <c r="BW116" s="19">
        <f t="shared" si="33"/>
        <v>8011691</v>
      </c>
      <c r="BX116" s="20" t="s">
        <v>12</v>
      </c>
      <c r="BY116" s="19">
        <f t="shared" si="31"/>
        <v>-356952</v>
      </c>
      <c r="BZ116" s="20" t="s">
        <v>12</v>
      </c>
      <c r="CA116" s="29"/>
      <c r="CB116" s="20"/>
      <c r="CC116" s="19">
        <f t="shared" si="20"/>
        <v>3951596</v>
      </c>
      <c r="CD116" s="5"/>
      <c r="CE116" s="113">
        <v>3951596</v>
      </c>
      <c r="CF116" s="113">
        <v>0</v>
      </c>
      <c r="CG116" s="19">
        <f t="shared" si="21"/>
        <v>0</v>
      </c>
      <c r="CH116" s="336" t="s">
        <v>738</v>
      </c>
      <c r="CJ116" s="328"/>
    </row>
    <row r="117" spans="1:88" ht="12" customHeight="1" x14ac:dyDescent="0.2">
      <c r="A117" s="6">
        <f t="shared" si="17"/>
        <v>1</v>
      </c>
      <c r="B117" s="30" t="s">
        <v>343</v>
      </c>
      <c r="C117" s="29">
        <v>9922</v>
      </c>
      <c r="D117" s="20"/>
      <c r="E117" s="21">
        <v>49455</v>
      </c>
      <c r="F117" s="21">
        <v>0</v>
      </c>
      <c r="G117" s="21">
        <v>0</v>
      </c>
      <c r="H117" s="21">
        <v>0</v>
      </c>
      <c r="I117" s="21">
        <v>0</v>
      </c>
      <c r="J117" s="21">
        <v>0</v>
      </c>
      <c r="K117" s="21">
        <v>0</v>
      </c>
      <c r="L117" s="21">
        <v>0</v>
      </c>
      <c r="M117" s="21">
        <v>0</v>
      </c>
      <c r="N117" s="19">
        <f t="shared" si="18"/>
        <v>49455</v>
      </c>
      <c r="O117" s="20"/>
      <c r="P117" s="21">
        <v>56511</v>
      </c>
      <c r="Q117" s="21">
        <v>0</v>
      </c>
      <c r="R117" s="21">
        <v>10000</v>
      </c>
      <c r="S117" s="21">
        <v>0</v>
      </c>
      <c r="T117" s="21">
        <v>0</v>
      </c>
      <c r="U117" s="59">
        <f>(SUM(P117:T117))</f>
        <v>66511</v>
      </c>
      <c r="V117" s="20"/>
      <c r="W117" s="21">
        <v>0</v>
      </c>
      <c r="X117" s="21">
        <v>0</v>
      </c>
      <c r="Y117" s="21">
        <v>0</v>
      </c>
      <c r="Z117" s="21">
        <v>0</v>
      </c>
      <c r="AA117" s="21">
        <v>0</v>
      </c>
      <c r="AB117" s="21">
        <v>0</v>
      </c>
      <c r="AC117" s="19">
        <v>0</v>
      </c>
      <c r="AD117" s="20"/>
      <c r="AE117" s="19">
        <f t="shared" si="32"/>
        <v>115966</v>
      </c>
      <c r="AF117" s="20"/>
      <c r="AG117" s="21">
        <v>0</v>
      </c>
      <c r="AH117" s="21">
        <v>0</v>
      </c>
      <c r="AI117" s="21">
        <v>0</v>
      </c>
      <c r="AJ117" s="21">
        <v>0</v>
      </c>
      <c r="AK117" s="19">
        <f t="shared" si="26"/>
        <v>0</v>
      </c>
      <c r="AL117" s="20"/>
      <c r="AM117" s="21">
        <v>0</v>
      </c>
      <c r="AN117" s="21">
        <v>0</v>
      </c>
      <c r="AO117" s="21">
        <v>0</v>
      </c>
      <c r="AP117" s="21">
        <v>0</v>
      </c>
      <c r="AQ117" s="19">
        <f t="shared" si="27"/>
        <v>0</v>
      </c>
      <c r="AR117" s="20"/>
      <c r="AS117" s="21">
        <v>0</v>
      </c>
      <c r="AT117" s="21">
        <v>7043</v>
      </c>
      <c r="AU117" s="21">
        <v>4885</v>
      </c>
      <c r="AV117" s="21">
        <v>0</v>
      </c>
      <c r="AW117" s="21">
        <v>5000</v>
      </c>
      <c r="AX117" s="21">
        <v>699</v>
      </c>
      <c r="AY117" s="19">
        <f t="shared" si="28"/>
        <v>17627</v>
      </c>
      <c r="AZ117" s="20"/>
      <c r="BA117" s="21">
        <v>0</v>
      </c>
      <c r="BB117" s="21">
        <v>23056</v>
      </c>
      <c r="BC117" s="21">
        <v>8041</v>
      </c>
      <c r="BD117" s="21">
        <v>0</v>
      </c>
      <c r="BE117" s="19">
        <f t="shared" si="29"/>
        <v>31097</v>
      </c>
      <c r="BF117" s="20"/>
      <c r="BG117" s="22">
        <v>67821</v>
      </c>
      <c r="BH117" s="20"/>
      <c r="BI117" s="21">
        <v>0</v>
      </c>
      <c r="BJ117" s="21">
        <v>0</v>
      </c>
      <c r="BK117" s="21">
        <v>6245</v>
      </c>
      <c r="BL117" s="21">
        <v>0</v>
      </c>
      <c r="BM117" s="21">
        <v>0</v>
      </c>
      <c r="BN117" s="21">
        <v>0</v>
      </c>
      <c r="BO117" s="21">
        <v>0</v>
      </c>
      <c r="BP117" s="21">
        <v>0</v>
      </c>
      <c r="BQ117" s="21">
        <v>0</v>
      </c>
      <c r="BR117" s="21">
        <v>0</v>
      </c>
      <c r="BS117" s="21">
        <v>0</v>
      </c>
      <c r="BT117" s="21">
        <v>0</v>
      </c>
      <c r="BU117" s="19">
        <f t="shared" si="25"/>
        <v>6245</v>
      </c>
      <c r="BV117" s="20" t="s">
        <v>12</v>
      </c>
      <c r="BW117" s="19">
        <f t="shared" si="33"/>
        <v>122790</v>
      </c>
      <c r="BX117" s="20" t="s">
        <v>12</v>
      </c>
      <c r="BY117" s="19">
        <f t="shared" si="31"/>
        <v>-6824</v>
      </c>
      <c r="BZ117" s="20" t="s">
        <v>12</v>
      </c>
      <c r="CA117" s="29"/>
      <c r="CB117" s="20"/>
      <c r="CC117" s="19">
        <f t="shared" si="20"/>
        <v>3098</v>
      </c>
      <c r="CD117" s="5"/>
      <c r="CE117" s="113">
        <v>0</v>
      </c>
      <c r="CF117" s="113">
        <v>0</v>
      </c>
      <c r="CG117" s="19">
        <f t="shared" si="21"/>
        <v>3098</v>
      </c>
      <c r="CH117" s="336" t="s">
        <v>738</v>
      </c>
    </row>
    <row r="118" spans="1:88" x14ac:dyDescent="0.2">
      <c r="A118" s="6">
        <f t="shared" si="17"/>
        <v>1</v>
      </c>
      <c r="B118" s="30" t="s">
        <v>344</v>
      </c>
      <c r="C118" s="29">
        <v>59132</v>
      </c>
      <c r="D118" s="20"/>
      <c r="E118" s="21"/>
      <c r="F118" s="21"/>
      <c r="G118" s="21">
        <v>4777</v>
      </c>
      <c r="H118" s="21"/>
      <c r="I118" s="21"/>
      <c r="J118" s="21"/>
      <c r="K118" s="21"/>
      <c r="L118" s="21"/>
      <c r="M118" s="21"/>
      <c r="N118" s="19">
        <f t="shared" si="18"/>
        <v>4777</v>
      </c>
      <c r="O118" s="20"/>
      <c r="P118" s="21">
        <v>34642</v>
      </c>
      <c r="Q118" s="21">
        <v>1214</v>
      </c>
      <c r="R118" s="21">
        <v>62297</v>
      </c>
      <c r="S118" s="21"/>
      <c r="T118" s="21"/>
      <c r="U118" s="59">
        <f t="shared" si="30"/>
        <v>98153</v>
      </c>
      <c r="V118" s="20"/>
      <c r="W118" s="21"/>
      <c r="X118" s="21"/>
      <c r="Y118" s="21"/>
      <c r="Z118" s="21"/>
      <c r="AA118" s="21"/>
      <c r="AB118" s="21"/>
      <c r="AC118" s="19">
        <f t="shared" si="19"/>
        <v>0</v>
      </c>
      <c r="AD118" s="20"/>
      <c r="AE118" s="19">
        <f t="shared" si="32"/>
        <v>102930</v>
      </c>
      <c r="AF118" s="20"/>
      <c r="AG118" s="21"/>
      <c r="AH118" s="21"/>
      <c r="AI118" s="21"/>
      <c r="AJ118" s="21"/>
      <c r="AK118" s="19">
        <f t="shared" si="26"/>
        <v>0</v>
      </c>
      <c r="AL118" s="20"/>
      <c r="AM118" s="21"/>
      <c r="AN118" s="21"/>
      <c r="AO118" s="21"/>
      <c r="AP118" s="21">
        <v>521</v>
      </c>
      <c r="AQ118" s="19">
        <f t="shared" si="27"/>
        <v>521</v>
      </c>
      <c r="AR118" s="20"/>
      <c r="AS118" s="21">
        <v>14301</v>
      </c>
      <c r="AT118" s="21"/>
      <c r="AU118" s="21"/>
      <c r="AV118" s="21"/>
      <c r="AW118" s="21"/>
      <c r="AX118" s="21"/>
      <c r="AY118" s="19">
        <f t="shared" si="28"/>
        <v>14301</v>
      </c>
      <c r="AZ118" s="20"/>
      <c r="BA118" s="21">
        <v>4006</v>
      </c>
      <c r="BB118" s="21"/>
      <c r="BC118" s="21">
        <v>705</v>
      </c>
      <c r="BD118" s="21"/>
      <c r="BE118" s="19">
        <f t="shared" si="29"/>
        <v>4711</v>
      </c>
      <c r="BF118" s="20"/>
      <c r="BG118" s="22">
        <v>23544</v>
      </c>
      <c r="BH118" s="20"/>
      <c r="BI118" s="21"/>
      <c r="BJ118" s="21"/>
      <c r="BK118" s="21">
        <v>4298</v>
      </c>
      <c r="BL118" s="21">
        <v>13381</v>
      </c>
      <c r="BM118" s="21">
        <v>31930</v>
      </c>
      <c r="BN118" s="21"/>
      <c r="BO118" s="21"/>
      <c r="BP118" s="21"/>
      <c r="BQ118" s="21"/>
      <c r="BR118" s="21"/>
      <c r="BS118" s="21"/>
      <c r="BT118" s="21">
        <v>4441</v>
      </c>
      <c r="BU118" s="19">
        <f t="shared" si="25"/>
        <v>54050</v>
      </c>
      <c r="BV118" s="20" t="s">
        <v>12</v>
      </c>
      <c r="BW118" s="19">
        <f t="shared" si="33"/>
        <v>97127</v>
      </c>
      <c r="BX118" s="20" t="s">
        <v>12</v>
      </c>
      <c r="BY118" s="19">
        <f t="shared" si="31"/>
        <v>5803</v>
      </c>
      <c r="BZ118" s="20" t="s">
        <v>12</v>
      </c>
      <c r="CA118" s="29"/>
      <c r="CB118" s="20"/>
      <c r="CC118" s="19">
        <f t="shared" si="20"/>
        <v>64935</v>
      </c>
      <c r="CD118" s="5"/>
      <c r="CE118" s="113">
        <v>60000</v>
      </c>
      <c r="CF118" s="113">
        <v>4935</v>
      </c>
      <c r="CG118" s="19">
        <f t="shared" si="21"/>
        <v>0</v>
      </c>
      <c r="CH118" s="336" t="s">
        <v>738</v>
      </c>
    </row>
    <row r="119" spans="1:88" x14ac:dyDescent="0.2">
      <c r="A119" s="6">
        <f t="shared" si="17"/>
        <v>1</v>
      </c>
      <c r="B119" s="30" t="s">
        <v>345</v>
      </c>
      <c r="C119" s="29"/>
      <c r="D119" s="20"/>
      <c r="E119" s="21"/>
      <c r="F119" s="21"/>
      <c r="G119" s="21">
        <v>195</v>
      </c>
      <c r="H119" s="21">
        <v>522</v>
      </c>
      <c r="I119" s="21"/>
      <c r="J119" s="21"/>
      <c r="K119" s="21"/>
      <c r="L119" s="21"/>
      <c r="M119" s="21"/>
      <c r="N119" s="19">
        <f t="shared" si="18"/>
        <v>717</v>
      </c>
      <c r="O119" s="20"/>
      <c r="P119" s="21">
        <v>49584</v>
      </c>
      <c r="Q119" s="21"/>
      <c r="R119" s="21">
        <v>83131</v>
      </c>
      <c r="S119" s="21"/>
      <c r="T119" s="21"/>
      <c r="U119" s="59">
        <f t="shared" si="30"/>
        <v>132715</v>
      </c>
      <c r="V119" s="20"/>
      <c r="W119" s="21"/>
      <c r="X119" s="21"/>
      <c r="Y119" s="21"/>
      <c r="Z119" s="21"/>
      <c r="AA119" s="21"/>
      <c r="AB119" s="21"/>
      <c r="AC119" s="19">
        <f t="shared" si="19"/>
        <v>0</v>
      </c>
      <c r="AD119" s="20"/>
      <c r="AE119" s="19">
        <f t="shared" si="32"/>
        <v>133432</v>
      </c>
      <c r="AF119" s="20"/>
      <c r="AG119" s="21"/>
      <c r="AH119" s="21"/>
      <c r="AI119" s="21"/>
      <c r="AJ119" s="21"/>
      <c r="AK119" s="19">
        <f t="shared" si="26"/>
        <v>0</v>
      </c>
      <c r="AL119" s="20"/>
      <c r="AM119" s="21"/>
      <c r="AN119" s="21"/>
      <c r="AO119" s="21"/>
      <c r="AP119" s="21">
        <v>3296</v>
      </c>
      <c r="AQ119" s="19">
        <f t="shared" si="27"/>
        <v>3296</v>
      </c>
      <c r="AR119" s="20"/>
      <c r="AS119" s="21">
        <v>15000</v>
      </c>
      <c r="AT119" s="21">
        <v>11393</v>
      </c>
      <c r="AU119" s="21">
        <v>16421</v>
      </c>
      <c r="AV119" s="21">
        <v>9265</v>
      </c>
      <c r="AW119" s="21"/>
      <c r="AX119" s="21">
        <v>2000</v>
      </c>
      <c r="AY119" s="19">
        <f t="shared" si="28"/>
        <v>54079</v>
      </c>
      <c r="AZ119" s="20"/>
      <c r="BA119" s="21">
        <v>14557</v>
      </c>
      <c r="BB119" s="21"/>
      <c r="BC119" s="21">
        <v>19713</v>
      </c>
      <c r="BD119" s="21">
        <v>12581</v>
      </c>
      <c r="BE119" s="19">
        <f t="shared" si="29"/>
        <v>46851</v>
      </c>
      <c r="BF119" s="20"/>
      <c r="BG119" s="22">
        <v>20000</v>
      </c>
      <c r="BH119" s="20"/>
      <c r="BI119" s="21"/>
      <c r="BJ119" s="21"/>
      <c r="BK119" s="21">
        <v>1906</v>
      </c>
      <c r="BL119" s="21">
        <v>5500</v>
      </c>
      <c r="BM119" s="21">
        <v>1800</v>
      </c>
      <c r="BN119" s="21"/>
      <c r="BO119" s="21"/>
      <c r="BP119" s="21"/>
      <c r="BQ119" s="21"/>
      <c r="BR119" s="21"/>
      <c r="BS119" s="21"/>
      <c r="BT119" s="21"/>
      <c r="BU119" s="19">
        <f t="shared" si="25"/>
        <v>9206</v>
      </c>
      <c r="BV119" s="20" t="s">
        <v>12</v>
      </c>
      <c r="BW119" s="19">
        <f t="shared" si="33"/>
        <v>133432</v>
      </c>
      <c r="BX119" s="20" t="s">
        <v>12</v>
      </c>
      <c r="BY119" s="19">
        <f t="shared" si="31"/>
        <v>0</v>
      </c>
      <c r="BZ119" s="20" t="s">
        <v>12</v>
      </c>
      <c r="CA119" s="29"/>
      <c r="CB119" s="20"/>
      <c r="CC119" s="19">
        <f t="shared" si="20"/>
        <v>0</v>
      </c>
      <c r="CD119" s="5"/>
      <c r="CE119" s="113"/>
      <c r="CF119" s="113"/>
      <c r="CG119" s="19">
        <f t="shared" si="21"/>
        <v>0</v>
      </c>
      <c r="CH119" s="336" t="s">
        <v>738</v>
      </c>
    </row>
    <row r="120" spans="1:88" x14ac:dyDescent="0.2">
      <c r="A120" s="6">
        <f t="shared" si="17"/>
        <v>1</v>
      </c>
      <c r="B120" s="30" t="s">
        <v>346</v>
      </c>
      <c r="C120" s="29"/>
      <c r="D120" s="20"/>
      <c r="E120" s="21">
        <v>1369319</v>
      </c>
      <c r="F120" s="21"/>
      <c r="G120" s="21">
        <v>20304</v>
      </c>
      <c r="H120" s="21">
        <v>41465</v>
      </c>
      <c r="I120" s="21"/>
      <c r="J120" s="21"/>
      <c r="K120" s="21">
        <v>661858</v>
      </c>
      <c r="L120" s="21"/>
      <c r="M120" s="21">
        <v>3931773</v>
      </c>
      <c r="N120" s="19">
        <f t="shared" si="18"/>
        <v>6024719</v>
      </c>
      <c r="O120" s="20"/>
      <c r="P120" s="21">
        <v>475030</v>
      </c>
      <c r="Q120" s="21"/>
      <c r="R120" s="21">
        <v>513770</v>
      </c>
      <c r="S120" s="21"/>
      <c r="T120" s="21"/>
      <c r="U120" s="59">
        <f t="shared" si="30"/>
        <v>988800</v>
      </c>
      <c r="V120" s="20"/>
      <c r="W120" s="21"/>
      <c r="X120" s="21"/>
      <c r="Y120" s="21"/>
      <c r="Z120" s="21"/>
      <c r="AA120" s="21"/>
      <c r="AB120" s="21"/>
      <c r="AC120" s="19">
        <f t="shared" si="19"/>
        <v>0</v>
      </c>
      <c r="AD120" s="20"/>
      <c r="AE120" s="19">
        <f t="shared" si="32"/>
        <v>7013519</v>
      </c>
      <c r="AF120" s="20"/>
      <c r="AG120" s="21">
        <v>95101</v>
      </c>
      <c r="AH120" s="21">
        <v>803</v>
      </c>
      <c r="AI120" s="21"/>
      <c r="AJ120" s="21">
        <v>3871693</v>
      </c>
      <c r="AK120" s="19">
        <f t="shared" si="26"/>
        <v>3967597</v>
      </c>
      <c r="AL120" s="20"/>
      <c r="AM120" s="21">
        <v>20840</v>
      </c>
      <c r="AN120" s="21">
        <v>6828</v>
      </c>
      <c r="AO120" s="21"/>
      <c r="AP120" s="21">
        <v>2571</v>
      </c>
      <c r="AQ120" s="19">
        <f t="shared" si="27"/>
        <v>30239</v>
      </c>
      <c r="AR120" s="20"/>
      <c r="AS120" s="21">
        <v>78521</v>
      </c>
      <c r="AT120" s="21">
        <v>26984</v>
      </c>
      <c r="AU120" s="21">
        <v>9871</v>
      </c>
      <c r="AV120" s="21">
        <v>6101</v>
      </c>
      <c r="AW120" s="21">
        <v>25985</v>
      </c>
      <c r="AX120" s="21">
        <v>68288</v>
      </c>
      <c r="AY120" s="19">
        <f t="shared" si="28"/>
        <v>215750</v>
      </c>
      <c r="AZ120" s="20"/>
      <c r="BA120" s="21">
        <v>55000</v>
      </c>
      <c r="BB120" s="21">
        <v>3117</v>
      </c>
      <c r="BC120" s="21">
        <v>82719</v>
      </c>
      <c r="BD120" s="21"/>
      <c r="BE120" s="19">
        <f t="shared" si="29"/>
        <v>140836</v>
      </c>
      <c r="BF120" s="20"/>
      <c r="BG120" s="22">
        <v>117228</v>
      </c>
      <c r="BH120" s="20"/>
      <c r="BI120" s="21">
        <v>231586</v>
      </c>
      <c r="BJ120" s="21"/>
      <c r="BK120" s="21">
        <v>52538</v>
      </c>
      <c r="BL120" s="21">
        <v>1800</v>
      </c>
      <c r="BM120" s="21">
        <v>370467</v>
      </c>
      <c r="BN120" s="21"/>
      <c r="BO120" s="21"/>
      <c r="BP120" s="21"/>
      <c r="BQ120" s="21"/>
      <c r="BR120" s="21">
        <v>200</v>
      </c>
      <c r="BS120" s="21">
        <v>123464</v>
      </c>
      <c r="BT120" s="21"/>
      <c r="BU120" s="19">
        <f t="shared" si="25"/>
        <v>780055</v>
      </c>
      <c r="BV120" s="20" t="s">
        <v>12</v>
      </c>
      <c r="BW120" s="19">
        <f t="shared" si="33"/>
        <v>5251705</v>
      </c>
      <c r="BX120" s="20" t="s">
        <v>12</v>
      </c>
      <c r="BY120" s="19">
        <f t="shared" si="31"/>
        <v>1761814</v>
      </c>
      <c r="BZ120" s="20" t="s">
        <v>12</v>
      </c>
      <c r="CA120" s="29"/>
      <c r="CB120" s="20"/>
      <c r="CC120" s="19">
        <f t="shared" si="20"/>
        <v>1761814</v>
      </c>
      <c r="CD120" s="5"/>
      <c r="CE120" s="113">
        <v>1274054</v>
      </c>
      <c r="CF120" s="113">
        <v>487760</v>
      </c>
      <c r="CG120" s="19">
        <f t="shared" si="21"/>
        <v>0</v>
      </c>
      <c r="CH120" s="335" t="s">
        <v>738</v>
      </c>
    </row>
    <row r="121" spans="1:88" x14ac:dyDescent="0.2">
      <c r="A121" s="6">
        <f t="shared" si="17"/>
        <v>1</v>
      </c>
      <c r="B121" s="30" t="s">
        <v>347</v>
      </c>
      <c r="C121" s="29">
        <v>2593</v>
      </c>
      <c r="D121" s="20"/>
      <c r="E121" s="21">
        <v>25938</v>
      </c>
      <c r="F121" s="21"/>
      <c r="G121" s="21"/>
      <c r="H121" s="21"/>
      <c r="I121" s="21"/>
      <c r="J121" s="21"/>
      <c r="K121" s="21"/>
      <c r="L121" s="21"/>
      <c r="M121" s="21"/>
      <c r="N121" s="19">
        <f t="shared" si="18"/>
        <v>25938</v>
      </c>
      <c r="O121" s="20"/>
      <c r="P121" s="21">
        <v>16438</v>
      </c>
      <c r="Q121" s="21"/>
      <c r="R121" s="21">
        <v>23135</v>
      </c>
      <c r="S121" s="21"/>
      <c r="T121" s="21"/>
      <c r="U121" s="59">
        <f t="shared" si="30"/>
        <v>39573</v>
      </c>
      <c r="V121" s="20"/>
      <c r="W121" s="21"/>
      <c r="X121" s="21"/>
      <c r="Y121" s="21"/>
      <c r="Z121" s="21"/>
      <c r="AA121" s="21"/>
      <c r="AB121" s="21"/>
      <c r="AC121" s="19">
        <f t="shared" si="19"/>
        <v>0</v>
      </c>
      <c r="AD121" s="20"/>
      <c r="AE121" s="19">
        <f t="shared" si="32"/>
        <v>65511</v>
      </c>
      <c r="AF121" s="20"/>
      <c r="AG121" s="21"/>
      <c r="AH121" s="21"/>
      <c r="AI121" s="21"/>
      <c r="AJ121" s="21"/>
      <c r="AK121" s="19">
        <f t="shared" si="26"/>
        <v>0</v>
      </c>
      <c r="AL121" s="20"/>
      <c r="AM121" s="21"/>
      <c r="AN121" s="21"/>
      <c r="AO121" s="21"/>
      <c r="AP121" s="21"/>
      <c r="AQ121" s="19">
        <f t="shared" si="27"/>
        <v>0</v>
      </c>
      <c r="AR121" s="20"/>
      <c r="AS121" s="21"/>
      <c r="AT121" s="21"/>
      <c r="AU121" s="21">
        <v>3700</v>
      </c>
      <c r="AV121" s="21">
        <v>1462</v>
      </c>
      <c r="AW121" s="21"/>
      <c r="AX121" s="21">
        <v>2382</v>
      </c>
      <c r="AY121" s="19">
        <f t="shared" si="28"/>
        <v>7544</v>
      </c>
      <c r="AZ121" s="20"/>
      <c r="BA121" s="21"/>
      <c r="BB121" s="21"/>
      <c r="BC121" s="21"/>
      <c r="BD121" s="21"/>
      <c r="BE121" s="19">
        <f t="shared" si="29"/>
        <v>0</v>
      </c>
      <c r="BF121" s="20"/>
      <c r="BG121" s="22"/>
      <c r="BH121" s="20"/>
      <c r="BI121" s="21"/>
      <c r="BJ121" s="21"/>
      <c r="BK121" s="21">
        <v>4209</v>
      </c>
      <c r="BL121" s="21"/>
      <c r="BM121" s="21"/>
      <c r="BN121" s="21"/>
      <c r="BO121" s="21"/>
      <c r="BP121" s="21"/>
      <c r="BQ121" s="21"/>
      <c r="BR121" s="21"/>
      <c r="BS121" s="21"/>
      <c r="BT121" s="21"/>
      <c r="BU121" s="19">
        <f t="shared" si="25"/>
        <v>4209</v>
      </c>
      <c r="BV121" s="20" t="s">
        <v>12</v>
      </c>
      <c r="BW121" s="19">
        <f t="shared" si="33"/>
        <v>11753</v>
      </c>
      <c r="BX121" s="20" t="s">
        <v>12</v>
      </c>
      <c r="BY121" s="19">
        <f t="shared" si="31"/>
        <v>53758</v>
      </c>
      <c r="BZ121" s="20" t="s">
        <v>12</v>
      </c>
      <c r="CA121" s="29"/>
      <c r="CB121" s="20"/>
      <c r="CC121" s="19">
        <f t="shared" si="20"/>
        <v>56351</v>
      </c>
      <c r="CD121" s="5"/>
      <c r="CE121" s="113">
        <v>56351</v>
      </c>
      <c r="CF121" s="113"/>
      <c r="CG121" s="19">
        <f t="shared" si="21"/>
        <v>0</v>
      </c>
      <c r="CH121" s="336" t="s">
        <v>738</v>
      </c>
    </row>
    <row r="122" spans="1:88" x14ac:dyDescent="0.2">
      <c r="A122" s="6">
        <f t="shared" si="17"/>
        <v>0</v>
      </c>
      <c r="B122" s="422" t="s">
        <v>348</v>
      </c>
      <c r="C122" s="29"/>
      <c r="D122" s="20"/>
      <c r="E122" s="21"/>
      <c r="F122" s="21"/>
      <c r="G122" s="21"/>
      <c r="H122" s="21"/>
      <c r="I122" s="21"/>
      <c r="J122" s="21"/>
      <c r="K122" s="21"/>
      <c r="L122" s="21"/>
      <c r="M122" s="21"/>
      <c r="N122" s="19">
        <f t="shared" si="18"/>
        <v>0</v>
      </c>
      <c r="O122" s="20"/>
      <c r="P122" s="21"/>
      <c r="Q122" s="21"/>
      <c r="R122" s="21"/>
      <c r="S122" s="21"/>
      <c r="T122" s="21"/>
      <c r="U122" s="59">
        <f t="shared" si="30"/>
        <v>0</v>
      </c>
      <c r="V122" s="20"/>
      <c r="W122" s="21"/>
      <c r="X122" s="21"/>
      <c r="Y122" s="21"/>
      <c r="Z122" s="21"/>
      <c r="AA122" s="21"/>
      <c r="AB122" s="21"/>
      <c r="AC122" s="19">
        <f t="shared" si="19"/>
        <v>0</v>
      </c>
      <c r="AD122" s="20"/>
      <c r="AE122" s="19">
        <f t="shared" si="32"/>
        <v>0</v>
      </c>
      <c r="AF122" s="20"/>
      <c r="AG122" s="21"/>
      <c r="AH122" s="21"/>
      <c r="AI122" s="21"/>
      <c r="AJ122" s="21"/>
      <c r="AK122" s="19">
        <f t="shared" si="26"/>
        <v>0</v>
      </c>
      <c r="AL122" s="20"/>
      <c r="AM122" s="21"/>
      <c r="AN122" s="21"/>
      <c r="AO122" s="21"/>
      <c r="AP122" s="21"/>
      <c r="AQ122" s="19">
        <f t="shared" si="27"/>
        <v>0</v>
      </c>
      <c r="AR122" s="20"/>
      <c r="AS122" s="21"/>
      <c r="AT122" s="21"/>
      <c r="AU122" s="21"/>
      <c r="AV122" s="21"/>
      <c r="AW122" s="21"/>
      <c r="AX122" s="21"/>
      <c r="AY122" s="19">
        <f t="shared" si="28"/>
        <v>0</v>
      </c>
      <c r="AZ122" s="20"/>
      <c r="BA122" s="21"/>
      <c r="BB122" s="21"/>
      <c r="BC122" s="21"/>
      <c r="BD122" s="21"/>
      <c r="BE122" s="19">
        <f t="shared" si="29"/>
        <v>0</v>
      </c>
      <c r="BF122" s="20"/>
      <c r="BG122" s="22"/>
      <c r="BH122" s="20"/>
      <c r="BI122" s="21"/>
      <c r="BJ122" s="21"/>
      <c r="BK122" s="21"/>
      <c r="BL122" s="21"/>
      <c r="BM122" s="21"/>
      <c r="BN122" s="21"/>
      <c r="BO122" s="21"/>
      <c r="BP122" s="21"/>
      <c r="BQ122" s="21"/>
      <c r="BR122" s="21"/>
      <c r="BS122" s="21"/>
      <c r="BT122" s="21"/>
      <c r="BU122" s="19">
        <f t="shared" si="25"/>
        <v>0</v>
      </c>
      <c r="BV122" s="20" t="s">
        <v>12</v>
      </c>
      <c r="BW122" s="19">
        <f t="shared" si="33"/>
        <v>0</v>
      </c>
      <c r="BX122" s="20" t="s">
        <v>12</v>
      </c>
      <c r="BY122" s="19">
        <f t="shared" si="31"/>
        <v>0</v>
      </c>
      <c r="BZ122" s="20" t="s">
        <v>12</v>
      </c>
      <c r="CA122" s="29"/>
      <c r="CB122" s="20"/>
      <c r="CC122" s="19">
        <f t="shared" si="20"/>
        <v>0</v>
      </c>
      <c r="CD122" s="5"/>
      <c r="CE122" s="113"/>
      <c r="CF122" s="113"/>
      <c r="CG122" s="19">
        <f t="shared" si="21"/>
        <v>0</v>
      </c>
      <c r="CH122" s="335"/>
    </row>
    <row r="123" spans="1:88" x14ac:dyDescent="0.2">
      <c r="A123" s="6">
        <f t="shared" si="17"/>
        <v>1</v>
      </c>
      <c r="B123" s="30" t="s">
        <v>349</v>
      </c>
      <c r="C123" s="29">
        <v>36260</v>
      </c>
      <c r="D123" s="20"/>
      <c r="E123" s="21">
        <v>148470</v>
      </c>
      <c r="F123" s="21">
        <v>0</v>
      </c>
      <c r="G123" s="21">
        <v>400</v>
      </c>
      <c r="H123" s="21">
        <v>0</v>
      </c>
      <c r="I123" s="21">
        <v>0</v>
      </c>
      <c r="J123" s="21">
        <v>0</v>
      </c>
      <c r="K123" s="21">
        <v>0</v>
      </c>
      <c r="L123" s="21">
        <v>0</v>
      </c>
      <c r="M123" s="21">
        <v>0</v>
      </c>
      <c r="N123" s="19">
        <f t="shared" si="18"/>
        <v>148870</v>
      </c>
      <c r="O123" s="20"/>
      <c r="P123" s="21">
        <v>124678</v>
      </c>
      <c r="Q123" s="21">
        <v>0</v>
      </c>
      <c r="R123" s="21">
        <v>36000</v>
      </c>
      <c r="S123" s="21">
        <v>0</v>
      </c>
      <c r="T123" s="21">
        <v>38667</v>
      </c>
      <c r="U123" s="54">
        <f>(SUM(P123:T123))</f>
        <v>199345</v>
      </c>
      <c r="V123" s="20"/>
      <c r="W123" s="21">
        <v>0</v>
      </c>
      <c r="X123" s="21">
        <v>0</v>
      </c>
      <c r="Y123" s="21">
        <v>0</v>
      </c>
      <c r="Z123" s="21">
        <v>0</v>
      </c>
      <c r="AA123" s="21">
        <v>0</v>
      </c>
      <c r="AB123" s="21">
        <v>0</v>
      </c>
      <c r="AC123" s="19">
        <v>0</v>
      </c>
      <c r="AD123" s="20"/>
      <c r="AE123" s="19">
        <f t="shared" si="32"/>
        <v>348215</v>
      </c>
      <c r="AF123" s="20"/>
      <c r="AG123" s="21">
        <v>0</v>
      </c>
      <c r="AH123" s="21">
        <v>0</v>
      </c>
      <c r="AI123" s="21">
        <v>0</v>
      </c>
      <c r="AJ123" s="21">
        <v>0</v>
      </c>
      <c r="AK123" s="19">
        <f t="shared" si="26"/>
        <v>0</v>
      </c>
      <c r="AL123" s="20"/>
      <c r="AM123" s="21">
        <v>0</v>
      </c>
      <c r="AN123" s="21">
        <v>0</v>
      </c>
      <c r="AO123" s="21">
        <v>0</v>
      </c>
      <c r="AP123" s="21">
        <v>0</v>
      </c>
      <c r="AQ123" s="19">
        <f t="shared" si="27"/>
        <v>0</v>
      </c>
      <c r="AR123" s="20"/>
      <c r="AS123" s="21">
        <v>168273</v>
      </c>
      <c r="AT123" s="21">
        <v>10421</v>
      </c>
      <c r="AU123" s="21">
        <v>41684</v>
      </c>
      <c r="AV123" s="21">
        <v>0</v>
      </c>
      <c r="AW123" s="21">
        <v>0</v>
      </c>
      <c r="AX123" s="21">
        <v>0</v>
      </c>
      <c r="AY123" s="19">
        <f t="shared" si="28"/>
        <v>220378</v>
      </c>
      <c r="AZ123" s="20"/>
      <c r="BA123" s="21">
        <v>62061</v>
      </c>
      <c r="BB123" s="21">
        <v>0</v>
      </c>
      <c r="BC123" s="21">
        <v>19368</v>
      </c>
      <c r="BD123" s="21">
        <v>0</v>
      </c>
      <c r="BE123" s="19">
        <f t="shared" si="29"/>
        <v>81429</v>
      </c>
      <c r="BF123" s="20"/>
      <c r="BG123" s="22">
        <v>10421</v>
      </c>
      <c r="BH123" s="20"/>
      <c r="BI123" s="21">
        <v>0</v>
      </c>
      <c r="BJ123" s="21">
        <v>0</v>
      </c>
      <c r="BK123" s="21">
        <v>26914</v>
      </c>
      <c r="BL123" s="21">
        <v>0</v>
      </c>
      <c r="BM123" s="21">
        <v>0</v>
      </c>
      <c r="BN123" s="21">
        <v>0</v>
      </c>
      <c r="BO123" s="21">
        <v>0</v>
      </c>
      <c r="BP123" s="21">
        <v>0</v>
      </c>
      <c r="BQ123" s="21">
        <v>0</v>
      </c>
      <c r="BR123" s="21">
        <v>0</v>
      </c>
      <c r="BS123" s="21">
        <v>0</v>
      </c>
      <c r="BT123" s="21">
        <v>0</v>
      </c>
      <c r="BU123" s="19">
        <f t="shared" si="25"/>
        <v>26914</v>
      </c>
      <c r="BV123" s="20" t="s">
        <v>12</v>
      </c>
      <c r="BW123" s="19">
        <f t="shared" si="33"/>
        <v>339142</v>
      </c>
      <c r="BX123" s="20" t="s">
        <v>12</v>
      </c>
      <c r="BY123" s="19">
        <f t="shared" si="31"/>
        <v>9073</v>
      </c>
      <c r="BZ123" s="20" t="s">
        <v>12</v>
      </c>
      <c r="CA123" s="29"/>
      <c r="CB123" s="20"/>
      <c r="CC123" s="19">
        <f t="shared" si="20"/>
        <v>45333</v>
      </c>
      <c r="CD123" s="5"/>
      <c r="CE123" s="113">
        <v>0</v>
      </c>
      <c r="CF123" s="113">
        <v>0</v>
      </c>
      <c r="CG123" s="19">
        <f t="shared" si="21"/>
        <v>45333</v>
      </c>
      <c r="CH123" s="336" t="s">
        <v>738</v>
      </c>
    </row>
    <row r="124" spans="1:88" x14ac:dyDescent="0.2">
      <c r="A124" s="6">
        <f t="shared" si="17"/>
        <v>1</v>
      </c>
      <c r="B124" s="30" t="s">
        <v>350</v>
      </c>
      <c r="C124" s="29">
        <v>7739</v>
      </c>
      <c r="D124" s="20"/>
      <c r="E124" s="21">
        <v>0</v>
      </c>
      <c r="F124" s="21">
        <v>0</v>
      </c>
      <c r="G124" s="21">
        <v>0</v>
      </c>
      <c r="H124" s="21">
        <v>0</v>
      </c>
      <c r="I124" s="21">
        <v>0</v>
      </c>
      <c r="J124" s="21">
        <v>0</v>
      </c>
      <c r="K124" s="21">
        <v>0</v>
      </c>
      <c r="L124" s="21">
        <v>0</v>
      </c>
      <c r="M124" s="21">
        <v>0</v>
      </c>
      <c r="N124" s="19">
        <f t="shared" si="18"/>
        <v>0</v>
      </c>
      <c r="O124" s="20"/>
      <c r="P124" s="21">
        <v>17229</v>
      </c>
      <c r="Q124" s="21">
        <v>0</v>
      </c>
      <c r="R124" s="21">
        <v>0</v>
      </c>
      <c r="S124" s="21">
        <v>0</v>
      </c>
      <c r="T124" s="21">
        <v>0</v>
      </c>
      <c r="U124" s="59">
        <f t="shared" si="30"/>
        <v>17229</v>
      </c>
      <c r="V124" s="20"/>
      <c r="W124" s="21">
        <v>0</v>
      </c>
      <c r="X124" s="21">
        <v>0</v>
      </c>
      <c r="Y124" s="21">
        <v>0</v>
      </c>
      <c r="Z124" s="21">
        <v>0</v>
      </c>
      <c r="AA124" s="21">
        <v>0</v>
      </c>
      <c r="AB124" s="21">
        <v>0</v>
      </c>
      <c r="AC124" s="19">
        <v>0</v>
      </c>
      <c r="AD124" s="20"/>
      <c r="AE124" s="19">
        <f t="shared" si="32"/>
        <v>17229</v>
      </c>
      <c r="AF124" s="20"/>
      <c r="AG124" s="21">
        <v>0</v>
      </c>
      <c r="AH124" s="21">
        <v>0</v>
      </c>
      <c r="AI124" s="21">
        <v>0</v>
      </c>
      <c r="AJ124" s="21">
        <v>0</v>
      </c>
      <c r="AK124" s="19">
        <f t="shared" si="26"/>
        <v>0</v>
      </c>
      <c r="AL124" s="20"/>
      <c r="AM124" s="21">
        <v>0</v>
      </c>
      <c r="AN124" s="21">
        <v>0</v>
      </c>
      <c r="AO124" s="21">
        <v>0</v>
      </c>
      <c r="AP124" s="21">
        <v>0</v>
      </c>
      <c r="AQ124" s="19">
        <f t="shared" si="27"/>
        <v>0</v>
      </c>
      <c r="AR124" s="20"/>
      <c r="AS124" s="21">
        <v>6300</v>
      </c>
      <c r="AT124" s="21">
        <v>400</v>
      </c>
      <c r="AU124" s="21">
        <v>1233</v>
      </c>
      <c r="AV124" s="21">
        <v>5165</v>
      </c>
      <c r="AW124" s="21">
        <v>127</v>
      </c>
      <c r="AX124" s="21">
        <v>0</v>
      </c>
      <c r="AY124" s="19">
        <f t="shared" si="28"/>
        <v>13225</v>
      </c>
      <c r="AZ124" s="20"/>
      <c r="BA124" s="21">
        <v>0</v>
      </c>
      <c r="BB124" s="21">
        <v>0</v>
      </c>
      <c r="BC124" s="21">
        <v>3203</v>
      </c>
      <c r="BD124" s="21">
        <v>0</v>
      </c>
      <c r="BE124" s="19">
        <f t="shared" si="29"/>
        <v>3203</v>
      </c>
      <c r="BF124" s="20"/>
      <c r="BG124" s="22">
        <v>3878</v>
      </c>
      <c r="BH124" s="20"/>
      <c r="BI124" s="21">
        <v>0</v>
      </c>
      <c r="BJ124" s="21">
        <v>0</v>
      </c>
      <c r="BK124" s="21">
        <v>2471</v>
      </c>
      <c r="BL124" s="21">
        <v>0</v>
      </c>
      <c r="BM124" s="21">
        <v>0</v>
      </c>
      <c r="BN124" s="21">
        <v>0</v>
      </c>
      <c r="BO124" s="21">
        <v>0</v>
      </c>
      <c r="BP124" s="21">
        <v>0</v>
      </c>
      <c r="BQ124" s="21">
        <v>0</v>
      </c>
      <c r="BR124" s="21">
        <v>0</v>
      </c>
      <c r="BS124" s="21">
        <v>0</v>
      </c>
      <c r="BT124" s="21">
        <v>0</v>
      </c>
      <c r="BU124" s="19">
        <f t="shared" si="25"/>
        <v>2471</v>
      </c>
      <c r="BV124" s="20" t="s">
        <v>12</v>
      </c>
      <c r="BW124" s="19">
        <f t="shared" si="33"/>
        <v>22777</v>
      </c>
      <c r="BX124" s="20" t="s">
        <v>12</v>
      </c>
      <c r="BY124" s="19">
        <f t="shared" si="31"/>
        <v>-5548</v>
      </c>
      <c r="BZ124" s="20" t="s">
        <v>12</v>
      </c>
      <c r="CA124" s="29"/>
      <c r="CB124" s="20"/>
      <c r="CC124" s="19">
        <f t="shared" si="20"/>
        <v>2191</v>
      </c>
      <c r="CD124" s="5"/>
      <c r="CE124" s="113">
        <v>0</v>
      </c>
      <c r="CF124" s="113">
        <v>0</v>
      </c>
      <c r="CG124" s="19">
        <f t="shared" si="21"/>
        <v>2191</v>
      </c>
      <c r="CH124" s="336" t="s">
        <v>738</v>
      </c>
    </row>
    <row r="125" spans="1:88" x14ac:dyDescent="0.2">
      <c r="A125" s="6">
        <f t="shared" si="17"/>
        <v>1</v>
      </c>
      <c r="B125" s="30" t="s">
        <v>351</v>
      </c>
      <c r="C125" s="29">
        <v>1880033</v>
      </c>
      <c r="D125" s="20"/>
      <c r="E125" s="21">
        <v>1341022</v>
      </c>
      <c r="F125" s="21">
        <v>0</v>
      </c>
      <c r="G125" s="21">
        <v>68677</v>
      </c>
      <c r="H125" s="21">
        <v>4183228</v>
      </c>
      <c r="I125" s="21">
        <v>0</v>
      </c>
      <c r="J125" s="21">
        <v>0</v>
      </c>
      <c r="K125" s="21">
        <v>0</v>
      </c>
      <c r="L125" s="21">
        <v>0</v>
      </c>
      <c r="M125" s="21">
        <v>331689</v>
      </c>
      <c r="N125" s="19">
        <f t="shared" si="18"/>
        <v>5924616</v>
      </c>
      <c r="O125" s="20"/>
      <c r="P125" s="21">
        <v>1279039</v>
      </c>
      <c r="Q125" s="21">
        <v>0</v>
      </c>
      <c r="R125" s="21">
        <v>0</v>
      </c>
      <c r="S125" s="21">
        <v>0</v>
      </c>
      <c r="T125" s="21">
        <v>0</v>
      </c>
      <c r="U125" s="59">
        <f t="shared" si="30"/>
        <v>1279039</v>
      </c>
      <c r="V125" s="20"/>
      <c r="W125" s="21">
        <v>0</v>
      </c>
      <c r="X125" s="21">
        <v>0</v>
      </c>
      <c r="Y125" s="21">
        <v>0</v>
      </c>
      <c r="Z125" s="21">
        <v>0</v>
      </c>
      <c r="AA125" s="21">
        <v>0</v>
      </c>
      <c r="AB125" s="21">
        <v>3738287</v>
      </c>
      <c r="AC125" s="19">
        <v>3738287</v>
      </c>
      <c r="AD125" s="20"/>
      <c r="AE125" s="19">
        <f t="shared" si="32"/>
        <v>10941942</v>
      </c>
      <c r="AF125" s="20"/>
      <c r="AG125" s="21">
        <v>0</v>
      </c>
      <c r="AH125" s="21">
        <v>1574515</v>
      </c>
      <c r="AI125" s="21">
        <v>0</v>
      </c>
      <c r="AJ125" s="21">
        <v>0</v>
      </c>
      <c r="AK125" s="19">
        <f t="shared" si="26"/>
        <v>1574515</v>
      </c>
      <c r="AL125" s="20"/>
      <c r="AM125" s="21">
        <v>6405985</v>
      </c>
      <c r="AN125" s="21">
        <v>134101</v>
      </c>
      <c r="AO125" s="21">
        <v>0</v>
      </c>
      <c r="AP125" s="21">
        <v>0</v>
      </c>
      <c r="AQ125" s="19">
        <f t="shared" si="27"/>
        <v>6540086</v>
      </c>
      <c r="AR125" s="20"/>
      <c r="AS125" s="21">
        <v>485038</v>
      </c>
      <c r="AT125" s="21">
        <v>471327</v>
      </c>
      <c r="AU125" s="21">
        <v>100915</v>
      </c>
      <c r="AV125" s="21">
        <v>21520</v>
      </c>
      <c r="AW125" s="21">
        <v>0</v>
      </c>
      <c r="AX125" s="21">
        <v>461871</v>
      </c>
      <c r="AY125" s="19">
        <f t="shared" si="28"/>
        <v>1540671</v>
      </c>
      <c r="AZ125" s="20"/>
      <c r="BA125" s="21">
        <v>271719</v>
      </c>
      <c r="BB125" s="21">
        <v>0</v>
      </c>
      <c r="BC125" s="21">
        <v>421081</v>
      </c>
      <c r="BD125" s="21">
        <v>0</v>
      </c>
      <c r="BE125" s="19">
        <f>(SUM(BA125:BD125))</f>
        <v>692800</v>
      </c>
      <c r="BF125" s="20"/>
      <c r="BG125" s="22">
        <v>174708</v>
      </c>
      <c r="BH125" s="20"/>
      <c r="BI125" s="21">
        <v>12912</v>
      </c>
      <c r="BJ125" s="21">
        <v>0</v>
      </c>
      <c r="BK125" s="21">
        <v>261794</v>
      </c>
      <c r="BL125" s="21">
        <v>120167</v>
      </c>
      <c r="BM125" s="21">
        <v>133913</v>
      </c>
      <c r="BN125" s="21">
        <v>0</v>
      </c>
      <c r="BO125" s="21">
        <v>0</v>
      </c>
      <c r="BP125" s="21">
        <v>0</v>
      </c>
      <c r="BQ125" s="21">
        <v>0</v>
      </c>
      <c r="BR125" s="21">
        <v>0</v>
      </c>
      <c r="BS125" s="21">
        <v>0</v>
      </c>
      <c r="BT125" s="21">
        <v>102684</v>
      </c>
      <c r="BU125" s="19">
        <f t="shared" si="25"/>
        <v>631470</v>
      </c>
      <c r="BV125" s="20" t="s">
        <v>12</v>
      </c>
      <c r="BW125" s="19">
        <f t="shared" si="33"/>
        <v>11154250</v>
      </c>
      <c r="BX125" s="20" t="s">
        <v>12</v>
      </c>
      <c r="BY125" s="19">
        <f t="shared" si="31"/>
        <v>-212308</v>
      </c>
      <c r="BZ125" s="20" t="s">
        <v>12</v>
      </c>
      <c r="CA125" s="29"/>
      <c r="CB125" s="20"/>
      <c r="CC125" s="19">
        <f t="shared" si="20"/>
        <v>1667725</v>
      </c>
      <c r="CD125" s="5"/>
      <c r="CE125" s="113">
        <v>1667725</v>
      </c>
      <c r="CF125" s="113">
        <v>0</v>
      </c>
      <c r="CG125" s="19">
        <f t="shared" si="21"/>
        <v>0</v>
      </c>
      <c r="CH125" s="336" t="s">
        <v>738</v>
      </c>
    </row>
    <row r="126" spans="1:88" x14ac:dyDescent="0.2">
      <c r="A126" s="6">
        <f t="shared" si="17"/>
        <v>1</v>
      </c>
      <c r="B126" s="30" t="s">
        <v>352</v>
      </c>
      <c r="C126" s="29">
        <v>2266600</v>
      </c>
      <c r="D126" s="20"/>
      <c r="E126" s="21">
        <v>530134</v>
      </c>
      <c r="F126" s="21">
        <v>0</v>
      </c>
      <c r="G126" s="21">
        <v>67178</v>
      </c>
      <c r="H126" s="21">
        <v>0</v>
      </c>
      <c r="I126" s="21">
        <v>0</v>
      </c>
      <c r="J126" s="21">
        <v>0</v>
      </c>
      <c r="K126" s="21">
        <v>194288</v>
      </c>
      <c r="L126" s="21">
        <v>0</v>
      </c>
      <c r="M126" s="21">
        <v>297458</v>
      </c>
      <c r="N126" s="19">
        <f t="shared" si="18"/>
        <v>1089058</v>
      </c>
      <c r="O126" s="20"/>
      <c r="P126" s="21">
        <v>988779</v>
      </c>
      <c r="Q126" s="21">
        <v>0</v>
      </c>
      <c r="R126" s="21">
        <v>0</v>
      </c>
      <c r="S126" s="21">
        <v>0</v>
      </c>
      <c r="T126" s="21">
        <v>0</v>
      </c>
      <c r="U126" s="59">
        <f t="shared" si="30"/>
        <v>988779</v>
      </c>
      <c r="V126" s="20"/>
      <c r="W126" s="21">
        <v>0</v>
      </c>
      <c r="X126" s="21">
        <v>0</v>
      </c>
      <c r="Y126" s="21">
        <v>0</v>
      </c>
      <c r="Z126" s="21">
        <v>0</v>
      </c>
      <c r="AA126" s="21">
        <v>0</v>
      </c>
      <c r="AB126" s="21">
        <v>0</v>
      </c>
      <c r="AC126" s="19">
        <v>0</v>
      </c>
      <c r="AD126" s="20"/>
      <c r="AE126" s="19">
        <f t="shared" si="32"/>
        <v>2077837</v>
      </c>
      <c r="AF126" s="20"/>
      <c r="AG126" s="21">
        <v>0</v>
      </c>
      <c r="AH126" s="21">
        <v>0</v>
      </c>
      <c r="AI126" s="21">
        <v>0</v>
      </c>
      <c r="AJ126" s="21">
        <v>0</v>
      </c>
      <c r="AK126" s="19">
        <f t="shared" si="26"/>
        <v>0</v>
      </c>
      <c r="AL126" s="20"/>
      <c r="AM126" s="21">
        <v>705080</v>
      </c>
      <c r="AN126" s="21">
        <v>0</v>
      </c>
      <c r="AO126" s="21">
        <v>0</v>
      </c>
      <c r="AP126" s="21">
        <v>0</v>
      </c>
      <c r="AQ126" s="19">
        <f t="shared" si="27"/>
        <v>705080</v>
      </c>
      <c r="AR126" s="20"/>
      <c r="AS126" s="21">
        <v>8783</v>
      </c>
      <c r="AT126" s="21">
        <v>50723</v>
      </c>
      <c r="AU126" s="21">
        <v>14913</v>
      </c>
      <c r="AV126" s="21">
        <v>0</v>
      </c>
      <c r="AW126" s="21">
        <v>0</v>
      </c>
      <c r="AX126" s="21">
        <v>244641</v>
      </c>
      <c r="AY126" s="19">
        <f t="shared" si="28"/>
        <v>319060</v>
      </c>
      <c r="AZ126" s="20"/>
      <c r="BA126" s="21">
        <v>50480</v>
      </c>
      <c r="BB126" s="21">
        <v>51652</v>
      </c>
      <c r="BC126" s="21">
        <v>112535</v>
      </c>
      <c r="BD126" s="21">
        <v>4268</v>
      </c>
      <c r="BE126" s="19">
        <f>(SUM(BA126:BD126))</f>
        <v>218935</v>
      </c>
      <c r="BF126" s="20"/>
      <c r="BG126" s="22">
        <v>138613</v>
      </c>
      <c r="BH126" s="20"/>
      <c r="BI126" s="21">
        <v>144295</v>
      </c>
      <c r="BJ126" s="21">
        <v>0</v>
      </c>
      <c r="BK126" s="21">
        <v>133034</v>
      </c>
      <c r="BL126" s="21">
        <v>0</v>
      </c>
      <c r="BM126" s="21">
        <v>100110</v>
      </c>
      <c r="BN126" s="21">
        <v>0</v>
      </c>
      <c r="BO126" s="21">
        <v>0</v>
      </c>
      <c r="BP126" s="21">
        <v>0</v>
      </c>
      <c r="BQ126" s="21">
        <v>0</v>
      </c>
      <c r="BR126" s="21">
        <v>0</v>
      </c>
      <c r="BS126" s="21">
        <v>0</v>
      </c>
      <c r="BT126" s="21">
        <v>0</v>
      </c>
      <c r="BU126" s="19">
        <f t="shared" si="25"/>
        <v>377439</v>
      </c>
      <c r="BV126" s="20" t="s">
        <v>12</v>
      </c>
      <c r="BW126" s="19">
        <f t="shared" si="33"/>
        <v>1759127</v>
      </c>
      <c r="BX126" s="20" t="s">
        <v>12</v>
      </c>
      <c r="BY126" s="19">
        <f t="shared" si="31"/>
        <v>318710</v>
      </c>
      <c r="BZ126" s="20" t="s">
        <v>12</v>
      </c>
      <c r="CA126" s="29"/>
      <c r="CB126" s="20"/>
      <c r="CC126" s="19">
        <f t="shared" si="20"/>
        <v>2585310</v>
      </c>
      <c r="CD126" s="5"/>
      <c r="CE126" s="113">
        <v>945000</v>
      </c>
      <c r="CF126" s="113">
        <v>1640310</v>
      </c>
      <c r="CG126" s="19">
        <f t="shared" si="21"/>
        <v>0</v>
      </c>
      <c r="CH126" s="336" t="s">
        <v>738</v>
      </c>
    </row>
    <row r="127" spans="1:88" x14ac:dyDescent="0.2">
      <c r="A127" s="6">
        <f t="shared" si="17"/>
        <v>1</v>
      </c>
      <c r="B127" s="30" t="s">
        <v>353</v>
      </c>
      <c r="C127" s="29">
        <v>67355</v>
      </c>
      <c r="D127" s="20"/>
      <c r="E127" s="21">
        <v>0</v>
      </c>
      <c r="F127" s="21">
        <v>0</v>
      </c>
      <c r="G127" s="21">
        <v>25</v>
      </c>
      <c r="H127" s="21">
        <v>0</v>
      </c>
      <c r="I127" s="21">
        <v>0</v>
      </c>
      <c r="J127" s="21">
        <v>0</v>
      </c>
      <c r="K127" s="21">
        <v>0</v>
      </c>
      <c r="L127" s="21">
        <v>0</v>
      </c>
      <c r="M127" s="21">
        <v>0</v>
      </c>
      <c r="N127" s="19">
        <f t="shared" si="18"/>
        <v>25</v>
      </c>
      <c r="O127" s="20"/>
      <c r="P127" s="21">
        <v>52112</v>
      </c>
      <c r="Q127" s="21">
        <v>0</v>
      </c>
      <c r="R127" s="21">
        <v>1118</v>
      </c>
      <c r="S127" s="21">
        <v>0</v>
      </c>
      <c r="T127" s="21">
        <v>0</v>
      </c>
      <c r="U127" s="59">
        <f t="shared" si="30"/>
        <v>53230</v>
      </c>
      <c r="V127" s="20"/>
      <c r="W127" s="21">
        <v>0</v>
      </c>
      <c r="X127" s="21">
        <v>0</v>
      </c>
      <c r="Y127" s="21">
        <v>0</v>
      </c>
      <c r="Z127" s="21">
        <v>0</v>
      </c>
      <c r="AA127" s="21">
        <v>0</v>
      </c>
      <c r="AB127" s="21">
        <v>0</v>
      </c>
      <c r="AC127" s="19">
        <v>0</v>
      </c>
      <c r="AD127" s="20"/>
      <c r="AE127" s="19">
        <f t="shared" si="32"/>
        <v>53255</v>
      </c>
      <c r="AF127" s="20"/>
      <c r="AG127" s="21">
        <v>0</v>
      </c>
      <c r="AH127" s="21">
        <v>0</v>
      </c>
      <c r="AI127" s="21">
        <v>0</v>
      </c>
      <c r="AJ127" s="21">
        <v>0</v>
      </c>
      <c r="AK127" s="19">
        <f t="shared" si="26"/>
        <v>0</v>
      </c>
      <c r="AL127" s="20"/>
      <c r="AM127" s="21">
        <v>0</v>
      </c>
      <c r="AN127" s="21">
        <v>0</v>
      </c>
      <c r="AO127" s="21">
        <v>0</v>
      </c>
      <c r="AP127" s="21">
        <v>0</v>
      </c>
      <c r="AQ127" s="19">
        <f t="shared" si="27"/>
        <v>0</v>
      </c>
      <c r="AR127" s="20"/>
      <c r="AS127" s="21">
        <v>0</v>
      </c>
      <c r="AT127" s="21">
        <v>1382</v>
      </c>
      <c r="AU127" s="21">
        <v>861</v>
      </c>
      <c r="AV127" s="21">
        <v>1610</v>
      </c>
      <c r="AW127" s="21">
        <v>0</v>
      </c>
      <c r="AX127" s="21">
        <v>2050</v>
      </c>
      <c r="AY127" s="19">
        <f t="shared" si="28"/>
        <v>5903</v>
      </c>
      <c r="AZ127" s="20"/>
      <c r="BA127" s="21">
        <v>309</v>
      </c>
      <c r="BB127" s="21">
        <v>0</v>
      </c>
      <c r="BC127" s="21">
        <v>10876</v>
      </c>
      <c r="BD127" s="21">
        <v>0</v>
      </c>
      <c r="BE127" s="19">
        <f>(SUM(BA127:BD127))</f>
        <v>11185</v>
      </c>
      <c r="BF127" s="20"/>
      <c r="BG127" s="22">
        <v>2267</v>
      </c>
      <c r="BH127" s="20"/>
      <c r="BI127" s="21">
        <v>0</v>
      </c>
      <c r="BJ127" s="21">
        <v>0</v>
      </c>
      <c r="BK127" s="21">
        <v>3322</v>
      </c>
      <c r="BL127" s="21">
        <v>0</v>
      </c>
      <c r="BM127" s="21">
        <v>2824</v>
      </c>
      <c r="BN127" s="21">
        <v>0</v>
      </c>
      <c r="BO127" s="21">
        <v>0</v>
      </c>
      <c r="BP127" s="21">
        <v>0</v>
      </c>
      <c r="BQ127" s="21">
        <v>0</v>
      </c>
      <c r="BR127" s="21">
        <v>0</v>
      </c>
      <c r="BS127" s="21">
        <v>0</v>
      </c>
      <c r="BT127" s="21">
        <v>0</v>
      </c>
      <c r="BU127" s="19">
        <f t="shared" si="25"/>
        <v>6146</v>
      </c>
      <c r="BV127" s="20" t="s">
        <v>12</v>
      </c>
      <c r="BW127" s="19">
        <f t="shared" si="33"/>
        <v>25501</v>
      </c>
      <c r="BX127" s="20" t="s">
        <v>12</v>
      </c>
      <c r="BY127" s="19">
        <f t="shared" si="31"/>
        <v>27754</v>
      </c>
      <c r="BZ127" s="20" t="s">
        <v>12</v>
      </c>
      <c r="CA127" s="29"/>
      <c r="CB127" s="20"/>
      <c r="CC127" s="19">
        <f t="shared" si="20"/>
        <v>95109</v>
      </c>
      <c r="CD127" s="5"/>
      <c r="CE127" s="113">
        <v>70367</v>
      </c>
      <c r="CF127" s="113">
        <v>25000</v>
      </c>
      <c r="CG127" s="19">
        <f t="shared" si="21"/>
        <v>-258</v>
      </c>
      <c r="CH127" s="336" t="s">
        <v>738</v>
      </c>
    </row>
    <row r="128" spans="1:88" x14ac:dyDescent="0.2">
      <c r="A128" s="6">
        <f t="shared" si="17"/>
        <v>1</v>
      </c>
      <c r="B128" s="30" t="s">
        <v>354</v>
      </c>
      <c r="C128" s="29">
        <v>217320</v>
      </c>
      <c r="D128" s="20"/>
      <c r="E128" s="21"/>
      <c r="F128" s="21"/>
      <c r="G128" s="21">
        <v>940</v>
      </c>
      <c r="H128" s="21"/>
      <c r="I128" s="21"/>
      <c r="J128" s="21"/>
      <c r="K128" s="21"/>
      <c r="L128" s="21"/>
      <c r="M128" s="21"/>
      <c r="N128" s="19">
        <f t="shared" si="18"/>
        <v>940</v>
      </c>
      <c r="O128" s="20"/>
      <c r="P128" s="21">
        <v>22632</v>
      </c>
      <c r="Q128" s="21"/>
      <c r="R128" s="21"/>
      <c r="S128" s="21"/>
      <c r="T128" s="21"/>
      <c r="U128" s="59">
        <f t="shared" si="30"/>
        <v>22632</v>
      </c>
      <c r="V128" s="20"/>
      <c r="W128" s="21"/>
      <c r="X128" s="21"/>
      <c r="Y128" s="21"/>
      <c r="Z128" s="21"/>
      <c r="AA128" s="21"/>
      <c r="AB128" s="21"/>
      <c r="AC128" s="19">
        <f t="shared" si="19"/>
        <v>0</v>
      </c>
      <c r="AD128" s="20"/>
      <c r="AE128" s="19">
        <f t="shared" si="32"/>
        <v>23572</v>
      </c>
      <c r="AF128" s="20"/>
      <c r="AG128" s="21"/>
      <c r="AH128" s="21"/>
      <c r="AI128" s="21"/>
      <c r="AJ128" s="21">
        <v>13827</v>
      </c>
      <c r="AK128" s="19">
        <f t="shared" si="26"/>
        <v>13827</v>
      </c>
      <c r="AL128" s="20"/>
      <c r="AM128" s="21"/>
      <c r="AN128" s="21"/>
      <c r="AO128" s="21"/>
      <c r="AP128" s="21">
        <v>5151</v>
      </c>
      <c r="AQ128" s="19">
        <f t="shared" si="27"/>
        <v>5151</v>
      </c>
      <c r="AR128" s="20"/>
      <c r="AS128" s="21"/>
      <c r="AT128" s="21"/>
      <c r="AU128" s="21">
        <v>6177</v>
      </c>
      <c r="AV128" s="21"/>
      <c r="AW128" s="21"/>
      <c r="AX128" s="21"/>
      <c r="AY128" s="19">
        <f t="shared" si="28"/>
        <v>6177</v>
      </c>
      <c r="AZ128" s="20"/>
      <c r="BA128" s="21"/>
      <c r="BB128" s="21"/>
      <c r="BC128" s="21"/>
      <c r="BD128" s="21"/>
      <c r="BE128" s="19">
        <f t="shared" si="29"/>
        <v>0</v>
      </c>
      <c r="BF128" s="20"/>
      <c r="BG128" s="22"/>
      <c r="BH128" s="20"/>
      <c r="BI128" s="21"/>
      <c r="BJ128" s="21"/>
      <c r="BK128" s="21">
        <v>2048</v>
      </c>
      <c r="BL128" s="21"/>
      <c r="BM128" s="21"/>
      <c r="BN128" s="21"/>
      <c r="BO128" s="21"/>
      <c r="BP128" s="21"/>
      <c r="BQ128" s="21"/>
      <c r="BR128" s="21"/>
      <c r="BS128" s="21"/>
      <c r="BT128" s="21"/>
      <c r="BU128" s="19">
        <f t="shared" si="25"/>
        <v>2048</v>
      </c>
      <c r="BV128" s="20" t="s">
        <v>12</v>
      </c>
      <c r="BW128" s="19">
        <f t="shared" si="33"/>
        <v>27203</v>
      </c>
      <c r="BX128" s="20" t="s">
        <v>12</v>
      </c>
      <c r="BY128" s="19">
        <f t="shared" si="31"/>
        <v>-3631</v>
      </c>
      <c r="BZ128" s="20" t="s">
        <v>12</v>
      </c>
      <c r="CA128" s="29"/>
      <c r="CB128" s="20"/>
      <c r="CC128" s="19">
        <f t="shared" si="20"/>
        <v>213689</v>
      </c>
      <c r="CD128" s="5"/>
      <c r="CE128" s="113"/>
      <c r="CF128" s="113">
        <v>213689</v>
      </c>
      <c r="CG128" s="19">
        <f t="shared" si="21"/>
        <v>0</v>
      </c>
      <c r="CH128" s="335" t="s">
        <v>738</v>
      </c>
    </row>
    <row r="129" spans="1:86" x14ac:dyDescent="0.2">
      <c r="A129" s="6">
        <f t="shared" si="17"/>
        <v>1</v>
      </c>
      <c r="B129" s="30" t="s">
        <v>355</v>
      </c>
      <c r="C129" s="29">
        <v>13219</v>
      </c>
      <c r="D129" s="20"/>
      <c r="E129" s="21">
        <v>86087</v>
      </c>
      <c r="F129" s="21">
        <v>0</v>
      </c>
      <c r="G129" s="21">
        <v>0</v>
      </c>
      <c r="H129" s="21">
        <v>125383</v>
      </c>
      <c r="I129" s="21">
        <v>0</v>
      </c>
      <c r="J129" s="21">
        <v>0</v>
      </c>
      <c r="K129" s="21">
        <v>0</v>
      </c>
      <c r="L129" s="21">
        <v>0</v>
      </c>
      <c r="M129" s="21">
        <v>2791</v>
      </c>
      <c r="N129" s="19">
        <f t="shared" si="18"/>
        <v>214261</v>
      </c>
      <c r="O129" s="20"/>
      <c r="P129" s="21">
        <v>36077</v>
      </c>
      <c r="Q129" s="21">
        <v>0</v>
      </c>
      <c r="R129" s="21">
        <v>0</v>
      </c>
      <c r="S129" s="21">
        <v>0</v>
      </c>
      <c r="T129" s="21">
        <v>8457</v>
      </c>
      <c r="U129" s="59">
        <f t="shared" si="30"/>
        <v>44534</v>
      </c>
      <c r="V129" s="20"/>
      <c r="W129" s="21">
        <v>0</v>
      </c>
      <c r="X129" s="21">
        <v>0</v>
      </c>
      <c r="Y129" s="21">
        <v>0</v>
      </c>
      <c r="Z129" s="21">
        <v>0</v>
      </c>
      <c r="AA129" s="21">
        <v>0</v>
      </c>
      <c r="AB129" s="21">
        <v>0</v>
      </c>
      <c r="AC129" s="19">
        <v>0</v>
      </c>
      <c r="AD129" s="20"/>
      <c r="AE129" s="19">
        <f t="shared" si="32"/>
        <v>258795</v>
      </c>
      <c r="AF129" s="20"/>
      <c r="AG129" s="21">
        <v>0</v>
      </c>
      <c r="AH129" s="21">
        <v>0</v>
      </c>
      <c r="AI129" s="21">
        <v>0</v>
      </c>
      <c r="AJ129" s="21">
        <v>0</v>
      </c>
      <c r="AK129" s="19">
        <f t="shared" si="26"/>
        <v>0</v>
      </c>
      <c r="AL129" s="20"/>
      <c r="AM129" s="21">
        <v>0</v>
      </c>
      <c r="AN129" s="21">
        <v>3000</v>
      </c>
      <c r="AO129" s="21">
        <v>0</v>
      </c>
      <c r="AP129" s="21">
        <v>0</v>
      </c>
      <c r="AQ129" s="19">
        <f t="shared" si="27"/>
        <v>3000</v>
      </c>
      <c r="AR129" s="20"/>
      <c r="AS129" s="21">
        <v>0</v>
      </c>
      <c r="AT129" s="21">
        <v>0</v>
      </c>
      <c r="AU129" s="21">
        <v>46493</v>
      </c>
      <c r="AV129" s="21">
        <v>0</v>
      </c>
      <c r="AW129" s="21">
        <v>0</v>
      </c>
      <c r="AX129" s="21">
        <v>82464</v>
      </c>
      <c r="AY129" s="19">
        <f t="shared" si="28"/>
        <v>128957</v>
      </c>
      <c r="AZ129" s="20"/>
      <c r="BA129" s="21">
        <v>0</v>
      </c>
      <c r="BB129" s="21">
        <v>48759</v>
      </c>
      <c r="BC129" s="21">
        <v>24399</v>
      </c>
      <c r="BD129" s="21">
        <v>0</v>
      </c>
      <c r="BE129" s="19">
        <f>(SUM(BA129:BD129))</f>
        <v>73158</v>
      </c>
      <c r="BF129" s="20"/>
      <c r="BG129" s="22">
        <v>0</v>
      </c>
      <c r="BH129" s="20"/>
      <c r="BI129" s="21">
        <v>0</v>
      </c>
      <c r="BJ129" s="21">
        <v>0</v>
      </c>
      <c r="BK129" s="21">
        <v>24570</v>
      </c>
      <c r="BL129" s="21">
        <v>0</v>
      </c>
      <c r="BM129" s="21">
        <v>0</v>
      </c>
      <c r="BN129" s="21">
        <v>0</v>
      </c>
      <c r="BO129" s="21">
        <v>0</v>
      </c>
      <c r="BP129" s="21">
        <v>0</v>
      </c>
      <c r="BQ129" s="21">
        <v>0</v>
      </c>
      <c r="BR129" s="21">
        <v>0</v>
      </c>
      <c r="BS129" s="21">
        <v>0</v>
      </c>
      <c r="BT129" s="21">
        <v>7333</v>
      </c>
      <c r="BU129" s="19">
        <f t="shared" si="25"/>
        <v>31903</v>
      </c>
      <c r="BV129" s="20" t="s">
        <v>12</v>
      </c>
      <c r="BW129" s="19">
        <f t="shared" si="33"/>
        <v>237018</v>
      </c>
      <c r="BX129" s="20" t="s">
        <v>12</v>
      </c>
      <c r="BY129" s="19">
        <f t="shared" si="31"/>
        <v>21777</v>
      </c>
      <c r="BZ129" s="20" t="s">
        <v>12</v>
      </c>
      <c r="CA129" s="29"/>
      <c r="CB129" s="20"/>
      <c r="CC129" s="19">
        <f t="shared" si="20"/>
        <v>34996</v>
      </c>
      <c r="CD129" s="5"/>
      <c r="CE129" s="113">
        <v>0</v>
      </c>
      <c r="CF129" s="113">
        <v>0</v>
      </c>
      <c r="CG129" s="19">
        <f t="shared" si="21"/>
        <v>34996</v>
      </c>
      <c r="CH129" s="336" t="s">
        <v>738</v>
      </c>
    </row>
    <row r="130" spans="1:86" x14ac:dyDescent="0.2">
      <c r="A130" s="6">
        <f t="shared" si="17"/>
        <v>1</v>
      </c>
      <c r="B130" s="30" t="s">
        <v>356</v>
      </c>
      <c r="C130" s="29">
        <v>19564</v>
      </c>
      <c r="D130" s="20"/>
      <c r="E130" s="21">
        <v>6604</v>
      </c>
      <c r="F130" s="21">
        <v>0</v>
      </c>
      <c r="G130" s="21">
        <v>0</v>
      </c>
      <c r="H130" s="21">
        <v>0</v>
      </c>
      <c r="I130" s="21">
        <v>0</v>
      </c>
      <c r="J130" s="21">
        <v>0</v>
      </c>
      <c r="K130" s="21">
        <v>0</v>
      </c>
      <c r="L130" s="21">
        <v>0</v>
      </c>
      <c r="M130" s="21">
        <v>0</v>
      </c>
      <c r="N130" s="19">
        <f t="shared" si="18"/>
        <v>6604</v>
      </c>
      <c r="O130" s="20"/>
      <c r="P130" s="21">
        <v>7430</v>
      </c>
      <c r="Q130" s="21">
        <v>0</v>
      </c>
      <c r="R130" s="21">
        <v>0</v>
      </c>
      <c r="S130" s="21">
        <v>0</v>
      </c>
      <c r="T130" s="21">
        <v>0</v>
      </c>
      <c r="U130" s="59">
        <f t="shared" si="30"/>
        <v>7430</v>
      </c>
      <c r="V130" s="20"/>
      <c r="W130" s="21">
        <v>0</v>
      </c>
      <c r="X130" s="21">
        <v>0</v>
      </c>
      <c r="Y130" s="21">
        <v>0</v>
      </c>
      <c r="Z130" s="21">
        <v>0</v>
      </c>
      <c r="AA130" s="21">
        <v>0</v>
      </c>
      <c r="AB130" s="21">
        <v>0</v>
      </c>
      <c r="AC130" s="19">
        <v>0</v>
      </c>
      <c r="AD130" s="20"/>
      <c r="AE130" s="19">
        <f t="shared" si="32"/>
        <v>14034</v>
      </c>
      <c r="AF130" s="20"/>
      <c r="AG130" s="21">
        <v>0</v>
      </c>
      <c r="AH130" s="21">
        <v>0</v>
      </c>
      <c r="AI130" s="21">
        <v>0</v>
      </c>
      <c r="AJ130" s="21">
        <v>0</v>
      </c>
      <c r="AK130" s="19">
        <f t="shared" si="26"/>
        <v>0</v>
      </c>
      <c r="AL130" s="20"/>
      <c r="AM130" s="21">
        <v>0</v>
      </c>
      <c r="AN130" s="21">
        <v>0</v>
      </c>
      <c r="AO130" s="21">
        <v>0</v>
      </c>
      <c r="AP130" s="21">
        <v>0</v>
      </c>
      <c r="AQ130" s="19">
        <f t="shared" si="27"/>
        <v>0</v>
      </c>
      <c r="AR130" s="20"/>
      <c r="AS130" s="21">
        <v>3000</v>
      </c>
      <c r="AT130" s="21">
        <v>1500</v>
      </c>
      <c r="AU130" s="21">
        <v>0</v>
      </c>
      <c r="AV130" s="21">
        <v>1000</v>
      </c>
      <c r="AW130" s="21">
        <v>0</v>
      </c>
      <c r="AX130" s="21">
        <v>190</v>
      </c>
      <c r="AY130" s="19">
        <f t="shared" si="28"/>
        <v>5690</v>
      </c>
      <c r="AZ130" s="20"/>
      <c r="BA130" s="21">
        <v>0</v>
      </c>
      <c r="BB130" s="21">
        <v>0</v>
      </c>
      <c r="BC130" s="21">
        <v>1073</v>
      </c>
      <c r="BD130" s="21">
        <v>0</v>
      </c>
      <c r="BE130" s="19">
        <f>(SUM(BA130:BD130))</f>
        <v>1073</v>
      </c>
      <c r="BF130" s="20"/>
      <c r="BG130" s="22">
        <v>688</v>
      </c>
      <c r="BH130" s="20"/>
      <c r="BI130" s="21">
        <v>0</v>
      </c>
      <c r="BJ130" s="21">
        <v>0</v>
      </c>
      <c r="BK130" s="21">
        <v>2471</v>
      </c>
      <c r="BL130" s="21">
        <v>0</v>
      </c>
      <c r="BM130" s="21">
        <v>0</v>
      </c>
      <c r="BN130" s="21">
        <v>0</v>
      </c>
      <c r="BO130" s="21">
        <v>0</v>
      </c>
      <c r="BP130" s="21">
        <v>0</v>
      </c>
      <c r="BQ130" s="21">
        <v>0</v>
      </c>
      <c r="BR130" s="21">
        <v>0</v>
      </c>
      <c r="BS130" s="21">
        <v>0</v>
      </c>
      <c r="BT130" s="21">
        <v>490</v>
      </c>
      <c r="BU130" s="19">
        <f t="shared" si="25"/>
        <v>2961</v>
      </c>
      <c r="BV130" s="20" t="s">
        <v>12</v>
      </c>
      <c r="BW130" s="19">
        <f t="shared" si="33"/>
        <v>10412</v>
      </c>
      <c r="BX130" s="20" t="s">
        <v>12</v>
      </c>
      <c r="BY130" s="19">
        <f t="shared" si="31"/>
        <v>3622</v>
      </c>
      <c r="BZ130" s="20" t="s">
        <v>12</v>
      </c>
      <c r="CA130" s="29"/>
      <c r="CB130" s="20"/>
      <c r="CC130" s="19">
        <f t="shared" si="20"/>
        <v>23186</v>
      </c>
      <c r="CD130" s="5"/>
      <c r="CE130" s="113">
        <v>20686</v>
      </c>
      <c r="CF130" s="113">
        <v>2500</v>
      </c>
      <c r="CG130" s="19">
        <f t="shared" si="21"/>
        <v>0</v>
      </c>
      <c r="CH130" s="336" t="s">
        <v>738</v>
      </c>
    </row>
    <row r="131" spans="1:86" x14ac:dyDescent="0.2">
      <c r="A131" s="6">
        <f t="shared" si="17"/>
        <v>1</v>
      </c>
      <c r="B131" s="30" t="s">
        <v>357</v>
      </c>
      <c r="C131" s="29">
        <v>46233403</v>
      </c>
      <c r="D131" s="20"/>
      <c r="E131" s="21">
        <v>5295620</v>
      </c>
      <c r="F131" s="21">
        <v>45302</v>
      </c>
      <c r="G131" s="21">
        <v>641749</v>
      </c>
      <c r="H131" s="21">
        <v>1746861</v>
      </c>
      <c r="I131" s="21">
        <v>0</v>
      </c>
      <c r="J131" s="21">
        <v>0</v>
      </c>
      <c r="K131" s="21">
        <v>6531836</v>
      </c>
      <c r="L131" s="21">
        <v>0</v>
      </c>
      <c r="M131" s="21">
        <v>509836</v>
      </c>
      <c r="N131" s="19">
        <f t="shared" si="18"/>
        <v>14771204</v>
      </c>
      <c r="O131" s="20"/>
      <c r="P131" s="21">
        <v>7282326</v>
      </c>
      <c r="Q131" s="21">
        <v>0</v>
      </c>
      <c r="R131" s="21">
        <v>0</v>
      </c>
      <c r="S131" s="21">
        <v>249539</v>
      </c>
      <c r="T131" s="21">
        <v>0</v>
      </c>
      <c r="U131" s="59">
        <f>(SUM(P131:T131))</f>
        <v>7531865</v>
      </c>
      <c r="V131" s="20"/>
      <c r="W131" s="21">
        <v>0</v>
      </c>
      <c r="X131" s="21">
        <v>0</v>
      </c>
      <c r="Y131" s="21">
        <v>0</v>
      </c>
      <c r="Z131" s="21">
        <v>0</v>
      </c>
      <c r="AA131" s="21">
        <v>0</v>
      </c>
      <c r="AB131" s="21">
        <v>434928</v>
      </c>
      <c r="AC131" s="19">
        <v>434928</v>
      </c>
      <c r="AD131" s="20"/>
      <c r="AE131" s="19">
        <f t="shared" si="32"/>
        <v>22737997</v>
      </c>
      <c r="AF131" s="20"/>
      <c r="AG131" s="21">
        <v>7276675</v>
      </c>
      <c r="AH131" s="21">
        <v>0</v>
      </c>
      <c r="AI131" s="21">
        <v>0</v>
      </c>
      <c r="AJ131" s="21">
        <v>1010747</v>
      </c>
      <c r="AK131" s="19">
        <f t="shared" si="26"/>
        <v>8287422</v>
      </c>
      <c r="AL131" s="20"/>
      <c r="AM131" s="21">
        <v>357545</v>
      </c>
      <c r="AN131" s="21">
        <v>92045</v>
      </c>
      <c r="AO131" s="21">
        <v>15050</v>
      </c>
      <c r="AP131" s="21">
        <v>0</v>
      </c>
      <c r="AQ131" s="19">
        <f t="shared" si="27"/>
        <v>464640</v>
      </c>
      <c r="AR131" s="20"/>
      <c r="AS131" s="21">
        <v>1453176</v>
      </c>
      <c r="AT131" s="21">
        <v>223035</v>
      </c>
      <c r="AU131" s="21">
        <v>79529</v>
      </c>
      <c r="AV131" s="21">
        <v>36722</v>
      </c>
      <c r="AW131" s="21">
        <v>0</v>
      </c>
      <c r="AX131" s="21">
        <v>822833</v>
      </c>
      <c r="AY131" s="19">
        <f t="shared" si="28"/>
        <v>2615295</v>
      </c>
      <c r="AZ131" s="20"/>
      <c r="BA131" s="21">
        <v>1537630</v>
      </c>
      <c r="BB131" s="21">
        <v>47679</v>
      </c>
      <c r="BC131" s="21">
        <v>1132024</v>
      </c>
      <c r="BD131" s="21">
        <v>3487</v>
      </c>
      <c r="BE131" s="19">
        <f>(SUM(BA131:BD131))</f>
        <v>2720820</v>
      </c>
      <c r="BF131" s="20"/>
      <c r="BG131" s="22">
        <v>1135226</v>
      </c>
      <c r="BH131" s="20"/>
      <c r="BI131" s="21">
        <v>1530346</v>
      </c>
      <c r="BJ131" s="21">
        <v>5305</v>
      </c>
      <c r="BK131" s="21">
        <v>1066901</v>
      </c>
      <c r="BL131" s="21">
        <v>128667</v>
      </c>
      <c r="BM131" s="21">
        <v>913410</v>
      </c>
      <c r="BN131" s="21">
        <v>0</v>
      </c>
      <c r="BO131" s="21">
        <v>0</v>
      </c>
      <c r="BP131" s="21">
        <v>0</v>
      </c>
      <c r="BQ131" s="21">
        <v>0</v>
      </c>
      <c r="BR131" s="21">
        <v>158082</v>
      </c>
      <c r="BS131" s="21">
        <v>1078963</v>
      </c>
      <c r="BT131" s="21">
        <v>1300</v>
      </c>
      <c r="BU131" s="19">
        <f t="shared" si="25"/>
        <v>4882974</v>
      </c>
      <c r="BV131" s="20" t="s">
        <v>12</v>
      </c>
      <c r="BW131" s="19">
        <f t="shared" si="33"/>
        <v>20106377</v>
      </c>
      <c r="BX131" s="20" t="s">
        <v>12</v>
      </c>
      <c r="BY131" s="19">
        <f t="shared" si="31"/>
        <v>2631620</v>
      </c>
      <c r="BZ131" s="20" t="s">
        <v>12</v>
      </c>
      <c r="CA131" s="29"/>
      <c r="CB131" s="20"/>
      <c r="CC131" s="19">
        <f t="shared" si="20"/>
        <v>48865023</v>
      </c>
      <c r="CD131" s="5"/>
      <c r="CE131" s="113">
        <v>35746045</v>
      </c>
      <c r="CF131" s="113">
        <v>7528928</v>
      </c>
      <c r="CG131" s="19">
        <f t="shared" si="21"/>
        <v>5590050</v>
      </c>
      <c r="CH131" s="336" t="s">
        <v>738</v>
      </c>
    </row>
    <row r="132" spans="1:86" x14ac:dyDescent="0.2">
      <c r="A132" s="6">
        <f t="shared" si="17"/>
        <v>1</v>
      </c>
      <c r="B132" s="30" t="s">
        <v>358</v>
      </c>
      <c r="C132" s="29">
        <v>5348</v>
      </c>
      <c r="D132" s="20"/>
      <c r="E132" s="21">
        <v>0</v>
      </c>
      <c r="F132" s="21">
        <v>0</v>
      </c>
      <c r="G132" s="21">
        <v>0</v>
      </c>
      <c r="H132" s="21">
        <v>24000</v>
      </c>
      <c r="I132" s="21">
        <v>0</v>
      </c>
      <c r="J132" s="21">
        <v>0</v>
      </c>
      <c r="K132" s="21">
        <v>0</v>
      </c>
      <c r="L132" s="21">
        <v>0</v>
      </c>
      <c r="M132" s="21">
        <v>21252</v>
      </c>
      <c r="N132" s="19">
        <f t="shared" si="18"/>
        <v>45252</v>
      </c>
      <c r="O132" s="20"/>
      <c r="P132" s="21">
        <v>28775</v>
      </c>
      <c r="Q132" s="21">
        <v>8305</v>
      </c>
      <c r="R132" s="21">
        <v>68514</v>
      </c>
      <c r="S132" s="21">
        <v>0</v>
      </c>
      <c r="T132" s="21">
        <v>34917</v>
      </c>
      <c r="U132" s="59">
        <f t="shared" si="30"/>
        <v>140511</v>
      </c>
      <c r="V132" s="20"/>
      <c r="W132" s="21">
        <v>0</v>
      </c>
      <c r="X132" s="21">
        <v>0</v>
      </c>
      <c r="Y132" s="21">
        <v>0</v>
      </c>
      <c r="Z132" s="21">
        <v>0</v>
      </c>
      <c r="AA132" s="21">
        <v>0</v>
      </c>
      <c r="AB132" s="21">
        <v>0</v>
      </c>
      <c r="AC132" s="19">
        <v>0</v>
      </c>
      <c r="AD132" s="20"/>
      <c r="AE132" s="19">
        <f t="shared" si="32"/>
        <v>185763</v>
      </c>
      <c r="AF132" s="20"/>
      <c r="AG132" s="21">
        <v>0</v>
      </c>
      <c r="AH132" s="21">
        <v>0</v>
      </c>
      <c r="AI132" s="21">
        <v>0</v>
      </c>
      <c r="AJ132" s="21">
        <v>53381</v>
      </c>
      <c r="AK132" s="19">
        <f t="shared" si="26"/>
        <v>53381</v>
      </c>
      <c r="AL132" s="20"/>
      <c r="AM132" s="21">
        <v>484</v>
      </c>
      <c r="AN132" s="21">
        <v>4046</v>
      </c>
      <c r="AO132" s="21">
        <v>0</v>
      </c>
      <c r="AP132" s="21">
        <v>23000</v>
      </c>
      <c r="AQ132" s="19">
        <f t="shared" si="27"/>
        <v>27530</v>
      </c>
      <c r="AR132" s="20"/>
      <c r="AS132" s="21">
        <v>0</v>
      </c>
      <c r="AT132" s="21">
        <v>538</v>
      </c>
      <c r="AU132" s="21">
        <v>214</v>
      </c>
      <c r="AV132" s="21">
        <v>1389</v>
      </c>
      <c r="AW132" s="21">
        <v>0</v>
      </c>
      <c r="AX132" s="21">
        <v>14000</v>
      </c>
      <c r="AY132" s="19">
        <f t="shared" si="28"/>
        <v>16141</v>
      </c>
      <c r="AZ132" s="20"/>
      <c r="BA132" s="21">
        <v>0</v>
      </c>
      <c r="BB132" s="21">
        <v>1407</v>
      </c>
      <c r="BC132" s="21">
        <v>2831</v>
      </c>
      <c r="BD132" s="21">
        <v>5730</v>
      </c>
      <c r="BE132" s="19">
        <f>(SUM(BA132:BD132))</f>
        <v>9968</v>
      </c>
      <c r="BF132" s="20"/>
      <c r="BG132" s="22">
        <v>74097</v>
      </c>
      <c r="BH132" s="20"/>
      <c r="BI132" s="21">
        <v>0</v>
      </c>
      <c r="BJ132" s="21">
        <v>0</v>
      </c>
      <c r="BK132" s="21">
        <v>7773</v>
      </c>
      <c r="BL132" s="21">
        <v>1609</v>
      </c>
      <c r="BM132" s="21">
        <v>612</v>
      </c>
      <c r="BN132" s="21">
        <v>0</v>
      </c>
      <c r="BO132" s="21">
        <v>0</v>
      </c>
      <c r="BP132" s="21">
        <v>0</v>
      </c>
      <c r="BQ132" s="21">
        <v>0</v>
      </c>
      <c r="BR132" s="21">
        <v>0</v>
      </c>
      <c r="BS132" s="21">
        <v>0</v>
      </c>
      <c r="BT132" s="21">
        <v>0</v>
      </c>
      <c r="BU132" s="19">
        <f t="shared" si="25"/>
        <v>9994</v>
      </c>
      <c r="BV132" s="20" t="s">
        <v>12</v>
      </c>
      <c r="BW132" s="19">
        <f t="shared" si="33"/>
        <v>191111</v>
      </c>
      <c r="BX132" s="20" t="s">
        <v>12</v>
      </c>
      <c r="BY132" s="19">
        <f t="shared" si="31"/>
        <v>-5348</v>
      </c>
      <c r="BZ132" s="20" t="s">
        <v>12</v>
      </c>
      <c r="CA132" s="29"/>
      <c r="CB132" s="20"/>
      <c r="CC132" s="19">
        <f t="shared" si="20"/>
        <v>0</v>
      </c>
      <c r="CD132" s="5"/>
      <c r="CE132" s="113">
        <v>0</v>
      </c>
      <c r="CF132" s="113">
        <v>0</v>
      </c>
      <c r="CG132" s="19">
        <f t="shared" si="21"/>
        <v>0</v>
      </c>
      <c r="CH132" s="336" t="s">
        <v>738</v>
      </c>
    </row>
    <row r="133" spans="1:86" x14ac:dyDescent="0.2">
      <c r="A133" s="6">
        <f t="shared" si="17"/>
        <v>1</v>
      </c>
      <c r="B133" s="30" t="s">
        <v>359</v>
      </c>
      <c r="C133" s="29">
        <v>423287</v>
      </c>
      <c r="D133" s="20"/>
      <c r="E133" s="21">
        <v>196501</v>
      </c>
      <c r="F133" s="21"/>
      <c r="G133" s="21">
        <v>9103</v>
      </c>
      <c r="H133" s="21"/>
      <c r="I133" s="21"/>
      <c r="J133" s="21"/>
      <c r="K133" s="21"/>
      <c r="L133" s="21"/>
      <c r="M133" s="21">
        <v>32897</v>
      </c>
      <c r="N133" s="19">
        <f t="shared" si="18"/>
        <v>238501</v>
      </c>
      <c r="O133" s="20"/>
      <c r="P133" s="21">
        <v>57214</v>
      </c>
      <c r="Q133" s="21">
        <v>40329</v>
      </c>
      <c r="R133" s="21"/>
      <c r="S133" s="21"/>
      <c r="T133" s="21">
        <v>230000</v>
      </c>
      <c r="U133" s="59">
        <f t="shared" si="30"/>
        <v>327543</v>
      </c>
      <c r="V133" s="20"/>
      <c r="W133" s="21"/>
      <c r="X133" s="21"/>
      <c r="Y133" s="21"/>
      <c r="Z133" s="21"/>
      <c r="AA133" s="21"/>
      <c r="AB133" s="21"/>
      <c r="AC133" s="19">
        <f t="shared" si="19"/>
        <v>0</v>
      </c>
      <c r="AD133" s="20"/>
      <c r="AE133" s="19">
        <f t="shared" si="32"/>
        <v>566044</v>
      </c>
      <c r="AF133" s="20"/>
      <c r="AG133" s="21"/>
      <c r="AH133" s="21"/>
      <c r="AI133" s="21"/>
      <c r="AJ133" s="21">
        <v>59012</v>
      </c>
      <c r="AK133" s="19">
        <f t="shared" si="26"/>
        <v>59012</v>
      </c>
      <c r="AL133" s="20"/>
      <c r="AM133" s="21">
        <v>30550</v>
      </c>
      <c r="AN133" s="21">
        <v>21350</v>
      </c>
      <c r="AO133" s="21"/>
      <c r="AP133" s="21">
        <v>4906</v>
      </c>
      <c r="AQ133" s="19">
        <f t="shared" si="27"/>
        <v>56806</v>
      </c>
      <c r="AR133" s="20"/>
      <c r="AS133" s="21"/>
      <c r="AT133" s="21">
        <v>45323</v>
      </c>
      <c r="AU133" s="21">
        <v>7947</v>
      </c>
      <c r="AV133" s="21">
        <v>18998</v>
      </c>
      <c r="AW133" s="21"/>
      <c r="AX133" s="21">
        <v>20681</v>
      </c>
      <c r="AY133" s="19">
        <f t="shared" si="28"/>
        <v>92949</v>
      </c>
      <c r="AZ133" s="20"/>
      <c r="BA133" s="21">
        <v>6619</v>
      </c>
      <c r="BB133" s="21"/>
      <c r="BC133" s="21">
        <v>15309</v>
      </c>
      <c r="BD133" s="21"/>
      <c r="BE133" s="19">
        <f t="shared" si="29"/>
        <v>21928</v>
      </c>
      <c r="BF133" s="20"/>
      <c r="BG133" s="22">
        <v>72126</v>
      </c>
      <c r="BH133" s="20"/>
      <c r="BI133" s="21"/>
      <c r="BJ133" s="21"/>
      <c r="BK133" s="21">
        <v>13946</v>
      </c>
      <c r="BL133" s="21">
        <v>14150</v>
      </c>
      <c r="BM133" s="21">
        <v>33501</v>
      </c>
      <c r="BN133" s="21"/>
      <c r="BO133" s="21"/>
      <c r="BP133" s="21"/>
      <c r="BQ133" s="21"/>
      <c r="BR133" s="21">
        <v>135</v>
      </c>
      <c r="BS133" s="21"/>
      <c r="BT133" s="21"/>
      <c r="BU133" s="19">
        <f t="shared" si="25"/>
        <v>61732</v>
      </c>
      <c r="BV133" s="20" t="s">
        <v>12</v>
      </c>
      <c r="BW133" s="19">
        <f t="shared" si="33"/>
        <v>364553</v>
      </c>
      <c r="BX133" s="20" t="s">
        <v>12</v>
      </c>
      <c r="BY133" s="19">
        <f t="shared" si="31"/>
        <v>201491</v>
      </c>
      <c r="BZ133" s="20" t="s">
        <v>12</v>
      </c>
      <c r="CA133" s="29"/>
      <c r="CB133" s="20"/>
      <c r="CC133" s="19">
        <f t="shared" si="20"/>
        <v>624778</v>
      </c>
      <c r="CD133" s="5"/>
      <c r="CE133" s="113">
        <v>324778</v>
      </c>
      <c r="CF133" s="113">
        <v>300000</v>
      </c>
      <c r="CG133" s="19">
        <f t="shared" si="21"/>
        <v>0</v>
      </c>
      <c r="CH133" s="335" t="s">
        <v>738</v>
      </c>
    </row>
    <row r="134" spans="1:86" x14ac:dyDescent="0.2">
      <c r="A134" s="6">
        <f t="shared" si="17"/>
        <v>1</v>
      </c>
      <c r="B134" s="30" t="s">
        <v>360</v>
      </c>
      <c r="C134" s="29">
        <v>43653</v>
      </c>
      <c r="D134" s="20"/>
      <c r="E134" s="21">
        <v>2894</v>
      </c>
      <c r="F134" s="21"/>
      <c r="G134" s="21">
        <v>59.35</v>
      </c>
      <c r="H134" s="21"/>
      <c r="I134" s="21"/>
      <c r="J134" s="21"/>
      <c r="K134" s="21"/>
      <c r="L134" s="21"/>
      <c r="M134" s="21"/>
      <c r="N134" s="19">
        <f t="shared" si="18"/>
        <v>2953.35</v>
      </c>
      <c r="O134" s="20"/>
      <c r="P134" s="21">
        <v>11873</v>
      </c>
      <c r="Q134" s="21">
        <v>2468</v>
      </c>
      <c r="R134" s="21">
        <v>2228.94</v>
      </c>
      <c r="S134" s="21"/>
      <c r="T134" s="21">
        <v>3589.48</v>
      </c>
      <c r="U134" s="59">
        <f t="shared" si="30"/>
        <v>20159.419999999998</v>
      </c>
      <c r="V134" s="20"/>
      <c r="W134" s="21"/>
      <c r="X134" s="21"/>
      <c r="Y134" s="21"/>
      <c r="Z134" s="21"/>
      <c r="AA134" s="21"/>
      <c r="AB134" s="21"/>
      <c r="AC134" s="19">
        <f t="shared" si="19"/>
        <v>0</v>
      </c>
      <c r="AD134" s="20"/>
      <c r="AE134" s="19">
        <f t="shared" si="32"/>
        <v>23112.769999999997</v>
      </c>
      <c r="AF134" s="20"/>
      <c r="AG134" s="21"/>
      <c r="AH134" s="21"/>
      <c r="AI134" s="21"/>
      <c r="AJ134" s="21"/>
      <c r="AK134" s="19">
        <f t="shared" si="26"/>
        <v>0</v>
      </c>
      <c r="AL134" s="20"/>
      <c r="AM134" s="21"/>
      <c r="AN134" s="21"/>
      <c r="AO134" s="21"/>
      <c r="AP134" s="21"/>
      <c r="AQ134" s="19">
        <f t="shared" si="27"/>
        <v>0</v>
      </c>
      <c r="AR134" s="20"/>
      <c r="AS134" s="21"/>
      <c r="AT134" s="21">
        <v>155.75</v>
      </c>
      <c r="AU134" s="21"/>
      <c r="AV134" s="21"/>
      <c r="AW134" s="21"/>
      <c r="AX134" s="21"/>
      <c r="AY134" s="19">
        <f t="shared" si="28"/>
        <v>155.75</v>
      </c>
      <c r="AZ134" s="20"/>
      <c r="BA134" s="21">
        <v>1250</v>
      </c>
      <c r="BB134" s="21"/>
      <c r="BC134" s="21">
        <v>6880.52</v>
      </c>
      <c r="BD134" s="21"/>
      <c r="BE134" s="19">
        <f t="shared" si="29"/>
        <v>8130.52</v>
      </c>
      <c r="BF134" s="20"/>
      <c r="BG134" s="22"/>
      <c r="BH134" s="20"/>
      <c r="BI134" s="21"/>
      <c r="BJ134" s="21"/>
      <c r="BK134" s="21">
        <v>2205.56</v>
      </c>
      <c r="BL134" s="21">
        <v>10.199999999999999</v>
      </c>
      <c r="BM134" s="21"/>
      <c r="BN134" s="21"/>
      <c r="BO134" s="21"/>
      <c r="BP134" s="21"/>
      <c r="BQ134" s="21"/>
      <c r="BR134" s="21"/>
      <c r="BS134" s="21"/>
      <c r="BT134" s="21"/>
      <c r="BU134" s="19">
        <f t="shared" si="25"/>
        <v>2215.7599999999998</v>
      </c>
      <c r="BV134" s="20" t="s">
        <v>12</v>
      </c>
      <c r="BW134" s="19">
        <f t="shared" si="33"/>
        <v>10502.03</v>
      </c>
      <c r="BX134" s="20" t="s">
        <v>12</v>
      </c>
      <c r="BY134" s="19">
        <f t="shared" si="31"/>
        <v>12610.739999999996</v>
      </c>
      <c r="BZ134" s="20" t="s">
        <v>12</v>
      </c>
      <c r="CA134" s="29"/>
      <c r="CB134" s="20"/>
      <c r="CC134" s="19">
        <f t="shared" si="20"/>
        <v>56263.74</v>
      </c>
      <c r="CD134" s="5"/>
      <c r="CE134" s="113">
        <v>40000</v>
      </c>
      <c r="CF134" s="113">
        <v>16264</v>
      </c>
      <c r="CG134" s="19">
        <f t="shared" si="21"/>
        <v>-0.26000000000203727</v>
      </c>
      <c r="CH134" s="335" t="s">
        <v>742</v>
      </c>
    </row>
    <row r="135" spans="1:86" x14ac:dyDescent="0.2">
      <c r="A135" s="6">
        <f t="shared" si="17"/>
        <v>1</v>
      </c>
      <c r="B135" s="30" t="s">
        <v>361</v>
      </c>
      <c r="C135" s="29"/>
      <c r="D135" s="20"/>
      <c r="E135" s="21">
        <v>22757</v>
      </c>
      <c r="F135" s="21">
        <v>0</v>
      </c>
      <c r="G135" s="21">
        <v>0</v>
      </c>
      <c r="H135" s="21">
        <v>164272</v>
      </c>
      <c r="I135" s="21">
        <v>0</v>
      </c>
      <c r="J135" s="21">
        <v>0</v>
      </c>
      <c r="K135" s="21">
        <v>0</v>
      </c>
      <c r="L135" s="21">
        <v>0</v>
      </c>
      <c r="M135" s="21">
        <v>362</v>
      </c>
      <c r="N135" s="19">
        <f t="shared" si="18"/>
        <v>187391</v>
      </c>
      <c r="O135" s="20"/>
      <c r="P135" s="21">
        <v>29660</v>
      </c>
      <c r="Q135" s="21">
        <v>0</v>
      </c>
      <c r="R135" s="21">
        <v>0</v>
      </c>
      <c r="S135" s="21">
        <v>0</v>
      </c>
      <c r="T135" s="21">
        <v>0</v>
      </c>
      <c r="U135" s="59">
        <f t="shared" si="30"/>
        <v>29660</v>
      </c>
      <c r="V135" s="20"/>
      <c r="W135" s="21"/>
      <c r="X135" s="21"/>
      <c r="Y135" s="21"/>
      <c r="Z135" s="21"/>
      <c r="AA135" s="21"/>
      <c r="AB135" s="21"/>
      <c r="AC135" s="19">
        <f t="shared" si="19"/>
        <v>0</v>
      </c>
      <c r="AD135" s="20"/>
      <c r="AE135" s="19">
        <f t="shared" si="32"/>
        <v>217051</v>
      </c>
      <c r="AF135" s="20"/>
      <c r="AG135" s="21"/>
      <c r="AH135" s="21"/>
      <c r="AI135" s="21"/>
      <c r="AJ135" s="21"/>
      <c r="AK135" s="19">
        <f t="shared" si="26"/>
        <v>0</v>
      </c>
      <c r="AL135" s="20"/>
      <c r="AM135" s="21">
        <v>0</v>
      </c>
      <c r="AN135" s="21">
        <v>45136</v>
      </c>
      <c r="AO135" s="21">
        <v>0</v>
      </c>
      <c r="AP135" s="21">
        <v>0</v>
      </c>
      <c r="AQ135" s="19">
        <f t="shared" si="27"/>
        <v>45136</v>
      </c>
      <c r="AR135" s="20"/>
      <c r="AS135" s="21">
        <v>56279</v>
      </c>
      <c r="AT135" s="21">
        <v>13529</v>
      </c>
      <c r="AU135" s="21">
        <v>18130</v>
      </c>
      <c r="AV135" s="21">
        <v>7307</v>
      </c>
      <c r="AW135" s="21">
        <v>0</v>
      </c>
      <c r="AX135" s="21">
        <v>2103</v>
      </c>
      <c r="AY135" s="19">
        <f t="shared" si="28"/>
        <v>97348</v>
      </c>
      <c r="AZ135" s="20"/>
      <c r="BA135" s="21">
        <v>5959</v>
      </c>
      <c r="BB135" s="21">
        <v>0</v>
      </c>
      <c r="BC135" s="21">
        <v>26827</v>
      </c>
      <c r="BD135" s="21">
        <v>15332</v>
      </c>
      <c r="BE135" s="19">
        <f t="shared" si="29"/>
        <v>48118</v>
      </c>
      <c r="BF135" s="20"/>
      <c r="BG135" s="22">
        <v>13452</v>
      </c>
      <c r="BH135" s="20"/>
      <c r="BI135" s="21">
        <v>0</v>
      </c>
      <c r="BJ135" s="21">
        <v>0</v>
      </c>
      <c r="BK135" s="21">
        <v>12997</v>
      </c>
      <c r="BL135" s="21">
        <v>0</v>
      </c>
      <c r="BM135" s="21">
        <v>0</v>
      </c>
      <c r="BN135" s="21">
        <v>0</v>
      </c>
      <c r="BO135" s="21">
        <v>0</v>
      </c>
      <c r="BP135" s="21">
        <v>0</v>
      </c>
      <c r="BQ135" s="21">
        <v>0</v>
      </c>
      <c r="BR135" s="21">
        <v>0</v>
      </c>
      <c r="BS135" s="21">
        <v>0</v>
      </c>
      <c r="BT135" s="21">
        <v>0</v>
      </c>
      <c r="BU135" s="19">
        <f t="shared" si="25"/>
        <v>12997</v>
      </c>
      <c r="BV135" s="20" t="s">
        <v>12</v>
      </c>
      <c r="BW135" s="19">
        <f t="shared" si="33"/>
        <v>217051</v>
      </c>
      <c r="BX135" s="20" t="s">
        <v>12</v>
      </c>
      <c r="BY135" s="19">
        <f t="shared" si="31"/>
        <v>0</v>
      </c>
      <c r="BZ135" s="20" t="s">
        <v>12</v>
      </c>
      <c r="CA135" s="29"/>
      <c r="CB135" s="20"/>
      <c r="CC135" s="19">
        <f t="shared" si="20"/>
        <v>0</v>
      </c>
      <c r="CD135" s="5"/>
      <c r="CE135" s="113">
        <v>0</v>
      </c>
      <c r="CF135" s="113">
        <v>0</v>
      </c>
      <c r="CG135" s="19">
        <f t="shared" si="21"/>
        <v>0</v>
      </c>
      <c r="CH135" s="336" t="s">
        <v>738</v>
      </c>
    </row>
    <row r="136" spans="1:86" x14ac:dyDescent="0.2">
      <c r="A136" s="6">
        <f t="shared" si="17"/>
        <v>1</v>
      </c>
      <c r="B136" s="30" t="s">
        <v>362</v>
      </c>
      <c r="C136" s="29"/>
      <c r="D136" s="20"/>
      <c r="E136" s="21">
        <v>19248</v>
      </c>
      <c r="F136" s="21">
        <v>0</v>
      </c>
      <c r="G136" s="21">
        <v>4549</v>
      </c>
      <c r="H136" s="21">
        <v>0</v>
      </c>
      <c r="I136" s="21">
        <v>0</v>
      </c>
      <c r="J136" s="21">
        <v>0</v>
      </c>
      <c r="K136" s="21">
        <v>0</v>
      </c>
      <c r="L136" s="21">
        <v>0</v>
      </c>
      <c r="M136" s="21">
        <v>5844</v>
      </c>
      <c r="N136" s="19">
        <f t="shared" si="18"/>
        <v>29641</v>
      </c>
      <c r="O136" s="20"/>
      <c r="P136" s="21">
        <v>28495</v>
      </c>
      <c r="Q136" s="21">
        <v>0</v>
      </c>
      <c r="R136" s="21">
        <v>0</v>
      </c>
      <c r="S136" s="21">
        <v>0</v>
      </c>
      <c r="T136" s="21">
        <v>8656</v>
      </c>
      <c r="U136" s="59">
        <f t="shared" si="30"/>
        <v>37151</v>
      </c>
      <c r="V136" s="20"/>
      <c r="W136" s="21"/>
      <c r="X136" s="21"/>
      <c r="Y136" s="21"/>
      <c r="Z136" s="21"/>
      <c r="AA136" s="21"/>
      <c r="AB136" s="21"/>
      <c r="AC136" s="19">
        <f t="shared" si="19"/>
        <v>0</v>
      </c>
      <c r="AD136" s="20"/>
      <c r="AE136" s="19">
        <f t="shared" si="32"/>
        <v>66792</v>
      </c>
      <c r="AF136" s="20"/>
      <c r="AG136" s="21"/>
      <c r="AH136" s="21"/>
      <c r="AI136" s="21"/>
      <c r="AJ136" s="21"/>
      <c r="AK136" s="19">
        <f t="shared" si="26"/>
        <v>0</v>
      </c>
      <c r="AL136" s="20"/>
      <c r="AM136" s="21">
        <v>0</v>
      </c>
      <c r="AN136" s="21">
        <v>0</v>
      </c>
      <c r="AO136" s="21">
        <v>0</v>
      </c>
      <c r="AP136" s="21">
        <v>0</v>
      </c>
      <c r="AQ136" s="19">
        <f t="shared" si="27"/>
        <v>0</v>
      </c>
      <c r="AR136" s="20"/>
      <c r="AS136" s="21">
        <v>16260</v>
      </c>
      <c r="AT136" s="21">
        <v>0</v>
      </c>
      <c r="AU136" s="21">
        <v>0</v>
      </c>
      <c r="AV136" s="21">
        <v>0</v>
      </c>
      <c r="AW136" s="21">
        <v>0</v>
      </c>
      <c r="AX136" s="21">
        <v>4973</v>
      </c>
      <c r="AY136" s="19">
        <f t="shared" si="28"/>
        <v>21233</v>
      </c>
      <c r="AZ136" s="20"/>
      <c r="BA136" s="21">
        <v>0</v>
      </c>
      <c r="BB136" s="21">
        <v>0</v>
      </c>
      <c r="BC136" s="21">
        <v>1522</v>
      </c>
      <c r="BD136" s="21">
        <v>0</v>
      </c>
      <c r="BE136" s="19">
        <f t="shared" si="29"/>
        <v>1522</v>
      </c>
      <c r="BF136" s="20"/>
      <c r="BG136" s="22">
        <v>632</v>
      </c>
      <c r="BH136" s="20"/>
      <c r="BI136" s="21">
        <v>0</v>
      </c>
      <c r="BJ136" s="21">
        <v>0</v>
      </c>
      <c r="BK136" s="21">
        <v>5625</v>
      </c>
      <c r="BL136" s="21">
        <v>0</v>
      </c>
      <c r="BM136" s="21">
        <v>764</v>
      </c>
      <c r="BN136" s="21">
        <v>0</v>
      </c>
      <c r="BO136" s="21">
        <v>0</v>
      </c>
      <c r="BP136" s="21">
        <v>0</v>
      </c>
      <c r="BQ136" s="21">
        <v>0</v>
      </c>
      <c r="BR136" s="21">
        <v>0</v>
      </c>
      <c r="BS136" s="21">
        <v>0</v>
      </c>
      <c r="BT136" s="21">
        <v>0</v>
      </c>
      <c r="BU136" s="19">
        <f>((SUM(BI136:BT136)))</f>
        <v>6389</v>
      </c>
      <c r="BV136" s="20" t="s">
        <v>12</v>
      </c>
      <c r="BW136" s="19">
        <f t="shared" si="33"/>
        <v>29776</v>
      </c>
      <c r="BX136" s="20" t="s">
        <v>12</v>
      </c>
      <c r="BY136" s="19">
        <f t="shared" si="31"/>
        <v>37016</v>
      </c>
      <c r="BZ136" s="20" t="s">
        <v>12</v>
      </c>
      <c r="CA136" s="29"/>
      <c r="CB136" s="20"/>
      <c r="CC136" s="19">
        <f t="shared" si="20"/>
        <v>37016</v>
      </c>
      <c r="CD136" s="5"/>
      <c r="CE136" s="113">
        <v>37016</v>
      </c>
      <c r="CF136" s="113">
        <v>0</v>
      </c>
      <c r="CG136" s="19">
        <f t="shared" si="21"/>
        <v>0</v>
      </c>
      <c r="CH136" s="336" t="s">
        <v>738</v>
      </c>
    </row>
    <row r="137" spans="1:86" x14ac:dyDescent="0.2">
      <c r="A137" s="6">
        <f t="shared" si="17"/>
        <v>1</v>
      </c>
      <c r="B137" s="30" t="s">
        <v>363</v>
      </c>
      <c r="C137" s="29"/>
      <c r="D137" s="20"/>
      <c r="E137" s="21">
        <v>45155</v>
      </c>
      <c r="F137" s="21">
        <v>0</v>
      </c>
      <c r="G137" s="21">
        <v>0</v>
      </c>
      <c r="H137" s="21">
        <v>0</v>
      </c>
      <c r="I137" s="21">
        <v>0</v>
      </c>
      <c r="J137" s="21">
        <v>0</v>
      </c>
      <c r="K137" s="21">
        <v>11992</v>
      </c>
      <c r="L137" s="21">
        <v>0</v>
      </c>
      <c r="M137" s="21">
        <v>0</v>
      </c>
      <c r="N137" s="19">
        <f t="shared" si="18"/>
        <v>57147</v>
      </c>
      <c r="O137" s="20"/>
      <c r="P137" s="21">
        <v>47814</v>
      </c>
      <c r="Q137" s="21">
        <v>0</v>
      </c>
      <c r="R137" s="21">
        <v>90148</v>
      </c>
      <c r="S137" s="21">
        <v>0</v>
      </c>
      <c r="T137" s="21">
        <v>0</v>
      </c>
      <c r="U137" s="59">
        <f t="shared" si="30"/>
        <v>137962</v>
      </c>
      <c r="V137" s="20"/>
      <c r="W137" s="21"/>
      <c r="X137" s="21"/>
      <c r="Y137" s="21"/>
      <c r="Z137" s="21"/>
      <c r="AA137" s="21"/>
      <c r="AB137" s="21"/>
      <c r="AC137" s="19">
        <f t="shared" si="19"/>
        <v>0</v>
      </c>
      <c r="AD137" s="20"/>
      <c r="AE137" s="19">
        <f t="shared" si="32"/>
        <v>195109</v>
      </c>
      <c r="AF137" s="20"/>
      <c r="AG137" s="21"/>
      <c r="AH137" s="21"/>
      <c r="AI137" s="21"/>
      <c r="AJ137" s="21"/>
      <c r="AK137" s="19">
        <f t="shared" si="26"/>
        <v>0</v>
      </c>
      <c r="AL137" s="20"/>
      <c r="AM137" s="21">
        <v>0</v>
      </c>
      <c r="AN137" s="21">
        <v>1309</v>
      </c>
      <c r="AO137" s="21">
        <v>0</v>
      </c>
      <c r="AP137" s="21">
        <v>2750</v>
      </c>
      <c r="AQ137" s="19">
        <f t="shared" si="27"/>
        <v>4059</v>
      </c>
      <c r="AR137" s="20"/>
      <c r="AS137" s="21">
        <v>0</v>
      </c>
      <c r="AT137" s="21">
        <v>3624</v>
      </c>
      <c r="AU137" s="21">
        <v>2100</v>
      </c>
      <c r="AV137" s="21">
        <v>7655</v>
      </c>
      <c r="AW137" s="21">
        <v>0</v>
      </c>
      <c r="AX137" s="21">
        <v>27142</v>
      </c>
      <c r="AY137" s="19">
        <f t="shared" si="28"/>
        <v>40521</v>
      </c>
      <c r="AZ137" s="20"/>
      <c r="BA137" s="21">
        <v>9419</v>
      </c>
      <c r="BB137" s="21">
        <v>0</v>
      </c>
      <c r="BC137" s="21">
        <v>5901</v>
      </c>
      <c r="BD137" s="21">
        <v>4566</v>
      </c>
      <c r="BE137" s="19">
        <f t="shared" si="29"/>
        <v>19886</v>
      </c>
      <c r="BF137" s="20"/>
      <c r="BG137" s="22">
        <v>37672</v>
      </c>
      <c r="BH137" s="20"/>
      <c r="BI137" s="21">
        <v>0</v>
      </c>
      <c r="BJ137" s="21">
        <v>0</v>
      </c>
      <c r="BK137" s="21">
        <v>8294</v>
      </c>
      <c r="BL137" s="21">
        <v>6772</v>
      </c>
      <c r="BM137" s="21">
        <v>0</v>
      </c>
      <c r="BN137" s="21">
        <v>0</v>
      </c>
      <c r="BO137" s="21">
        <v>0</v>
      </c>
      <c r="BP137" s="21">
        <v>0</v>
      </c>
      <c r="BQ137" s="21">
        <v>0</v>
      </c>
      <c r="BR137" s="21">
        <v>0</v>
      </c>
      <c r="BS137" s="21">
        <v>0</v>
      </c>
      <c r="BT137" s="21">
        <v>250</v>
      </c>
      <c r="BU137" s="19">
        <f t="shared" si="25"/>
        <v>15316</v>
      </c>
      <c r="BV137" s="20" t="s">
        <v>12</v>
      </c>
      <c r="BW137" s="19">
        <f t="shared" si="33"/>
        <v>117454</v>
      </c>
      <c r="BX137" s="20" t="s">
        <v>12</v>
      </c>
      <c r="BY137" s="19">
        <f t="shared" si="31"/>
        <v>77655</v>
      </c>
      <c r="BZ137" s="20" t="s">
        <v>12</v>
      </c>
      <c r="CA137" s="29"/>
      <c r="CB137" s="20"/>
      <c r="CC137" s="19">
        <f t="shared" si="20"/>
        <v>77655</v>
      </c>
      <c r="CD137" s="5"/>
      <c r="CE137" s="113">
        <v>77655</v>
      </c>
      <c r="CF137" s="113">
        <v>0</v>
      </c>
      <c r="CG137" s="19">
        <f t="shared" si="21"/>
        <v>0</v>
      </c>
      <c r="CH137" s="336" t="s">
        <v>738</v>
      </c>
    </row>
    <row r="138" spans="1:86" x14ac:dyDescent="0.2">
      <c r="A138" s="6">
        <f t="shared" si="17"/>
        <v>1</v>
      </c>
      <c r="B138" s="30" t="s">
        <v>364</v>
      </c>
      <c r="C138" s="29"/>
      <c r="D138" s="20"/>
      <c r="E138" s="21">
        <v>5670</v>
      </c>
      <c r="F138" s="21">
        <v>0</v>
      </c>
      <c r="G138" s="21">
        <v>0</v>
      </c>
      <c r="H138" s="21">
        <v>0</v>
      </c>
      <c r="I138" s="21">
        <v>0</v>
      </c>
      <c r="J138" s="21">
        <v>0</v>
      </c>
      <c r="K138" s="21">
        <v>0</v>
      </c>
      <c r="L138" s="21">
        <v>0</v>
      </c>
      <c r="M138" s="21">
        <v>0</v>
      </c>
      <c r="N138" s="19">
        <f t="shared" si="18"/>
        <v>5670</v>
      </c>
      <c r="O138" s="20"/>
      <c r="P138" s="21">
        <v>10977</v>
      </c>
      <c r="Q138" s="21">
        <v>1752</v>
      </c>
      <c r="R138" s="21">
        <v>1582</v>
      </c>
      <c r="S138" s="21">
        <v>125522</v>
      </c>
      <c r="T138" s="21">
        <v>0</v>
      </c>
      <c r="U138" s="59">
        <f t="shared" si="30"/>
        <v>139833</v>
      </c>
      <c r="V138" s="20"/>
      <c r="W138" s="21"/>
      <c r="X138" s="21"/>
      <c r="Y138" s="21"/>
      <c r="Z138" s="21"/>
      <c r="AA138" s="21"/>
      <c r="AB138" s="21"/>
      <c r="AC138" s="19">
        <f t="shared" si="19"/>
        <v>0</v>
      </c>
      <c r="AD138" s="20"/>
      <c r="AE138" s="19">
        <f t="shared" si="32"/>
        <v>145503</v>
      </c>
      <c r="AF138" s="20"/>
      <c r="AG138" s="21"/>
      <c r="AH138" s="21"/>
      <c r="AI138" s="21"/>
      <c r="AJ138" s="21">
        <v>23826</v>
      </c>
      <c r="AK138" s="19">
        <f>(SUM(AG138:AJ138))</f>
        <v>23826</v>
      </c>
      <c r="AL138" s="20"/>
      <c r="AM138" s="21">
        <v>0</v>
      </c>
      <c r="AN138" s="21">
        <v>0</v>
      </c>
      <c r="AO138" s="21">
        <v>0</v>
      </c>
      <c r="AP138" s="21">
        <v>0</v>
      </c>
      <c r="AQ138" s="19">
        <f t="shared" si="27"/>
        <v>0</v>
      </c>
      <c r="AR138" s="20"/>
      <c r="AS138" s="21">
        <v>9843</v>
      </c>
      <c r="AT138" s="21">
        <v>0</v>
      </c>
      <c r="AU138" s="21">
        <v>457</v>
      </c>
      <c r="AV138" s="21">
        <v>0</v>
      </c>
      <c r="AW138" s="21">
        <v>0</v>
      </c>
      <c r="AX138" s="21">
        <v>0</v>
      </c>
      <c r="AY138" s="19">
        <f t="shared" si="28"/>
        <v>10300</v>
      </c>
      <c r="AZ138" s="20"/>
      <c r="BA138" s="21">
        <v>0</v>
      </c>
      <c r="BB138" s="21">
        <v>0</v>
      </c>
      <c r="BC138" s="21">
        <v>5197</v>
      </c>
      <c r="BD138" s="21">
        <v>0</v>
      </c>
      <c r="BE138" s="19">
        <f t="shared" si="29"/>
        <v>5197</v>
      </c>
      <c r="BF138" s="20"/>
      <c r="BG138" s="22">
        <v>76679</v>
      </c>
      <c r="BH138" s="20"/>
      <c r="BI138" s="21">
        <v>0</v>
      </c>
      <c r="BJ138" s="21">
        <v>0</v>
      </c>
      <c r="BK138" s="21">
        <v>2400</v>
      </c>
      <c r="BL138" s="21">
        <v>500</v>
      </c>
      <c r="BM138" s="21">
        <v>0</v>
      </c>
      <c r="BN138" s="21">
        <v>0</v>
      </c>
      <c r="BO138" s="21">
        <v>0</v>
      </c>
      <c r="BP138" s="21">
        <v>0</v>
      </c>
      <c r="BQ138" s="21">
        <v>0</v>
      </c>
      <c r="BR138" s="21">
        <v>0</v>
      </c>
      <c r="BS138" s="21">
        <v>0</v>
      </c>
      <c r="BT138" s="21">
        <v>0</v>
      </c>
      <c r="BU138" s="19">
        <f t="shared" si="25"/>
        <v>2900</v>
      </c>
      <c r="BV138" s="20" t="s">
        <v>12</v>
      </c>
      <c r="BW138" s="19">
        <f t="shared" si="33"/>
        <v>118902</v>
      </c>
      <c r="BX138" s="20" t="s">
        <v>12</v>
      </c>
      <c r="BY138" s="19">
        <f t="shared" si="31"/>
        <v>26601</v>
      </c>
      <c r="BZ138" s="20" t="s">
        <v>12</v>
      </c>
      <c r="CA138" s="29"/>
      <c r="CB138" s="20"/>
      <c r="CC138" s="19">
        <f t="shared" si="20"/>
        <v>26601</v>
      </c>
      <c r="CD138" s="5"/>
      <c r="CE138" s="113">
        <v>0</v>
      </c>
      <c r="CF138" s="113">
        <v>26601</v>
      </c>
      <c r="CG138" s="19">
        <f t="shared" si="21"/>
        <v>0</v>
      </c>
      <c r="CH138" s="336" t="s">
        <v>738</v>
      </c>
    </row>
    <row r="139" spans="1:86" x14ac:dyDescent="0.2">
      <c r="A139" s="6">
        <f t="shared" ref="A139:A202" si="34">((IF(OR(BW139&gt;0,BY139&gt;0),1,)))</f>
        <v>0</v>
      </c>
      <c r="B139" s="346" t="s">
        <v>365</v>
      </c>
      <c r="C139" s="29"/>
      <c r="D139" s="20"/>
      <c r="E139" s="21"/>
      <c r="F139" s="21"/>
      <c r="G139" s="21"/>
      <c r="H139" s="21"/>
      <c r="I139" s="21"/>
      <c r="J139" s="21"/>
      <c r="K139" s="21"/>
      <c r="L139" s="21"/>
      <c r="M139" s="21"/>
      <c r="N139" s="19">
        <f t="shared" ref="N139:N202" si="35">+(SUM(E139:M139))</f>
        <v>0</v>
      </c>
      <c r="O139" s="20"/>
      <c r="P139" s="21"/>
      <c r="Q139" s="21"/>
      <c r="R139" s="21"/>
      <c r="S139" s="21"/>
      <c r="T139" s="21"/>
      <c r="U139" s="59">
        <f t="shared" si="30"/>
        <v>0</v>
      </c>
      <c r="V139" s="20"/>
      <c r="W139" s="21"/>
      <c r="X139" s="21"/>
      <c r="Y139" s="21"/>
      <c r="Z139" s="21"/>
      <c r="AA139" s="21"/>
      <c r="AB139" s="21"/>
      <c r="AC139" s="19">
        <f t="shared" ref="AC139:AC202" si="36">(SUM(W139:AB139))</f>
        <v>0</v>
      </c>
      <c r="AD139" s="20"/>
      <c r="AE139" s="19">
        <f t="shared" si="32"/>
        <v>0</v>
      </c>
      <c r="AF139" s="20"/>
      <c r="AG139" s="21"/>
      <c r="AH139" s="21"/>
      <c r="AI139" s="21"/>
      <c r="AJ139" s="21"/>
      <c r="AK139" s="19">
        <f t="shared" si="26"/>
        <v>0</v>
      </c>
      <c r="AL139" s="20"/>
      <c r="AM139" s="21"/>
      <c r="AN139" s="21"/>
      <c r="AO139" s="21"/>
      <c r="AP139" s="21"/>
      <c r="AQ139" s="19">
        <f t="shared" si="27"/>
        <v>0</v>
      </c>
      <c r="AR139" s="20"/>
      <c r="AS139" s="21"/>
      <c r="AT139" s="21"/>
      <c r="AU139" s="21"/>
      <c r="AV139" s="21"/>
      <c r="AW139" s="21"/>
      <c r="AX139" s="21"/>
      <c r="AY139" s="19">
        <f t="shared" si="28"/>
        <v>0</v>
      </c>
      <c r="AZ139" s="20"/>
      <c r="BA139" s="21"/>
      <c r="BB139" s="21"/>
      <c r="BC139" s="21"/>
      <c r="BD139" s="21"/>
      <c r="BE139" s="19">
        <f t="shared" si="29"/>
        <v>0</v>
      </c>
      <c r="BF139" s="20"/>
      <c r="BG139" s="22"/>
      <c r="BH139" s="20"/>
      <c r="BI139" s="21"/>
      <c r="BJ139" s="21"/>
      <c r="BK139" s="21"/>
      <c r="BL139" s="21"/>
      <c r="BM139" s="21"/>
      <c r="BN139" s="21"/>
      <c r="BO139" s="21"/>
      <c r="BP139" s="21"/>
      <c r="BQ139" s="21"/>
      <c r="BR139" s="21"/>
      <c r="BS139" s="21"/>
      <c r="BT139" s="21"/>
      <c r="BU139" s="19">
        <f t="shared" si="25"/>
        <v>0</v>
      </c>
      <c r="BV139" s="20" t="s">
        <v>12</v>
      </c>
      <c r="BW139" s="19">
        <f t="shared" si="33"/>
        <v>0</v>
      </c>
      <c r="BX139" s="20" t="s">
        <v>12</v>
      </c>
      <c r="BY139" s="19">
        <f t="shared" si="31"/>
        <v>0</v>
      </c>
      <c r="BZ139" s="20" t="s">
        <v>12</v>
      </c>
      <c r="CA139" s="29"/>
      <c r="CB139" s="20"/>
      <c r="CC139" s="19">
        <f t="shared" ref="CC139:CC200" si="37">(+BY139+CA139+C139)</f>
        <v>0</v>
      </c>
      <c r="CD139" s="5"/>
      <c r="CE139" s="113"/>
      <c r="CF139" s="113"/>
      <c r="CG139" s="19">
        <f>CC139-CE139-CF139</f>
        <v>0</v>
      </c>
      <c r="CH139" s="335"/>
    </row>
    <row r="140" spans="1:86" x14ac:dyDescent="0.2">
      <c r="A140" s="6">
        <f t="shared" si="34"/>
        <v>1</v>
      </c>
      <c r="B140" s="30" t="s">
        <v>366</v>
      </c>
      <c r="C140" s="29">
        <v>645607</v>
      </c>
      <c r="D140" s="20"/>
      <c r="E140" s="21">
        <v>235613</v>
      </c>
      <c r="F140" s="21">
        <v>0</v>
      </c>
      <c r="G140" s="21">
        <v>2863</v>
      </c>
      <c r="H140" s="21">
        <v>0</v>
      </c>
      <c r="I140" s="21">
        <v>0</v>
      </c>
      <c r="J140" s="21">
        <v>0</v>
      </c>
      <c r="K140" s="21">
        <v>0</v>
      </c>
      <c r="L140" s="21">
        <v>0</v>
      </c>
      <c r="M140" s="21">
        <v>110068</v>
      </c>
      <c r="N140" s="19">
        <f t="shared" si="35"/>
        <v>348544</v>
      </c>
      <c r="O140" s="20"/>
      <c r="P140" s="21">
        <v>156074</v>
      </c>
      <c r="Q140" s="21">
        <v>31019</v>
      </c>
      <c r="R140" s="21">
        <v>0</v>
      </c>
      <c r="S140" s="21">
        <v>0</v>
      </c>
      <c r="T140" s="21">
        <v>250000</v>
      </c>
      <c r="U140" s="59">
        <f>(SUM(P140:T140))</f>
        <v>437093</v>
      </c>
      <c r="V140" s="20"/>
      <c r="W140" s="21"/>
      <c r="X140" s="21"/>
      <c r="Y140" s="21"/>
      <c r="Z140" s="21"/>
      <c r="AA140" s="21"/>
      <c r="AB140" s="21"/>
      <c r="AC140" s="19">
        <f t="shared" si="36"/>
        <v>0</v>
      </c>
      <c r="AD140" s="20"/>
      <c r="AE140" s="19">
        <f t="shared" si="32"/>
        <v>785637</v>
      </c>
      <c r="AF140" s="20"/>
      <c r="AG140" s="21"/>
      <c r="AH140" s="21"/>
      <c r="AI140" s="21"/>
      <c r="AJ140" s="21"/>
      <c r="AK140" s="19">
        <f t="shared" si="26"/>
        <v>0</v>
      </c>
      <c r="AL140" s="20"/>
      <c r="AM140" s="21"/>
      <c r="AN140" s="21"/>
      <c r="AO140" s="21"/>
      <c r="AP140" s="21"/>
      <c r="AQ140" s="19">
        <f t="shared" si="27"/>
        <v>0</v>
      </c>
      <c r="AR140" s="20"/>
      <c r="AS140" s="21">
        <v>118837</v>
      </c>
      <c r="AT140" s="21">
        <v>0</v>
      </c>
      <c r="AU140" s="21">
        <v>27998</v>
      </c>
      <c r="AV140" s="21">
        <v>0</v>
      </c>
      <c r="AW140" s="21">
        <v>0</v>
      </c>
      <c r="AX140" s="21">
        <v>337836</v>
      </c>
      <c r="AY140" s="19">
        <f t="shared" si="28"/>
        <v>484671</v>
      </c>
      <c r="AZ140" s="20"/>
      <c r="BA140" s="21">
        <v>40000</v>
      </c>
      <c r="BB140" s="21">
        <v>0</v>
      </c>
      <c r="BC140" s="21">
        <v>0</v>
      </c>
      <c r="BD140" s="21">
        <v>0</v>
      </c>
      <c r="BE140" s="19">
        <f t="shared" si="29"/>
        <v>40000</v>
      </c>
      <c r="BF140" s="20"/>
      <c r="BG140" s="22">
        <v>79597</v>
      </c>
      <c r="BH140" s="20"/>
      <c r="BI140" s="21">
        <v>0</v>
      </c>
      <c r="BJ140" s="21">
        <v>0</v>
      </c>
      <c r="BK140" s="21">
        <v>64796</v>
      </c>
      <c r="BL140" s="21">
        <v>0</v>
      </c>
      <c r="BM140" s="21">
        <v>0</v>
      </c>
      <c r="BN140" s="21">
        <v>0</v>
      </c>
      <c r="BO140" s="21">
        <v>0</v>
      </c>
      <c r="BP140" s="21">
        <v>0</v>
      </c>
      <c r="BQ140" s="21">
        <v>0</v>
      </c>
      <c r="BR140" s="21">
        <v>0</v>
      </c>
      <c r="BS140" s="21">
        <v>0</v>
      </c>
      <c r="BT140" s="21">
        <v>0</v>
      </c>
      <c r="BU140" s="19">
        <f t="shared" si="25"/>
        <v>64796</v>
      </c>
      <c r="BV140" s="20" t="s">
        <v>12</v>
      </c>
      <c r="BW140" s="19">
        <f t="shared" si="33"/>
        <v>669064</v>
      </c>
      <c r="BX140" s="20" t="s">
        <v>12</v>
      </c>
      <c r="BY140" s="19">
        <f t="shared" si="31"/>
        <v>116573</v>
      </c>
      <c r="BZ140" s="20" t="s">
        <v>12</v>
      </c>
      <c r="CA140" s="29"/>
      <c r="CB140" s="20"/>
      <c r="CC140" s="19">
        <f t="shared" si="37"/>
        <v>762180</v>
      </c>
      <c r="CD140" s="5"/>
      <c r="CE140" s="113"/>
      <c r="CF140" s="113"/>
      <c r="CG140" s="19">
        <f t="shared" ref="CG140:CG202" si="38">CC140-CE140-CF140</f>
        <v>762180</v>
      </c>
      <c r="CH140" s="336" t="s">
        <v>738</v>
      </c>
    </row>
    <row r="141" spans="1:86" x14ac:dyDescent="0.2">
      <c r="A141" s="6">
        <f t="shared" si="34"/>
        <v>1</v>
      </c>
      <c r="B141" s="30" t="s">
        <v>367</v>
      </c>
      <c r="C141" s="29">
        <v>380227</v>
      </c>
      <c r="D141" s="20"/>
      <c r="E141" s="21">
        <v>68542</v>
      </c>
      <c r="F141" s="21">
        <v>0</v>
      </c>
      <c r="G141" s="21">
        <v>837</v>
      </c>
      <c r="H141" s="21">
        <v>0</v>
      </c>
      <c r="I141" s="21">
        <v>0</v>
      </c>
      <c r="J141" s="21">
        <v>0</v>
      </c>
      <c r="K141" s="21">
        <v>0</v>
      </c>
      <c r="L141" s="21">
        <v>0</v>
      </c>
      <c r="M141" s="21">
        <v>3456</v>
      </c>
      <c r="N141" s="19">
        <f t="shared" si="35"/>
        <v>72835</v>
      </c>
      <c r="O141" s="20"/>
      <c r="P141" s="21">
        <v>98969</v>
      </c>
      <c r="Q141" s="21">
        <v>0</v>
      </c>
      <c r="R141" s="21">
        <v>53493</v>
      </c>
      <c r="S141" s="21">
        <v>0</v>
      </c>
      <c r="T141" s="21">
        <v>35498</v>
      </c>
      <c r="U141" s="59">
        <f t="shared" si="30"/>
        <v>187960</v>
      </c>
      <c r="V141" s="20"/>
      <c r="W141" s="21"/>
      <c r="X141" s="21"/>
      <c r="Y141" s="21"/>
      <c r="Z141" s="21"/>
      <c r="AA141" s="21"/>
      <c r="AB141" s="21"/>
      <c r="AC141" s="19">
        <f t="shared" si="36"/>
        <v>0</v>
      </c>
      <c r="AD141" s="20"/>
      <c r="AE141" s="19">
        <f t="shared" si="32"/>
        <v>260795</v>
      </c>
      <c r="AF141" s="20"/>
      <c r="AG141" s="21"/>
      <c r="AH141" s="21"/>
      <c r="AI141" s="21"/>
      <c r="AJ141" s="21"/>
      <c r="AK141" s="19">
        <f t="shared" si="26"/>
        <v>0</v>
      </c>
      <c r="AL141" s="20"/>
      <c r="AM141" s="21"/>
      <c r="AN141" s="21"/>
      <c r="AO141" s="21"/>
      <c r="AP141" s="21"/>
      <c r="AQ141" s="19">
        <f t="shared" si="27"/>
        <v>0</v>
      </c>
      <c r="AR141" s="20"/>
      <c r="AS141" s="21">
        <v>0</v>
      </c>
      <c r="AT141" s="21">
        <v>0</v>
      </c>
      <c r="AU141" s="21">
        <v>9043</v>
      </c>
      <c r="AV141" s="21">
        <v>0</v>
      </c>
      <c r="AW141" s="21">
        <v>0</v>
      </c>
      <c r="AX141" s="21">
        <v>14494</v>
      </c>
      <c r="AY141" s="19">
        <f t="shared" si="28"/>
        <v>23537</v>
      </c>
      <c r="AZ141" s="20"/>
      <c r="BA141" s="21">
        <v>0</v>
      </c>
      <c r="BB141" s="21">
        <v>0</v>
      </c>
      <c r="BC141" s="21">
        <v>17535</v>
      </c>
      <c r="BD141" s="21">
        <v>8915</v>
      </c>
      <c r="BE141" s="19">
        <f t="shared" si="29"/>
        <v>26450</v>
      </c>
      <c r="BF141" s="20"/>
      <c r="BG141" s="22">
        <v>66483</v>
      </c>
      <c r="BH141" s="20"/>
      <c r="BI141" s="21">
        <v>0</v>
      </c>
      <c r="BJ141" s="21">
        <v>0</v>
      </c>
      <c r="BK141" s="21">
        <v>32076</v>
      </c>
      <c r="BL141" s="21">
        <v>29577</v>
      </c>
      <c r="BM141" s="21">
        <v>0</v>
      </c>
      <c r="BN141" s="21">
        <v>0</v>
      </c>
      <c r="BO141" s="21">
        <v>0</v>
      </c>
      <c r="BP141" s="21">
        <v>0</v>
      </c>
      <c r="BQ141" s="21">
        <v>0</v>
      </c>
      <c r="BR141" s="21">
        <v>0</v>
      </c>
      <c r="BS141" s="21">
        <v>0</v>
      </c>
      <c r="BT141" s="21">
        <v>12087</v>
      </c>
      <c r="BU141" s="19">
        <f t="shared" si="25"/>
        <v>73740</v>
      </c>
      <c r="BV141" s="20" t="s">
        <v>12</v>
      </c>
      <c r="BW141" s="19">
        <f t="shared" si="33"/>
        <v>190210</v>
      </c>
      <c r="BX141" s="20" t="s">
        <v>12</v>
      </c>
      <c r="BY141" s="19">
        <f t="shared" si="31"/>
        <v>70585</v>
      </c>
      <c r="BZ141" s="20" t="s">
        <v>12</v>
      </c>
      <c r="CA141" s="29"/>
      <c r="CB141" s="20"/>
      <c r="CC141" s="19">
        <f t="shared" si="37"/>
        <v>450812</v>
      </c>
      <c r="CD141" s="5"/>
      <c r="CE141" s="113"/>
      <c r="CF141" s="113"/>
      <c r="CG141" s="19">
        <f t="shared" si="38"/>
        <v>450812</v>
      </c>
      <c r="CH141" s="336" t="s">
        <v>738</v>
      </c>
    </row>
    <row r="142" spans="1:86" x14ac:dyDescent="0.2">
      <c r="A142" s="6">
        <f t="shared" si="34"/>
        <v>1</v>
      </c>
      <c r="B142" s="30" t="s">
        <v>548</v>
      </c>
      <c r="C142" s="29"/>
      <c r="D142" s="20"/>
      <c r="E142" s="21">
        <v>12000</v>
      </c>
      <c r="F142" s="21"/>
      <c r="G142" s="21">
        <v>131</v>
      </c>
      <c r="H142" s="21">
        <v>7513</v>
      </c>
      <c r="I142" s="21"/>
      <c r="J142" s="21"/>
      <c r="K142" s="21"/>
      <c r="L142" s="21"/>
      <c r="M142" s="21"/>
      <c r="N142" s="19">
        <f t="shared" si="35"/>
        <v>19644</v>
      </c>
      <c r="O142" s="20"/>
      <c r="P142" s="21">
        <v>12000</v>
      </c>
      <c r="Q142" s="21"/>
      <c r="R142" s="21"/>
      <c r="S142" s="21"/>
      <c r="T142" s="21">
        <v>994</v>
      </c>
      <c r="U142" s="59">
        <f>(SUM(P142:T142))</f>
        <v>12994</v>
      </c>
      <c r="V142" s="20"/>
      <c r="W142" s="21"/>
      <c r="X142" s="21"/>
      <c r="Y142" s="21"/>
      <c r="Z142" s="21"/>
      <c r="AA142" s="21"/>
      <c r="AB142" s="21"/>
      <c r="AC142" s="19">
        <f t="shared" si="36"/>
        <v>0</v>
      </c>
      <c r="AD142" s="20"/>
      <c r="AE142" s="19">
        <f>(+AC142+U142+N142)</f>
        <v>32638</v>
      </c>
      <c r="AF142" s="20"/>
      <c r="AG142" s="21"/>
      <c r="AH142" s="21"/>
      <c r="AI142" s="21"/>
      <c r="AJ142" s="21"/>
      <c r="AK142" s="19">
        <f>(SUM(AG142:AJ142))</f>
        <v>0</v>
      </c>
      <c r="AL142" s="20"/>
      <c r="AM142" s="21"/>
      <c r="AN142" s="21"/>
      <c r="AO142" s="21"/>
      <c r="AP142" s="21"/>
      <c r="AQ142" s="19">
        <f>(SUM(AM142:AP142))</f>
        <v>0</v>
      </c>
      <c r="AR142" s="20"/>
      <c r="AS142" s="21"/>
      <c r="AT142" s="21">
        <v>11683</v>
      </c>
      <c r="AU142" s="21"/>
      <c r="AV142" s="21"/>
      <c r="AW142" s="21"/>
      <c r="AX142" s="21"/>
      <c r="AY142" s="19">
        <f>(SUM(AS142:AX142))</f>
        <v>11683</v>
      </c>
      <c r="AZ142" s="20"/>
      <c r="BA142" s="21"/>
      <c r="BB142" s="21"/>
      <c r="BC142" s="21"/>
      <c r="BD142" s="21"/>
      <c r="BE142" s="19">
        <f>(SUM(BA142:BD142))</f>
        <v>0</v>
      </c>
      <c r="BF142" s="20"/>
      <c r="BG142" s="22">
        <v>3043</v>
      </c>
      <c r="BH142" s="20"/>
      <c r="BI142" s="21"/>
      <c r="BJ142" s="21"/>
      <c r="BK142" s="21">
        <v>824</v>
      </c>
      <c r="BL142" s="21">
        <v>600</v>
      </c>
      <c r="BM142" s="21"/>
      <c r="BN142" s="21"/>
      <c r="BO142" s="21"/>
      <c r="BP142" s="21"/>
      <c r="BQ142" s="21"/>
      <c r="BR142" s="21"/>
      <c r="BS142" s="21"/>
      <c r="BT142" s="21">
        <v>1601</v>
      </c>
      <c r="BU142" s="19">
        <f>((SUM(BI142:BT142)))</f>
        <v>3025</v>
      </c>
      <c r="BV142" s="20" t="s">
        <v>12</v>
      </c>
      <c r="BW142" s="19">
        <f>(+BU142+BG142+BE142+AY142+AQ142+AK142)</f>
        <v>17751</v>
      </c>
      <c r="BX142" s="20" t="s">
        <v>12</v>
      </c>
      <c r="BY142" s="19">
        <f>((+AC142+U142+N142)-BW142)</f>
        <v>14887</v>
      </c>
      <c r="BZ142" s="20" t="s">
        <v>12</v>
      </c>
      <c r="CA142" s="29">
        <v>-1</v>
      </c>
      <c r="CB142" s="20"/>
      <c r="CC142" s="19">
        <f t="shared" si="37"/>
        <v>14886</v>
      </c>
      <c r="CD142" s="5"/>
      <c r="CE142" s="113">
        <v>1000</v>
      </c>
      <c r="CF142" s="113"/>
      <c r="CG142" s="19">
        <f t="shared" si="38"/>
        <v>13886</v>
      </c>
      <c r="CH142" s="336" t="s">
        <v>738</v>
      </c>
    </row>
    <row r="143" spans="1:86" x14ac:dyDescent="0.2">
      <c r="A143" s="6">
        <f t="shared" si="34"/>
        <v>1</v>
      </c>
      <c r="B143" s="30" t="s">
        <v>368</v>
      </c>
      <c r="C143" s="29">
        <v>44518</v>
      </c>
      <c r="D143" s="20"/>
      <c r="E143" s="21">
        <v>20000</v>
      </c>
      <c r="F143" s="21"/>
      <c r="G143" s="21"/>
      <c r="H143" s="21">
        <v>10000</v>
      </c>
      <c r="I143" s="21"/>
      <c r="J143" s="21"/>
      <c r="K143" s="21"/>
      <c r="L143" s="21"/>
      <c r="M143" s="21"/>
      <c r="N143" s="19">
        <f t="shared" si="35"/>
        <v>30000</v>
      </c>
      <c r="O143" s="20"/>
      <c r="P143" s="21">
        <v>26354</v>
      </c>
      <c r="Q143" s="21"/>
      <c r="R143" s="21">
        <v>30000</v>
      </c>
      <c r="S143" s="21"/>
      <c r="T143" s="21"/>
      <c r="U143" s="59">
        <f t="shared" si="30"/>
        <v>56354</v>
      </c>
      <c r="V143" s="20"/>
      <c r="W143" s="21"/>
      <c r="X143" s="21"/>
      <c r="Y143" s="21"/>
      <c r="Z143" s="21"/>
      <c r="AA143" s="21"/>
      <c r="AB143" s="21"/>
      <c r="AC143" s="19">
        <f t="shared" si="36"/>
        <v>0</v>
      </c>
      <c r="AD143" s="20"/>
      <c r="AE143" s="19">
        <f t="shared" ref="AE143:AE174" si="39">(+AC143+U143+N143)</f>
        <v>86354</v>
      </c>
      <c r="AF143" s="20"/>
      <c r="AG143" s="21"/>
      <c r="AH143" s="21"/>
      <c r="AI143" s="21"/>
      <c r="AJ143" s="21"/>
      <c r="AK143" s="19">
        <f t="shared" si="26"/>
        <v>0</v>
      </c>
      <c r="AL143" s="20"/>
      <c r="AM143" s="21"/>
      <c r="AN143" s="21"/>
      <c r="AO143" s="21"/>
      <c r="AP143" s="21"/>
      <c r="AQ143" s="19">
        <f t="shared" si="27"/>
        <v>0</v>
      </c>
      <c r="AR143" s="20"/>
      <c r="AS143" s="21">
        <v>33702</v>
      </c>
      <c r="AT143" s="21">
        <v>1611</v>
      </c>
      <c r="AU143" s="21">
        <v>10000</v>
      </c>
      <c r="AV143" s="21">
        <v>2500</v>
      </c>
      <c r="AW143" s="21"/>
      <c r="AX143" s="21"/>
      <c r="AY143" s="19">
        <f t="shared" si="28"/>
        <v>47813</v>
      </c>
      <c r="AZ143" s="20"/>
      <c r="BA143" s="21"/>
      <c r="BB143" s="21"/>
      <c r="BC143" s="21">
        <v>9867</v>
      </c>
      <c r="BD143" s="21">
        <v>5068</v>
      </c>
      <c r="BE143" s="19">
        <f>(SUM(BA143:BD143))</f>
        <v>14935</v>
      </c>
      <c r="BF143" s="20"/>
      <c r="BG143" s="22">
        <v>1500</v>
      </c>
      <c r="BH143" s="20"/>
      <c r="BI143" s="21"/>
      <c r="BJ143" s="21"/>
      <c r="BK143" s="21">
        <v>6140</v>
      </c>
      <c r="BL143" s="21">
        <v>1500</v>
      </c>
      <c r="BM143" s="21">
        <v>13968</v>
      </c>
      <c r="BN143" s="21"/>
      <c r="BO143" s="21"/>
      <c r="BP143" s="21"/>
      <c r="BQ143" s="21"/>
      <c r="BR143" s="21"/>
      <c r="BS143" s="21"/>
      <c r="BT143" s="21"/>
      <c r="BU143" s="19">
        <f t="shared" si="25"/>
        <v>21608</v>
      </c>
      <c r="BV143" s="20" t="s">
        <v>12</v>
      </c>
      <c r="BW143" s="19">
        <f t="shared" ref="BW143:BW174" si="40">(+BU143+BG143+BE143+AY143+AQ143+AK143)</f>
        <v>85856</v>
      </c>
      <c r="BX143" s="20" t="s">
        <v>12</v>
      </c>
      <c r="BY143" s="19">
        <f>((+AC143+U143+N143)-BW143)</f>
        <v>498</v>
      </c>
      <c r="BZ143" s="20" t="s">
        <v>12</v>
      </c>
      <c r="CA143" s="29"/>
      <c r="CB143" s="20"/>
      <c r="CC143" s="19">
        <f t="shared" si="37"/>
        <v>45016</v>
      </c>
      <c r="CD143" s="5"/>
      <c r="CE143" s="113">
        <v>0</v>
      </c>
      <c r="CF143" s="113"/>
      <c r="CG143" s="19">
        <f t="shared" si="38"/>
        <v>45016</v>
      </c>
      <c r="CH143" s="335" t="s">
        <v>738</v>
      </c>
    </row>
    <row r="144" spans="1:86" x14ac:dyDescent="0.2">
      <c r="A144" s="6">
        <f t="shared" si="34"/>
        <v>0</v>
      </c>
      <c r="B144" s="346" t="s">
        <v>369</v>
      </c>
      <c r="C144" s="29"/>
      <c r="D144" s="20"/>
      <c r="E144" s="21"/>
      <c r="F144" s="21"/>
      <c r="G144" s="21"/>
      <c r="H144" s="21"/>
      <c r="I144" s="21"/>
      <c r="J144" s="21"/>
      <c r="K144" s="21"/>
      <c r="L144" s="21"/>
      <c r="M144" s="21"/>
      <c r="N144" s="19">
        <f t="shared" si="35"/>
        <v>0</v>
      </c>
      <c r="O144" s="20"/>
      <c r="P144" s="21"/>
      <c r="Q144" s="21"/>
      <c r="R144" s="21"/>
      <c r="S144" s="21"/>
      <c r="T144" s="21"/>
      <c r="U144" s="59">
        <f t="shared" si="30"/>
        <v>0</v>
      </c>
      <c r="V144" s="20"/>
      <c r="W144" s="21"/>
      <c r="X144" s="21"/>
      <c r="Y144" s="21"/>
      <c r="Z144" s="21"/>
      <c r="AA144" s="21"/>
      <c r="AB144" s="21"/>
      <c r="AC144" s="19">
        <f t="shared" si="36"/>
        <v>0</v>
      </c>
      <c r="AD144" s="20"/>
      <c r="AE144" s="19">
        <f t="shared" si="39"/>
        <v>0</v>
      </c>
      <c r="AF144" s="20"/>
      <c r="AG144" s="21"/>
      <c r="AH144" s="21"/>
      <c r="AI144" s="21"/>
      <c r="AJ144" s="21"/>
      <c r="AK144" s="19">
        <f t="shared" si="26"/>
        <v>0</v>
      </c>
      <c r="AL144" s="20"/>
      <c r="AM144" s="21"/>
      <c r="AN144" s="21"/>
      <c r="AO144" s="21"/>
      <c r="AP144" s="21"/>
      <c r="AQ144" s="19">
        <f t="shared" si="27"/>
        <v>0</v>
      </c>
      <c r="AR144" s="20"/>
      <c r="AS144" s="21"/>
      <c r="AT144" s="21"/>
      <c r="AU144" s="21"/>
      <c r="AV144" s="21"/>
      <c r="AW144" s="21"/>
      <c r="AX144" s="21"/>
      <c r="AY144" s="19">
        <f t="shared" si="28"/>
        <v>0</v>
      </c>
      <c r="AZ144" s="20"/>
      <c r="BA144" s="21"/>
      <c r="BB144" s="21"/>
      <c r="BC144" s="21"/>
      <c r="BD144" s="21"/>
      <c r="BE144" s="19">
        <f t="shared" si="29"/>
        <v>0</v>
      </c>
      <c r="BF144" s="20"/>
      <c r="BG144" s="22"/>
      <c r="BH144" s="20"/>
      <c r="BI144" s="21"/>
      <c r="BJ144" s="21"/>
      <c r="BK144" s="21"/>
      <c r="BL144" s="21"/>
      <c r="BM144" s="21"/>
      <c r="BN144" s="21"/>
      <c r="BO144" s="21"/>
      <c r="BP144" s="21"/>
      <c r="BQ144" s="21"/>
      <c r="BR144" s="21"/>
      <c r="BS144" s="21"/>
      <c r="BT144" s="21"/>
      <c r="BU144" s="19">
        <f t="shared" ref="BU144:BU201" si="41">((SUM(BI144:BT144)))</f>
        <v>0</v>
      </c>
      <c r="BV144" s="20" t="s">
        <v>12</v>
      </c>
      <c r="BW144" s="19">
        <f t="shared" si="40"/>
        <v>0</v>
      </c>
      <c r="BX144" s="20" t="s">
        <v>12</v>
      </c>
      <c r="BY144" s="19">
        <f t="shared" ref="BY144:BY174" si="42">((+AC144+U144+N144)-BW144)</f>
        <v>0</v>
      </c>
      <c r="BZ144" s="20" t="s">
        <v>12</v>
      </c>
      <c r="CA144" s="29"/>
      <c r="CB144" s="20"/>
      <c r="CC144" s="19">
        <f t="shared" si="37"/>
        <v>0</v>
      </c>
      <c r="CD144" s="5"/>
      <c r="CE144" s="113"/>
      <c r="CF144" s="113"/>
      <c r="CG144" s="19">
        <f t="shared" si="38"/>
        <v>0</v>
      </c>
      <c r="CH144" s="335"/>
    </row>
    <row r="145" spans="1:86" x14ac:dyDescent="0.2">
      <c r="A145" s="6">
        <f t="shared" si="34"/>
        <v>0</v>
      </c>
      <c r="B145" s="347" t="s">
        <v>370</v>
      </c>
      <c r="C145" s="29"/>
      <c r="D145" s="20"/>
      <c r="E145" s="21"/>
      <c r="F145" s="21"/>
      <c r="G145" s="21"/>
      <c r="H145" s="21"/>
      <c r="I145" s="21"/>
      <c r="J145" s="21"/>
      <c r="K145" s="21"/>
      <c r="L145" s="21"/>
      <c r="M145" s="21"/>
      <c r="N145" s="19">
        <f t="shared" si="35"/>
        <v>0</v>
      </c>
      <c r="O145" s="20"/>
      <c r="P145" s="21"/>
      <c r="Q145" s="21"/>
      <c r="R145" s="21"/>
      <c r="S145" s="21"/>
      <c r="T145" s="21"/>
      <c r="U145" s="59">
        <f t="shared" ref="U145:U202" si="43">(SUM(P145:T145))</f>
        <v>0</v>
      </c>
      <c r="V145" s="20"/>
      <c r="W145" s="21"/>
      <c r="X145" s="21"/>
      <c r="Y145" s="21"/>
      <c r="Z145" s="21"/>
      <c r="AA145" s="21"/>
      <c r="AB145" s="21"/>
      <c r="AC145" s="19">
        <f t="shared" si="36"/>
        <v>0</v>
      </c>
      <c r="AD145" s="20"/>
      <c r="AE145" s="19">
        <f t="shared" si="39"/>
        <v>0</v>
      </c>
      <c r="AF145" s="20"/>
      <c r="AG145" s="21"/>
      <c r="AH145" s="21"/>
      <c r="AI145" s="21"/>
      <c r="AJ145" s="21"/>
      <c r="AK145" s="19">
        <f t="shared" ref="AK145:AK201" si="44">(SUM(AG145:AJ145))</f>
        <v>0</v>
      </c>
      <c r="AL145" s="20"/>
      <c r="AM145" s="21"/>
      <c r="AN145" s="21"/>
      <c r="AO145" s="21"/>
      <c r="AP145" s="21"/>
      <c r="AQ145" s="19">
        <f t="shared" ref="AQ145:AQ201" si="45">(SUM(AM145:AP145))</f>
        <v>0</v>
      </c>
      <c r="AR145" s="20"/>
      <c r="AS145" s="21"/>
      <c r="AT145" s="21"/>
      <c r="AU145" s="21"/>
      <c r="AV145" s="21"/>
      <c r="AW145" s="21"/>
      <c r="AX145" s="21"/>
      <c r="AY145" s="19">
        <f t="shared" ref="AY145:AY201" si="46">(SUM(AS145:AX145))</f>
        <v>0</v>
      </c>
      <c r="AZ145" s="20"/>
      <c r="BA145" s="21"/>
      <c r="BB145" s="21"/>
      <c r="BC145" s="21"/>
      <c r="BD145" s="21"/>
      <c r="BE145" s="19">
        <f t="shared" ref="BE145:BE202" si="47">(SUM(BA145:BD145))</f>
        <v>0</v>
      </c>
      <c r="BF145" s="20"/>
      <c r="BG145" s="22"/>
      <c r="BH145" s="20"/>
      <c r="BI145" s="21"/>
      <c r="BJ145" s="21"/>
      <c r="BK145" s="21"/>
      <c r="BL145" s="21"/>
      <c r="BM145" s="21"/>
      <c r="BN145" s="21"/>
      <c r="BO145" s="21"/>
      <c r="BP145" s="21"/>
      <c r="BQ145" s="21"/>
      <c r="BR145" s="21"/>
      <c r="BS145" s="21"/>
      <c r="BT145" s="21"/>
      <c r="BU145" s="19">
        <f t="shared" si="41"/>
        <v>0</v>
      </c>
      <c r="BV145" s="20" t="s">
        <v>12</v>
      </c>
      <c r="BW145" s="19">
        <f t="shared" si="40"/>
        <v>0</v>
      </c>
      <c r="BX145" s="20" t="s">
        <v>12</v>
      </c>
      <c r="BY145" s="19">
        <f t="shared" si="42"/>
        <v>0</v>
      </c>
      <c r="BZ145" s="20" t="s">
        <v>12</v>
      </c>
      <c r="CA145" s="29"/>
      <c r="CB145" s="20"/>
      <c r="CC145" s="19">
        <f t="shared" si="37"/>
        <v>0</v>
      </c>
      <c r="CD145" s="5"/>
      <c r="CE145" s="113"/>
      <c r="CF145" s="113"/>
      <c r="CG145" s="19">
        <f t="shared" si="38"/>
        <v>0</v>
      </c>
      <c r="CH145" s="335"/>
    </row>
    <row r="146" spans="1:86" x14ac:dyDescent="0.2">
      <c r="A146" s="6">
        <f t="shared" si="34"/>
        <v>1</v>
      </c>
      <c r="B146" s="30" t="s">
        <v>371</v>
      </c>
      <c r="C146" s="29">
        <v>379484</v>
      </c>
      <c r="D146" s="20"/>
      <c r="E146" s="21">
        <v>82260</v>
      </c>
      <c r="F146" s="21">
        <v>0</v>
      </c>
      <c r="G146" s="21">
        <v>23255</v>
      </c>
      <c r="H146" s="21">
        <v>0</v>
      </c>
      <c r="I146" s="21">
        <v>0</v>
      </c>
      <c r="J146" s="21">
        <v>0</v>
      </c>
      <c r="K146" s="21">
        <v>5936</v>
      </c>
      <c r="L146" s="21">
        <v>0</v>
      </c>
      <c r="M146" s="21">
        <v>378785</v>
      </c>
      <c r="N146" s="19">
        <f t="shared" si="35"/>
        <v>490236</v>
      </c>
      <c r="O146" s="20"/>
      <c r="P146" s="21">
        <v>98752</v>
      </c>
      <c r="Q146" s="21">
        <v>79502</v>
      </c>
      <c r="R146" s="21">
        <v>0</v>
      </c>
      <c r="S146" s="21">
        <v>0</v>
      </c>
      <c r="T146" s="21">
        <v>0</v>
      </c>
      <c r="U146" s="59">
        <f t="shared" si="43"/>
        <v>178254</v>
      </c>
      <c r="V146" s="20"/>
      <c r="W146" s="21">
        <v>0</v>
      </c>
      <c r="X146" s="21">
        <v>0</v>
      </c>
      <c r="Y146" s="21">
        <v>0</v>
      </c>
      <c r="Z146" s="21">
        <v>0</v>
      </c>
      <c r="AA146" s="21">
        <v>0</v>
      </c>
      <c r="AB146" s="21">
        <v>0</v>
      </c>
      <c r="AC146" s="19">
        <v>0</v>
      </c>
      <c r="AD146" s="20"/>
      <c r="AE146" s="19">
        <f t="shared" si="39"/>
        <v>668490</v>
      </c>
      <c r="AF146" s="20"/>
      <c r="AG146" s="21">
        <v>0</v>
      </c>
      <c r="AH146" s="21">
        <v>0</v>
      </c>
      <c r="AI146" s="21">
        <v>0</v>
      </c>
      <c r="AJ146" s="21">
        <v>0</v>
      </c>
      <c r="AK146" s="19">
        <f t="shared" si="44"/>
        <v>0</v>
      </c>
      <c r="AL146" s="20"/>
      <c r="AM146" s="21">
        <v>20005</v>
      </c>
      <c r="AN146" s="21">
        <v>0</v>
      </c>
      <c r="AO146" s="21">
        <v>0</v>
      </c>
      <c r="AP146" s="21">
        <v>0</v>
      </c>
      <c r="AQ146" s="19">
        <f t="shared" si="45"/>
        <v>20005</v>
      </c>
      <c r="AR146" s="20"/>
      <c r="AS146" s="21">
        <v>5065</v>
      </c>
      <c r="AT146" s="21">
        <v>18988</v>
      </c>
      <c r="AU146" s="21">
        <v>12036</v>
      </c>
      <c r="AV146" s="21">
        <v>4108</v>
      </c>
      <c r="AW146" s="21">
        <v>0</v>
      </c>
      <c r="AX146" s="21">
        <v>1581</v>
      </c>
      <c r="AY146" s="19">
        <f t="shared" si="46"/>
        <v>41778</v>
      </c>
      <c r="AZ146" s="20"/>
      <c r="BA146" s="21">
        <v>0</v>
      </c>
      <c r="BB146" s="21">
        <v>10011</v>
      </c>
      <c r="BC146" s="21">
        <v>6818</v>
      </c>
      <c r="BD146" s="21">
        <v>5433</v>
      </c>
      <c r="BE146" s="19">
        <f>(SUM(BA146:BD146))</f>
        <v>22262</v>
      </c>
      <c r="BF146" s="20"/>
      <c r="BG146" s="22">
        <v>33557</v>
      </c>
      <c r="BH146" s="20"/>
      <c r="BI146" s="21">
        <v>0</v>
      </c>
      <c r="BJ146" s="21">
        <v>0</v>
      </c>
      <c r="BK146" s="21">
        <v>19385</v>
      </c>
      <c r="BL146" s="21">
        <v>2111</v>
      </c>
      <c r="BM146" s="21">
        <v>0</v>
      </c>
      <c r="BN146" s="21">
        <v>0</v>
      </c>
      <c r="BO146" s="21">
        <v>0</v>
      </c>
      <c r="BP146" s="21">
        <v>0</v>
      </c>
      <c r="BQ146" s="21">
        <v>0</v>
      </c>
      <c r="BR146" s="21">
        <v>0</v>
      </c>
      <c r="BS146" s="21">
        <v>0</v>
      </c>
      <c r="BT146" s="21">
        <v>71880</v>
      </c>
      <c r="BU146" s="19">
        <f t="shared" si="41"/>
        <v>93376</v>
      </c>
      <c r="BV146" s="20" t="s">
        <v>12</v>
      </c>
      <c r="BW146" s="19">
        <f t="shared" si="40"/>
        <v>210978</v>
      </c>
      <c r="BX146" s="20" t="s">
        <v>12</v>
      </c>
      <c r="BY146" s="19">
        <f t="shared" si="42"/>
        <v>457512</v>
      </c>
      <c r="BZ146" s="20" t="s">
        <v>12</v>
      </c>
      <c r="CA146" s="29"/>
      <c r="CB146" s="20"/>
      <c r="CC146" s="19">
        <f t="shared" si="37"/>
        <v>836996</v>
      </c>
      <c r="CD146" s="5"/>
      <c r="CE146" s="113">
        <v>316996</v>
      </c>
      <c r="CF146" s="113">
        <v>520000</v>
      </c>
      <c r="CG146" s="19">
        <f t="shared" si="38"/>
        <v>0</v>
      </c>
      <c r="CH146" s="336" t="s">
        <v>738</v>
      </c>
    </row>
    <row r="147" spans="1:86" x14ac:dyDescent="0.2">
      <c r="A147" s="6">
        <f t="shared" si="34"/>
        <v>1</v>
      </c>
      <c r="B147" s="30" t="s">
        <v>372</v>
      </c>
      <c r="C147" s="29">
        <v>0</v>
      </c>
      <c r="D147" s="20"/>
      <c r="E147" s="21">
        <v>1404</v>
      </c>
      <c r="F147" s="21">
        <v>0</v>
      </c>
      <c r="G147" s="21">
        <v>0</v>
      </c>
      <c r="H147" s="21">
        <v>64723</v>
      </c>
      <c r="I147" s="21">
        <v>0</v>
      </c>
      <c r="J147" s="21">
        <v>0</v>
      </c>
      <c r="K147" s="21">
        <v>0</v>
      </c>
      <c r="L147" s="21">
        <v>0</v>
      </c>
      <c r="M147" s="21">
        <v>0</v>
      </c>
      <c r="N147" s="19">
        <f t="shared" si="35"/>
        <v>66127</v>
      </c>
      <c r="O147" s="20"/>
      <c r="P147" s="21">
        <v>79041</v>
      </c>
      <c r="Q147" s="21">
        <v>0</v>
      </c>
      <c r="R147" s="21">
        <v>175942</v>
      </c>
      <c r="S147" s="21">
        <v>0</v>
      </c>
      <c r="T147" s="21">
        <v>0</v>
      </c>
      <c r="U147" s="59">
        <f t="shared" si="43"/>
        <v>254983</v>
      </c>
      <c r="V147" s="20"/>
      <c r="W147" s="21">
        <v>0</v>
      </c>
      <c r="X147" s="21">
        <v>0</v>
      </c>
      <c r="Y147" s="21">
        <v>0</v>
      </c>
      <c r="Z147" s="21">
        <v>0</v>
      </c>
      <c r="AA147" s="21">
        <v>0</v>
      </c>
      <c r="AB147" s="21">
        <v>0</v>
      </c>
      <c r="AC147" s="19">
        <v>0</v>
      </c>
      <c r="AD147" s="20"/>
      <c r="AE147" s="19">
        <f t="shared" si="39"/>
        <v>321110</v>
      </c>
      <c r="AF147" s="20"/>
      <c r="AG147" s="21">
        <v>0</v>
      </c>
      <c r="AH147" s="21">
        <v>0</v>
      </c>
      <c r="AI147" s="21">
        <v>0</v>
      </c>
      <c r="AJ147" s="21">
        <v>0</v>
      </c>
      <c r="AK147" s="19">
        <f t="shared" si="44"/>
        <v>0</v>
      </c>
      <c r="AL147" s="20"/>
      <c r="AM147" s="21">
        <v>0</v>
      </c>
      <c r="AN147" s="21">
        <v>0</v>
      </c>
      <c r="AO147" s="21">
        <v>0</v>
      </c>
      <c r="AP147" s="21">
        <v>0</v>
      </c>
      <c r="AQ147" s="19">
        <f t="shared" si="45"/>
        <v>0</v>
      </c>
      <c r="AR147" s="20"/>
      <c r="AS147" s="21">
        <v>154461</v>
      </c>
      <c r="AT147" s="21">
        <v>7434</v>
      </c>
      <c r="AU147" s="21">
        <v>30935</v>
      </c>
      <c r="AV147" s="21">
        <v>7500</v>
      </c>
      <c r="AW147" s="21">
        <v>0</v>
      </c>
      <c r="AX147" s="21">
        <v>77130</v>
      </c>
      <c r="AY147" s="19">
        <f>(SUM(AS147:AX147))</f>
        <v>277460</v>
      </c>
      <c r="AZ147" s="20"/>
      <c r="BA147" s="21">
        <v>9433</v>
      </c>
      <c r="BB147" s="21">
        <v>0</v>
      </c>
      <c r="BC147" s="21">
        <v>27408</v>
      </c>
      <c r="BD147" s="21">
        <v>0</v>
      </c>
      <c r="BE147" s="19">
        <f t="shared" si="47"/>
        <v>36841</v>
      </c>
      <c r="BF147" s="20"/>
      <c r="BG147" s="22">
        <v>0</v>
      </c>
      <c r="BH147" s="20"/>
      <c r="BI147" s="21">
        <v>0</v>
      </c>
      <c r="BJ147" s="21">
        <v>0</v>
      </c>
      <c r="BK147" s="21">
        <v>6809</v>
      </c>
      <c r="BL147" s="21">
        <v>0</v>
      </c>
      <c r="BM147" s="21">
        <v>0</v>
      </c>
      <c r="BN147" s="21">
        <v>0</v>
      </c>
      <c r="BO147" s="21">
        <v>0</v>
      </c>
      <c r="BP147" s="21">
        <v>0</v>
      </c>
      <c r="BQ147" s="21">
        <v>0</v>
      </c>
      <c r="BR147" s="21">
        <v>0</v>
      </c>
      <c r="BS147" s="21">
        <v>0</v>
      </c>
      <c r="BT147" s="21">
        <v>0</v>
      </c>
      <c r="BU147" s="19">
        <f t="shared" si="41"/>
        <v>6809</v>
      </c>
      <c r="BV147" s="20" t="s">
        <v>12</v>
      </c>
      <c r="BW147" s="19">
        <f t="shared" si="40"/>
        <v>321110</v>
      </c>
      <c r="BX147" s="20" t="s">
        <v>12</v>
      </c>
      <c r="BY147" s="19">
        <f t="shared" si="42"/>
        <v>0</v>
      </c>
      <c r="BZ147" s="20" t="s">
        <v>12</v>
      </c>
      <c r="CA147" s="29"/>
      <c r="CB147" s="20"/>
      <c r="CC147" s="19">
        <f t="shared" si="37"/>
        <v>0</v>
      </c>
      <c r="CD147" s="5"/>
      <c r="CE147" s="113">
        <v>0</v>
      </c>
      <c r="CF147" s="113">
        <v>0</v>
      </c>
      <c r="CG147" s="19">
        <f t="shared" si="38"/>
        <v>0</v>
      </c>
      <c r="CH147" s="336" t="s">
        <v>738</v>
      </c>
    </row>
    <row r="148" spans="1:86" x14ac:dyDescent="0.2">
      <c r="A148" s="6">
        <f t="shared" si="34"/>
        <v>1</v>
      </c>
      <c r="B148" s="30" t="s">
        <v>373</v>
      </c>
      <c r="C148" s="29">
        <v>0</v>
      </c>
      <c r="D148" s="20"/>
      <c r="E148" s="21">
        <v>943265</v>
      </c>
      <c r="F148" s="21">
        <v>0</v>
      </c>
      <c r="G148" s="21">
        <v>6963</v>
      </c>
      <c r="H148" s="21">
        <v>0</v>
      </c>
      <c r="I148" s="21">
        <v>0</v>
      </c>
      <c r="J148" s="21">
        <v>0</v>
      </c>
      <c r="K148" s="21">
        <v>0</v>
      </c>
      <c r="L148" s="21">
        <v>0</v>
      </c>
      <c r="M148" s="21">
        <v>319523</v>
      </c>
      <c r="N148" s="19">
        <f t="shared" si="35"/>
        <v>1269751</v>
      </c>
      <c r="O148" s="20"/>
      <c r="P148" s="21">
        <v>525251</v>
      </c>
      <c r="Q148" s="21">
        <v>0</v>
      </c>
      <c r="R148" s="21">
        <v>0</v>
      </c>
      <c r="S148" s="21">
        <v>0</v>
      </c>
      <c r="T148" s="21">
        <v>0</v>
      </c>
      <c r="U148" s="59">
        <f>(SUM(P148:T148))</f>
        <v>525251</v>
      </c>
      <c r="V148" s="20"/>
      <c r="W148" s="21">
        <v>0</v>
      </c>
      <c r="X148" s="21">
        <v>0</v>
      </c>
      <c r="Y148" s="21">
        <v>0</v>
      </c>
      <c r="Z148" s="21">
        <v>0</v>
      </c>
      <c r="AA148" s="21">
        <v>0</v>
      </c>
      <c r="AB148" s="21">
        <v>0</v>
      </c>
      <c r="AC148" s="19">
        <v>0</v>
      </c>
      <c r="AD148" s="20"/>
      <c r="AE148" s="19">
        <f t="shared" si="39"/>
        <v>1795002</v>
      </c>
      <c r="AF148" s="20"/>
      <c r="AG148" s="21">
        <v>0</v>
      </c>
      <c r="AH148" s="21">
        <v>0</v>
      </c>
      <c r="AI148" s="21">
        <v>0</v>
      </c>
      <c r="AJ148" s="21">
        <v>0</v>
      </c>
      <c r="AK148" s="19">
        <f t="shared" si="44"/>
        <v>0</v>
      </c>
      <c r="AL148" s="20"/>
      <c r="AM148" s="21">
        <v>265508</v>
      </c>
      <c r="AN148" s="21">
        <v>730</v>
      </c>
      <c r="AO148" s="21">
        <v>0</v>
      </c>
      <c r="AP148" s="21">
        <v>43246</v>
      </c>
      <c r="AQ148" s="19">
        <f t="shared" si="45"/>
        <v>309484</v>
      </c>
      <c r="AR148" s="20"/>
      <c r="AS148" s="21">
        <v>424221</v>
      </c>
      <c r="AT148" s="21">
        <v>13861</v>
      </c>
      <c r="AU148" s="21">
        <v>158022</v>
      </c>
      <c r="AV148" s="21">
        <v>0</v>
      </c>
      <c r="AW148" s="21">
        <v>0</v>
      </c>
      <c r="AX148" s="21">
        <v>45563</v>
      </c>
      <c r="AY148" s="19">
        <f t="shared" si="46"/>
        <v>641667</v>
      </c>
      <c r="AZ148" s="20"/>
      <c r="BA148" s="21">
        <v>13363</v>
      </c>
      <c r="BB148" s="21">
        <v>0</v>
      </c>
      <c r="BC148" s="21">
        <v>306928</v>
      </c>
      <c r="BD148" s="21">
        <v>0</v>
      </c>
      <c r="BE148" s="19">
        <f t="shared" si="47"/>
        <v>320291</v>
      </c>
      <c r="BF148" s="20"/>
      <c r="BG148" s="22">
        <v>31697</v>
      </c>
      <c r="BH148" s="20"/>
      <c r="BI148" s="21">
        <v>0</v>
      </c>
      <c r="BJ148" s="21">
        <v>0</v>
      </c>
      <c r="BK148" s="21">
        <v>82770</v>
      </c>
      <c r="BL148" s="21">
        <v>0</v>
      </c>
      <c r="BM148" s="21">
        <v>16726</v>
      </c>
      <c r="BN148" s="21">
        <v>0</v>
      </c>
      <c r="BO148" s="21">
        <v>0</v>
      </c>
      <c r="BP148" s="21">
        <v>0</v>
      </c>
      <c r="BQ148" s="21">
        <v>0</v>
      </c>
      <c r="BR148" s="21">
        <v>0</v>
      </c>
      <c r="BS148" s="21">
        <v>0</v>
      </c>
      <c r="BT148" s="21">
        <v>11946</v>
      </c>
      <c r="BU148" s="19">
        <f t="shared" si="41"/>
        <v>111442</v>
      </c>
      <c r="BV148" s="20" t="s">
        <v>12</v>
      </c>
      <c r="BW148" s="19">
        <f t="shared" si="40"/>
        <v>1414581</v>
      </c>
      <c r="BX148" s="20" t="s">
        <v>12</v>
      </c>
      <c r="BY148" s="19">
        <f t="shared" si="42"/>
        <v>380421</v>
      </c>
      <c r="BZ148" s="20" t="s">
        <v>12</v>
      </c>
      <c r="CA148" s="29"/>
      <c r="CB148" s="20"/>
      <c r="CC148" s="19">
        <f t="shared" si="37"/>
        <v>380421</v>
      </c>
      <c r="CD148" s="5"/>
      <c r="CE148" s="113">
        <v>380421</v>
      </c>
      <c r="CF148" s="113">
        <v>0</v>
      </c>
      <c r="CG148" s="19">
        <f t="shared" si="38"/>
        <v>0</v>
      </c>
      <c r="CH148" s="336" t="s">
        <v>738</v>
      </c>
    </row>
    <row r="149" spans="1:86" x14ac:dyDescent="0.2">
      <c r="A149" s="6">
        <f t="shared" si="34"/>
        <v>1</v>
      </c>
      <c r="B149" s="343" t="s">
        <v>374</v>
      </c>
      <c r="C149" s="29">
        <v>0</v>
      </c>
      <c r="D149" s="20"/>
      <c r="E149" s="21">
        <v>5392</v>
      </c>
      <c r="F149" s="21">
        <v>0</v>
      </c>
      <c r="G149" s="21">
        <v>28</v>
      </c>
      <c r="H149" s="21">
        <v>0</v>
      </c>
      <c r="I149" s="21">
        <v>0</v>
      </c>
      <c r="J149" s="21">
        <v>0</v>
      </c>
      <c r="K149" s="21">
        <v>0</v>
      </c>
      <c r="L149" s="21">
        <v>369</v>
      </c>
      <c r="M149" s="21">
        <v>0</v>
      </c>
      <c r="N149" s="19">
        <f t="shared" si="35"/>
        <v>5789</v>
      </c>
      <c r="O149" s="20"/>
      <c r="P149" s="21">
        <v>9505</v>
      </c>
      <c r="Q149" s="21">
        <v>0</v>
      </c>
      <c r="R149" s="21">
        <v>1245</v>
      </c>
      <c r="S149" s="21">
        <v>0</v>
      </c>
      <c r="T149" s="21">
        <v>3656</v>
      </c>
      <c r="U149" s="59">
        <f t="shared" si="43"/>
        <v>14406</v>
      </c>
      <c r="V149" s="20"/>
      <c r="W149" s="21"/>
      <c r="X149" s="21">
        <v>0</v>
      </c>
      <c r="Y149" s="21">
        <v>0</v>
      </c>
      <c r="Z149" s="21">
        <v>0</v>
      </c>
      <c r="AA149" s="21">
        <v>0</v>
      </c>
      <c r="AB149" s="21">
        <v>0</v>
      </c>
      <c r="AC149" s="19">
        <v>0</v>
      </c>
      <c r="AD149" s="20"/>
      <c r="AE149" s="19">
        <f t="shared" si="39"/>
        <v>20195</v>
      </c>
      <c r="AF149" s="20"/>
      <c r="AG149" s="21">
        <v>0</v>
      </c>
      <c r="AH149" s="21">
        <v>0</v>
      </c>
      <c r="AI149" s="21">
        <v>0</v>
      </c>
      <c r="AJ149" s="21">
        <v>0</v>
      </c>
      <c r="AK149" s="19">
        <f t="shared" si="44"/>
        <v>0</v>
      </c>
      <c r="AL149" s="20"/>
      <c r="AM149" s="21">
        <v>0</v>
      </c>
      <c r="AN149" s="21">
        <v>0</v>
      </c>
      <c r="AO149" s="21">
        <v>0</v>
      </c>
      <c r="AP149" s="21">
        <v>0</v>
      </c>
      <c r="AQ149" s="19">
        <f t="shared" si="45"/>
        <v>0</v>
      </c>
      <c r="AR149" s="20"/>
      <c r="AS149" s="21">
        <v>0</v>
      </c>
      <c r="AT149" s="21">
        <v>1038</v>
      </c>
      <c r="AU149" s="21">
        <v>778</v>
      </c>
      <c r="AV149" s="21">
        <v>1972</v>
      </c>
      <c r="AW149" s="21">
        <v>259</v>
      </c>
      <c r="AX149" s="21">
        <v>104</v>
      </c>
      <c r="AY149" s="19">
        <f t="shared" si="46"/>
        <v>4151</v>
      </c>
      <c r="AZ149" s="20"/>
      <c r="BA149" s="21">
        <v>0</v>
      </c>
      <c r="BB149" s="21">
        <v>0</v>
      </c>
      <c r="BC149" s="21">
        <v>1038</v>
      </c>
      <c r="BD149" s="21">
        <v>0</v>
      </c>
      <c r="BE149" s="19">
        <f t="shared" si="47"/>
        <v>1038</v>
      </c>
      <c r="BF149" s="20"/>
      <c r="BG149" s="22">
        <v>231</v>
      </c>
      <c r="BH149" s="20"/>
      <c r="BI149" s="21">
        <v>0</v>
      </c>
      <c r="BJ149" s="21">
        <v>0</v>
      </c>
      <c r="BK149" s="21">
        <v>2019</v>
      </c>
      <c r="BL149" s="21">
        <v>5700</v>
      </c>
      <c r="BM149" s="21">
        <v>0</v>
      </c>
      <c r="BN149" s="21">
        <v>0</v>
      </c>
      <c r="BO149" s="21">
        <v>0</v>
      </c>
      <c r="BP149" s="21">
        <v>0</v>
      </c>
      <c r="BQ149" s="21">
        <v>0</v>
      </c>
      <c r="BR149" s="21">
        <v>0</v>
      </c>
      <c r="BS149" s="21">
        <v>0</v>
      </c>
      <c r="BT149" s="21">
        <v>0</v>
      </c>
      <c r="BU149" s="19">
        <f t="shared" si="41"/>
        <v>7719</v>
      </c>
      <c r="BV149" s="20" t="s">
        <v>12</v>
      </c>
      <c r="BW149" s="19">
        <f t="shared" si="40"/>
        <v>13139</v>
      </c>
      <c r="BX149" s="20" t="s">
        <v>12</v>
      </c>
      <c r="BY149" s="19">
        <f t="shared" si="42"/>
        <v>7056</v>
      </c>
      <c r="BZ149" s="20" t="s">
        <v>12</v>
      </c>
      <c r="CA149" s="29"/>
      <c r="CB149" s="20"/>
      <c r="CC149" s="19">
        <f t="shared" si="37"/>
        <v>7056</v>
      </c>
      <c r="CD149" s="5"/>
      <c r="CE149" s="113">
        <v>0</v>
      </c>
      <c r="CF149" s="113">
        <v>7056</v>
      </c>
      <c r="CG149" s="19">
        <f t="shared" si="38"/>
        <v>0</v>
      </c>
      <c r="CH149" s="336" t="s">
        <v>738</v>
      </c>
    </row>
    <row r="150" spans="1:86" x14ac:dyDescent="0.2">
      <c r="A150" s="6">
        <f t="shared" si="34"/>
        <v>1</v>
      </c>
      <c r="B150" s="343" t="s">
        <v>375</v>
      </c>
      <c r="C150" s="29">
        <v>58886</v>
      </c>
      <c r="D150" s="20"/>
      <c r="E150" s="21">
        <v>58676</v>
      </c>
      <c r="F150" s="21">
        <v>0</v>
      </c>
      <c r="G150" s="21">
        <v>1133</v>
      </c>
      <c r="H150" s="21">
        <v>240</v>
      </c>
      <c r="I150" s="21">
        <v>0</v>
      </c>
      <c r="J150" s="21">
        <v>0</v>
      </c>
      <c r="K150" s="21">
        <v>0</v>
      </c>
      <c r="L150" s="21">
        <v>0</v>
      </c>
      <c r="M150" s="21">
        <v>0</v>
      </c>
      <c r="N150" s="19">
        <f t="shared" si="35"/>
        <v>60049</v>
      </c>
      <c r="O150" s="20"/>
      <c r="P150" s="21">
        <v>77783</v>
      </c>
      <c r="Q150" s="21">
        <v>0</v>
      </c>
      <c r="R150" s="21">
        <v>56741</v>
      </c>
      <c r="S150" s="21">
        <v>0</v>
      </c>
      <c r="T150" s="21">
        <v>0</v>
      </c>
      <c r="U150" s="59">
        <f t="shared" si="43"/>
        <v>134524</v>
      </c>
      <c r="V150" s="20"/>
      <c r="W150" s="21">
        <v>0</v>
      </c>
      <c r="X150" s="21">
        <v>0</v>
      </c>
      <c r="Y150" s="21">
        <v>0</v>
      </c>
      <c r="Z150" s="21">
        <v>0</v>
      </c>
      <c r="AA150" s="21">
        <v>0</v>
      </c>
      <c r="AB150" s="21">
        <v>0</v>
      </c>
      <c r="AC150" s="19">
        <v>0</v>
      </c>
      <c r="AD150" s="20"/>
      <c r="AE150" s="19">
        <f t="shared" si="39"/>
        <v>194573</v>
      </c>
      <c r="AF150" s="20"/>
      <c r="AG150" s="21">
        <v>0</v>
      </c>
      <c r="AH150" s="21">
        <v>0</v>
      </c>
      <c r="AI150" s="21">
        <v>0</v>
      </c>
      <c r="AJ150" s="21">
        <v>0</v>
      </c>
      <c r="AK150" s="19">
        <f t="shared" si="44"/>
        <v>0</v>
      </c>
      <c r="AL150" s="20"/>
      <c r="AM150" s="21">
        <v>0</v>
      </c>
      <c r="AN150" s="21">
        <v>1828</v>
      </c>
      <c r="AO150" s="21">
        <v>0</v>
      </c>
      <c r="AP150" s="21">
        <v>0</v>
      </c>
      <c r="AQ150" s="19">
        <f t="shared" si="45"/>
        <v>1828</v>
      </c>
      <c r="AR150" s="20"/>
      <c r="AS150" s="21">
        <v>0</v>
      </c>
      <c r="AT150" s="21">
        <v>20501</v>
      </c>
      <c r="AU150" s="21">
        <v>34835</v>
      </c>
      <c r="AV150" s="21">
        <v>1100</v>
      </c>
      <c r="AW150" s="21">
        <v>0</v>
      </c>
      <c r="AX150" s="21">
        <v>10714</v>
      </c>
      <c r="AY150" s="19">
        <f t="shared" si="46"/>
        <v>67150</v>
      </c>
      <c r="AZ150" s="20"/>
      <c r="BA150" s="21">
        <v>26100</v>
      </c>
      <c r="BB150" s="21">
        <v>7902</v>
      </c>
      <c r="BC150" s="21">
        <v>4512</v>
      </c>
      <c r="BD150" s="21">
        <v>0</v>
      </c>
      <c r="BE150" s="19">
        <f t="shared" si="47"/>
        <v>38514</v>
      </c>
      <c r="BF150" s="20"/>
      <c r="BG150" s="22">
        <v>0</v>
      </c>
      <c r="BH150" s="20"/>
      <c r="BI150" s="21">
        <v>20243</v>
      </c>
      <c r="BJ150" s="21">
        <v>0</v>
      </c>
      <c r="BK150" s="21">
        <v>19896</v>
      </c>
      <c r="BL150" s="21">
        <v>0</v>
      </c>
      <c r="BM150" s="21">
        <v>0</v>
      </c>
      <c r="BN150" s="21">
        <v>0</v>
      </c>
      <c r="BO150" s="21">
        <v>0</v>
      </c>
      <c r="BP150" s="21">
        <v>0</v>
      </c>
      <c r="BQ150" s="21">
        <v>0</v>
      </c>
      <c r="BR150" s="21">
        <v>0</v>
      </c>
      <c r="BS150" s="21">
        <v>0</v>
      </c>
      <c r="BT150" s="21">
        <v>0</v>
      </c>
      <c r="BU150" s="19">
        <f t="shared" si="41"/>
        <v>40139</v>
      </c>
      <c r="BV150" s="20" t="s">
        <v>12</v>
      </c>
      <c r="BW150" s="19">
        <f t="shared" si="40"/>
        <v>147631</v>
      </c>
      <c r="BX150" s="20" t="s">
        <v>12</v>
      </c>
      <c r="BY150" s="19">
        <f t="shared" si="42"/>
        <v>46942</v>
      </c>
      <c r="BZ150" s="20" t="s">
        <v>12</v>
      </c>
      <c r="CA150" s="29"/>
      <c r="CB150" s="20"/>
      <c r="CC150" s="19">
        <f t="shared" si="37"/>
        <v>105828</v>
      </c>
      <c r="CD150" s="5"/>
      <c r="CE150" s="113">
        <v>0</v>
      </c>
      <c r="CF150" s="113">
        <v>0</v>
      </c>
      <c r="CG150" s="19">
        <f t="shared" si="38"/>
        <v>105828</v>
      </c>
      <c r="CH150" s="336" t="s">
        <v>738</v>
      </c>
    </row>
    <row r="151" spans="1:86" x14ac:dyDescent="0.2">
      <c r="A151" s="6">
        <f t="shared" si="34"/>
        <v>1</v>
      </c>
      <c r="B151" s="343" t="s">
        <v>376</v>
      </c>
      <c r="C151" s="29">
        <v>374780</v>
      </c>
      <c r="D151" s="20"/>
      <c r="E151" s="21">
        <v>0</v>
      </c>
      <c r="F151" s="21">
        <v>0</v>
      </c>
      <c r="G151" s="21">
        <v>0</v>
      </c>
      <c r="H151" s="21">
        <v>42033</v>
      </c>
      <c r="I151" s="21">
        <v>0</v>
      </c>
      <c r="J151" s="21">
        <v>0</v>
      </c>
      <c r="K151" s="21">
        <v>0</v>
      </c>
      <c r="L151" s="21">
        <v>0</v>
      </c>
      <c r="M151" s="21">
        <v>4223</v>
      </c>
      <c r="N151" s="19">
        <f t="shared" si="35"/>
        <v>46256</v>
      </c>
      <c r="O151" s="20"/>
      <c r="P151" s="21">
        <v>80768</v>
      </c>
      <c r="Q151" s="21">
        <v>0</v>
      </c>
      <c r="R151" s="21">
        <v>0</v>
      </c>
      <c r="S151" s="21">
        <v>94015</v>
      </c>
      <c r="T151" s="21">
        <v>24535</v>
      </c>
      <c r="U151" s="59">
        <f t="shared" si="43"/>
        <v>199318</v>
      </c>
      <c r="V151" s="20"/>
      <c r="W151" s="21">
        <v>0</v>
      </c>
      <c r="X151" s="21">
        <v>0</v>
      </c>
      <c r="Y151" s="21">
        <v>0</v>
      </c>
      <c r="Z151" s="21">
        <v>0</v>
      </c>
      <c r="AA151" s="21">
        <v>0</v>
      </c>
      <c r="AB151" s="21">
        <v>0</v>
      </c>
      <c r="AC151" s="19">
        <v>0</v>
      </c>
      <c r="AD151" s="20"/>
      <c r="AE151" s="19">
        <f t="shared" si="39"/>
        <v>245574</v>
      </c>
      <c r="AF151" s="20"/>
      <c r="AG151" s="21">
        <v>0</v>
      </c>
      <c r="AH151" s="21">
        <v>0</v>
      </c>
      <c r="AI151" s="21">
        <v>0</v>
      </c>
      <c r="AJ151" s="21">
        <v>235305</v>
      </c>
      <c r="AK151" s="19">
        <f t="shared" si="44"/>
        <v>235305</v>
      </c>
      <c r="AL151" s="20"/>
      <c r="AM151" s="21">
        <v>136835</v>
      </c>
      <c r="AN151" s="21">
        <v>0</v>
      </c>
      <c r="AO151" s="21">
        <v>0</v>
      </c>
      <c r="AP151" s="21">
        <v>0</v>
      </c>
      <c r="AQ151" s="19">
        <f t="shared" si="45"/>
        <v>136835</v>
      </c>
      <c r="AR151" s="20"/>
      <c r="AS151" s="21">
        <v>0</v>
      </c>
      <c r="AT151" s="21">
        <v>0</v>
      </c>
      <c r="AU151" s="21">
        <v>19347</v>
      </c>
      <c r="AV151" s="21">
        <v>0</v>
      </c>
      <c r="AW151" s="21">
        <v>0</v>
      </c>
      <c r="AX151" s="21">
        <v>7294</v>
      </c>
      <c r="AY151" s="19">
        <f t="shared" si="46"/>
        <v>26641</v>
      </c>
      <c r="AZ151" s="20"/>
      <c r="BA151" s="21">
        <v>0</v>
      </c>
      <c r="BB151" s="21">
        <v>0</v>
      </c>
      <c r="BC151" s="21">
        <v>5755</v>
      </c>
      <c r="BD151" s="21">
        <v>6000</v>
      </c>
      <c r="BE151" s="19">
        <f t="shared" si="47"/>
        <v>11755</v>
      </c>
      <c r="BF151" s="20"/>
      <c r="BG151" s="22">
        <v>96709</v>
      </c>
      <c r="BH151" s="20"/>
      <c r="BI151" s="21">
        <v>0</v>
      </c>
      <c r="BJ151" s="21">
        <v>0</v>
      </c>
      <c r="BK151" s="21">
        <v>20794</v>
      </c>
      <c r="BL151" s="21">
        <v>0</v>
      </c>
      <c r="BM151" s="21">
        <v>15469</v>
      </c>
      <c r="BN151" s="21">
        <v>0</v>
      </c>
      <c r="BO151" s="21">
        <v>0</v>
      </c>
      <c r="BP151" s="21">
        <v>0</v>
      </c>
      <c r="BQ151" s="21">
        <v>0</v>
      </c>
      <c r="BR151" s="21">
        <v>0</v>
      </c>
      <c r="BS151" s="21">
        <v>0</v>
      </c>
      <c r="BT151" s="21">
        <v>0</v>
      </c>
      <c r="BU151" s="19">
        <f t="shared" si="41"/>
        <v>36263</v>
      </c>
      <c r="BV151" s="20" t="s">
        <v>12</v>
      </c>
      <c r="BW151" s="19">
        <f t="shared" si="40"/>
        <v>543508</v>
      </c>
      <c r="BX151" s="20" t="s">
        <v>12</v>
      </c>
      <c r="BY151" s="19">
        <f t="shared" si="42"/>
        <v>-297934</v>
      </c>
      <c r="BZ151" s="20" t="s">
        <v>12</v>
      </c>
      <c r="CA151" s="29"/>
      <c r="CB151" s="20"/>
      <c r="CC151" s="19">
        <f t="shared" si="37"/>
        <v>76846</v>
      </c>
      <c r="CD151" s="5"/>
      <c r="CE151" s="113">
        <v>76846</v>
      </c>
      <c r="CF151" s="113">
        <v>0</v>
      </c>
      <c r="CG151" s="19">
        <f t="shared" si="38"/>
        <v>0</v>
      </c>
      <c r="CH151" s="336" t="s">
        <v>738</v>
      </c>
    </row>
    <row r="152" spans="1:86" x14ac:dyDescent="0.2">
      <c r="A152" s="6">
        <f t="shared" si="34"/>
        <v>1</v>
      </c>
      <c r="B152" s="30" t="s">
        <v>377</v>
      </c>
      <c r="C152" s="29">
        <v>0</v>
      </c>
      <c r="D152" s="20"/>
      <c r="E152" s="21">
        <v>0</v>
      </c>
      <c r="F152" s="21">
        <v>0</v>
      </c>
      <c r="G152" s="21">
        <v>0</v>
      </c>
      <c r="H152" s="21">
        <v>0</v>
      </c>
      <c r="I152" s="21">
        <v>0</v>
      </c>
      <c r="J152" s="21">
        <v>0</v>
      </c>
      <c r="K152" s="21">
        <v>0</v>
      </c>
      <c r="L152" s="21">
        <v>0</v>
      </c>
      <c r="M152" s="21">
        <v>42293</v>
      </c>
      <c r="N152" s="19">
        <f>+(SUM(E152:M152))</f>
        <v>42293</v>
      </c>
      <c r="O152" s="20"/>
      <c r="P152" s="21">
        <v>2459</v>
      </c>
      <c r="Q152" s="21">
        <v>4321</v>
      </c>
      <c r="R152" s="21">
        <v>4034</v>
      </c>
      <c r="S152" s="21">
        <v>0</v>
      </c>
      <c r="T152" s="21">
        <v>0</v>
      </c>
      <c r="U152" s="59">
        <f t="shared" si="43"/>
        <v>10814</v>
      </c>
      <c r="V152" s="20"/>
      <c r="W152" s="21">
        <v>0</v>
      </c>
      <c r="X152" s="21">
        <v>0</v>
      </c>
      <c r="Y152" s="21">
        <v>0</v>
      </c>
      <c r="Z152" s="21">
        <v>0</v>
      </c>
      <c r="AA152" s="21">
        <v>0</v>
      </c>
      <c r="AB152" s="21">
        <v>0</v>
      </c>
      <c r="AC152" s="19">
        <v>0</v>
      </c>
      <c r="AD152" s="20"/>
      <c r="AE152" s="19">
        <f t="shared" si="39"/>
        <v>53107</v>
      </c>
      <c r="AF152" s="20"/>
      <c r="AG152" s="21">
        <v>0</v>
      </c>
      <c r="AH152" s="21">
        <v>0</v>
      </c>
      <c r="AI152" s="21">
        <v>0</v>
      </c>
      <c r="AJ152" s="21">
        <v>0</v>
      </c>
      <c r="AK152" s="19">
        <f t="shared" si="44"/>
        <v>0</v>
      </c>
      <c r="AL152" s="20"/>
      <c r="AM152" s="21">
        <v>0</v>
      </c>
      <c r="AN152" s="21">
        <v>0</v>
      </c>
      <c r="AO152" s="21">
        <v>0</v>
      </c>
      <c r="AP152" s="21">
        <v>0</v>
      </c>
      <c r="AQ152" s="19">
        <f t="shared" si="45"/>
        <v>0</v>
      </c>
      <c r="AR152" s="20"/>
      <c r="AS152" s="21">
        <v>6500</v>
      </c>
      <c r="AT152" s="21">
        <v>0</v>
      </c>
      <c r="AU152" s="21">
        <v>2206</v>
      </c>
      <c r="AV152" s="21">
        <v>1404</v>
      </c>
      <c r="AW152" s="21">
        <v>0</v>
      </c>
      <c r="AX152" s="21">
        <v>0</v>
      </c>
      <c r="AY152" s="19">
        <f t="shared" si="46"/>
        <v>10110</v>
      </c>
      <c r="AZ152" s="20"/>
      <c r="BA152" s="21">
        <v>38575</v>
      </c>
      <c r="BB152" s="21">
        <v>0</v>
      </c>
      <c r="BC152" s="21">
        <v>872</v>
      </c>
      <c r="BD152" s="21">
        <v>0</v>
      </c>
      <c r="BE152" s="19">
        <f t="shared" si="47"/>
        <v>39447</v>
      </c>
      <c r="BF152" s="20"/>
      <c r="BG152" s="22">
        <v>1200</v>
      </c>
      <c r="BH152" s="20"/>
      <c r="BI152" s="21">
        <v>0</v>
      </c>
      <c r="BJ152" s="21">
        <v>0</v>
      </c>
      <c r="BK152" s="21">
        <v>2350</v>
      </c>
      <c r="BL152" s="21">
        <v>0</v>
      </c>
      <c r="BM152" s="21">
        <v>0</v>
      </c>
      <c r="BN152" s="21">
        <v>0</v>
      </c>
      <c r="BO152" s="21">
        <v>0</v>
      </c>
      <c r="BP152" s="21">
        <v>0</v>
      </c>
      <c r="BQ152" s="21">
        <v>0</v>
      </c>
      <c r="BR152" s="21">
        <v>0</v>
      </c>
      <c r="BS152" s="21">
        <v>0</v>
      </c>
      <c r="BT152" s="21">
        <v>0</v>
      </c>
      <c r="BU152" s="19">
        <f t="shared" si="41"/>
        <v>2350</v>
      </c>
      <c r="BV152" s="20" t="s">
        <v>12</v>
      </c>
      <c r="BW152" s="19">
        <f t="shared" si="40"/>
        <v>53107</v>
      </c>
      <c r="BX152" s="20" t="s">
        <v>12</v>
      </c>
      <c r="BY152" s="19">
        <f>((+AC152+U152+N152)-BW152)</f>
        <v>0</v>
      </c>
      <c r="BZ152" s="20" t="s">
        <v>12</v>
      </c>
      <c r="CA152" s="29">
        <v>0</v>
      </c>
      <c r="CB152" s="20"/>
      <c r="CC152" s="19">
        <f t="shared" si="37"/>
        <v>0</v>
      </c>
      <c r="CD152" s="5"/>
      <c r="CE152" s="113">
        <v>0</v>
      </c>
      <c r="CF152" s="113">
        <v>0</v>
      </c>
      <c r="CG152" s="19">
        <f t="shared" si="38"/>
        <v>0</v>
      </c>
      <c r="CH152" s="336" t="s">
        <v>738</v>
      </c>
    </row>
    <row r="153" spans="1:86" x14ac:dyDescent="0.2">
      <c r="A153" s="6">
        <f t="shared" si="34"/>
        <v>1</v>
      </c>
      <c r="B153" s="30" t="s">
        <v>378</v>
      </c>
      <c r="C153" s="29">
        <v>0</v>
      </c>
      <c r="D153" s="20"/>
      <c r="E153" s="21">
        <v>20460</v>
      </c>
      <c r="F153" s="21">
        <v>0</v>
      </c>
      <c r="G153" s="21">
        <v>0</v>
      </c>
      <c r="H153" s="21">
        <v>0</v>
      </c>
      <c r="I153" s="21">
        <v>0</v>
      </c>
      <c r="J153" s="21">
        <v>0</v>
      </c>
      <c r="K153" s="21">
        <v>0</v>
      </c>
      <c r="L153" s="21">
        <v>0</v>
      </c>
      <c r="M153" s="21">
        <v>0</v>
      </c>
      <c r="N153" s="19">
        <f t="shared" si="35"/>
        <v>20460</v>
      </c>
      <c r="O153" s="20"/>
      <c r="P153" s="21">
        <v>37591</v>
      </c>
      <c r="Q153" s="21">
        <v>0</v>
      </c>
      <c r="R153" s="21">
        <v>0</v>
      </c>
      <c r="S153" s="21">
        <v>0</v>
      </c>
      <c r="T153" s="21">
        <v>25772</v>
      </c>
      <c r="U153" s="59">
        <f t="shared" si="43"/>
        <v>63363</v>
      </c>
      <c r="V153" s="20"/>
      <c r="W153" s="21">
        <v>0</v>
      </c>
      <c r="X153" s="21">
        <v>0</v>
      </c>
      <c r="Y153" s="21">
        <v>0</v>
      </c>
      <c r="Z153" s="21">
        <v>0</v>
      </c>
      <c r="AA153" s="21">
        <v>0</v>
      </c>
      <c r="AB153" s="21">
        <v>0</v>
      </c>
      <c r="AC153" s="19">
        <v>0</v>
      </c>
      <c r="AD153" s="20"/>
      <c r="AE153" s="19">
        <f t="shared" si="39"/>
        <v>83823</v>
      </c>
      <c r="AF153" s="20"/>
      <c r="AG153" s="21">
        <v>74000</v>
      </c>
      <c r="AH153" s="21">
        <v>2300</v>
      </c>
      <c r="AI153" s="21">
        <v>0</v>
      </c>
      <c r="AJ153" s="21">
        <v>1850</v>
      </c>
      <c r="AK153" s="19">
        <f t="shared" si="44"/>
        <v>78150</v>
      </c>
      <c r="AL153" s="20"/>
      <c r="AM153" s="21">
        <v>0</v>
      </c>
      <c r="AN153" s="21">
        <v>0</v>
      </c>
      <c r="AO153" s="21">
        <v>0</v>
      </c>
      <c r="AP153" s="21">
        <v>0</v>
      </c>
      <c r="AQ153" s="19">
        <f t="shared" si="45"/>
        <v>0</v>
      </c>
      <c r="AR153" s="20"/>
      <c r="AS153" s="21">
        <v>6900</v>
      </c>
      <c r="AT153" s="21">
        <v>1400</v>
      </c>
      <c r="AU153" s="21">
        <v>7015</v>
      </c>
      <c r="AV153" s="21">
        <v>10000</v>
      </c>
      <c r="AW153" s="21">
        <v>0</v>
      </c>
      <c r="AX153" s="21">
        <v>0</v>
      </c>
      <c r="AY153" s="19">
        <f t="shared" si="46"/>
        <v>25315</v>
      </c>
      <c r="AZ153" s="20"/>
      <c r="BA153" s="21">
        <v>2174</v>
      </c>
      <c r="BB153" s="21">
        <v>0</v>
      </c>
      <c r="BC153" s="21">
        <v>14023</v>
      </c>
      <c r="BD153" s="21">
        <v>0</v>
      </c>
      <c r="BE153" s="19">
        <f t="shared" si="47"/>
        <v>16197</v>
      </c>
      <c r="BF153" s="20"/>
      <c r="BG153" s="22">
        <v>14970</v>
      </c>
      <c r="BH153" s="20"/>
      <c r="BI153" s="21">
        <v>0</v>
      </c>
      <c r="BJ153" s="21">
        <v>0</v>
      </c>
      <c r="BK153" s="21">
        <v>0</v>
      </c>
      <c r="BL153" s="21">
        <v>0</v>
      </c>
      <c r="BM153" s="21">
        <v>0</v>
      </c>
      <c r="BN153" s="21">
        <v>0</v>
      </c>
      <c r="BO153" s="21">
        <v>0</v>
      </c>
      <c r="BP153" s="21">
        <v>0</v>
      </c>
      <c r="BQ153" s="21">
        <v>0</v>
      </c>
      <c r="BR153" s="21">
        <v>0</v>
      </c>
      <c r="BS153" s="21">
        <v>0</v>
      </c>
      <c r="BT153" s="21">
        <v>0</v>
      </c>
      <c r="BU153" s="19">
        <f t="shared" si="41"/>
        <v>0</v>
      </c>
      <c r="BV153" s="20" t="s">
        <v>12</v>
      </c>
      <c r="BW153" s="19">
        <f t="shared" si="40"/>
        <v>134632</v>
      </c>
      <c r="BX153" s="20" t="s">
        <v>12</v>
      </c>
      <c r="BY153" s="19">
        <f t="shared" si="42"/>
        <v>-50809</v>
      </c>
      <c r="BZ153" s="20" t="s">
        <v>12</v>
      </c>
      <c r="CA153" s="29">
        <v>0</v>
      </c>
      <c r="CB153" s="20"/>
      <c r="CC153" s="19">
        <f t="shared" si="37"/>
        <v>-50809</v>
      </c>
      <c r="CD153" s="5"/>
      <c r="CE153" s="113">
        <v>0</v>
      </c>
      <c r="CF153" s="113">
        <v>0</v>
      </c>
      <c r="CG153" s="19">
        <f t="shared" si="38"/>
        <v>-50809</v>
      </c>
      <c r="CH153" s="336" t="s">
        <v>738</v>
      </c>
    </row>
    <row r="154" spans="1:86" x14ac:dyDescent="0.2">
      <c r="A154" s="6">
        <f t="shared" si="34"/>
        <v>1</v>
      </c>
      <c r="B154" s="30" t="s">
        <v>379</v>
      </c>
      <c r="C154" s="29">
        <v>8147077</v>
      </c>
      <c r="D154" s="20"/>
      <c r="E154" s="21">
        <v>3122696</v>
      </c>
      <c r="F154" s="21">
        <v>4367</v>
      </c>
      <c r="G154" s="21">
        <v>0</v>
      </c>
      <c r="H154" s="21">
        <v>1286121</v>
      </c>
      <c r="I154" s="21">
        <v>0</v>
      </c>
      <c r="J154" s="21">
        <v>0</v>
      </c>
      <c r="K154" s="21">
        <v>0</v>
      </c>
      <c r="L154" s="21">
        <v>0</v>
      </c>
      <c r="M154" s="21">
        <v>1038083</v>
      </c>
      <c r="N154" s="19">
        <f>+(SUM(E154:M154))</f>
        <v>5451267</v>
      </c>
      <c r="O154" s="20"/>
      <c r="P154" s="21">
        <v>2720793</v>
      </c>
      <c r="Q154" s="21">
        <v>0</v>
      </c>
      <c r="R154" s="21">
        <v>425715</v>
      </c>
      <c r="S154" s="21">
        <v>0</v>
      </c>
      <c r="T154" s="21">
        <v>1292472</v>
      </c>
      <c r="U154" s="59">
        <f>(SUM(P154:T154))</f>
        <v>4438980</v>
      </c>
      <c r="V154" s="20"/>
      <c r="W154" s="21">
        <v>0</v>
      </c>
      <c r="X154" s="21">
        <v>0</v>
      </c>
      <c r="Y154" s="21">
        <v>0</v>
      </c>
      <c r="Z154" s="21">
        <v>0</v>
      </c>
      <c r="AA154" s="21">
        <v>0</v>
      </c>
      <c r="AB154" s="21">
        <v>0</v>
      </c>
      <c r="AC154" s="19">
        <v>0</v>
      </c>
      <c r="AD154" s="20"/>
      <c r="AE154" s="19">
        <f t="shared" si="39"/>
        <v>9890247</v>
      </c>
      <c r="AF154" s="20"/>
      <c r="AG154" s="21">
        <v>0</v>
      </c>
      <c r="AH154" s="21">
        <v>0</v>
      </c>
      <c r="AI154" s="21">
        <v>0</v>
      </c>
      <c r="AJ154" s="21">
        <v>45902</v>
      </c>
      <c r="AK154" s="19">
        <f t="shared" si="44"/>
        <v>45902</v>
      </c>
      <c r="AL154" s="20"/>
      <c r="AM154" s="21">
        <v>85151</v>
      </c>
      <c r="AN154" s="21">
        <v>388737</v>
      </c>
      <c r="AO154" s="21">
        <v>0</v>
      </c>
      <c r="AP154" s="21">
        <v>195781</v>
      </c>
      <c r="AQ154" s="19">
        <f t="shared" si="45"/>
        <v>669669</v>
      </c>
      <c r="AR154" s="20"/>
      <c r="AS154" s="21">
        <v>1366867</v>
      </c>
      <c r="AT154" s="21">
        <v>200699</v>
      </c>
      <c r="AU154" s="21">
        <v>590669</v>
      </c>
      <c r="AV154" s="21">
        <v>0</v>
      </c>
      <c r="AW154" s="21">
        <v>0</v>
      </c>
      <c r="AX154" s="21">
        <v>755355</v>
      </c>
      <c r="AY154" s="19">
        <f t="shared" si="46"/>
        <v>2913590</v>
      </c>
      <c r="AZ154" s="20"/>
      <c r="BA154" s="21">
        <v>459325</v>
      </c>
      <c r="BB154" s="21">
        <v>126064</v>
      </c>
      <c r="BC154" s="21">
        <v>1390500</v>
      </c>
      <c r="BD154" s="21">
        <v>0</v>
      </c>
      <c r="BE154" s="19">
        <f t="shared" si="47"/>
        <v>1975889</v>
      </c>
      <c r="BF154" s="20"/>
      <c r="BG154" s="22">
        <v>1123461</v>
      </c>
      <c r="BH154" s="20"/>
      <c r="BI154" s="21">
        <v>0</v>
      </c>
      <c r="BJ154" s="21">
        <v>0</v>
      </c>
      <c r="BK154" s="21">
        <v>573169</v>
      </c>
      <c r="BL154" s="21">
        <v>251140</v>
      </c>
      <c r="BM154" s="21">
        <v>46640</v>
      </c>
      <c r="BN154" s="21">
        <v>0</v>
      </c>
      <c r="BO154" s="21">
        <v>0</v>
      </c>
      <c r="BP154" s="21">
        <v>0</v>
      </c>
      <c r="BQ154" s="21">
        <v>0</v>
      </c>
      <c r="BR154" s="21">
        <v>0</v>
      </c>
      <c r="BS154" s="21">
        <v>3580</v>
      </c>
      <c r="BT154" s="21">
        <v>3708011</v>
      </c>
      <c r="BU154" s="19">
        <f t="shared" si="41"/>
        <v>4582540</v>
      </c>
      <c r="BV154" s="20" t="s">
        <v>12</v>
      </c>
      <c r="BW154" s="19">
        <f t="shared" si="40"/>
        <v>11311051</v>
      </c>
      <c r="BX154" s="20" t="s">
        <v>12</v>
      </c>
      <c r="BY154" s="19">
        <f t="shared" si="42"/>
        <v>-1420804</v>
      </c>
      <c r="BZ154" s="20" t="s">
        <v>12</v>
      </c>
      <c r="CA154" s="29">
        <v>335989</v>
      </c>
      <c r="CB154" s="20"/>
      <c r="CC154" s="19">
        <f t="shared" si="37"/>
        <v>7062262</v>
      </c>
      <c r="CD154" s="5"/>
      <c r="CE154" s="113">
        <v>4492526</v>
      </c>
      <c r="CF154" s="113">
        <v>2569736</v>
      </c>
      <c r="CG154" s="19">
        <f t="shared" si="38"/>
        <v>0</v>
      </c>
      <c r="CH154" s="336" t="s">
        <v>738</v>
      </c>
    </row>
    <row r="155" spans="1:86" x14ac:dyDescent="0.2">
      <c r="A155" s="6">
        <f t="shared" si="34"/>
        <v>1</v>
      </c>
      <c r="B155" s="30" t="s">
        <v>380</v>
      </c>
      <c r="C155" s="29">
        <v>0</v>
      </c>
      <c r="D155" s="20"/>
      <c r="E155" s="21">
        <v>115205</v>
      </c>
      <c r="F155" s="21">
        <v>0</v>
      </c>
      <c r="G155" s="21">
        <v>375</v>
      </c>
      <c r="H155" s="21">
        <v>0</v>
      </c>
      <c r="I155" s="21">
        <v>0</v>
      </c>
      <c r="J155" s="21">
        <v>0</v>
      </c>
      <c r="K155" s="21">
        <v>0</v>
      </c>
      <c r="L155" s="21">
        <v>0</v>
      </c>
      <c r="M155" s="21">
        <v>113407</v>
      </c>
      <c r="N155" s="19">
        <f t="shared" si="35"/>
        <v>228987</v>
      </c>
      <c r="O155" s="20"/>
      <c r="P155" s="21">
        <v>61464</v>
      </c>
      <c r="Q155" s="21">
        <v>10961</v>
      </c>
      <c r="R155" s="21">
        <v>0</v>
      </c>
      <c r="S155" s="21">
        <v>0</v>
      </c>
      <c r="T155" s="21">
        <v>342664</v>
      </c>
      <c r="U155" s="59">
        <f t="shared" si="43"/>
        <v>415089</v>
      </c>
      <c r="V155" s="20"/>
      <c r="W155" s="21">
        <v>0</v>
      </c>
      <c r="X155" s="21">
        <v>0</v>
      </c>
      <c r="Y155" s="21">
        <v>0</v>
      </c>
      <c r="Z155" s="21">
        <v>0</v>
      </c>
      <c r="AA155" s="21">
        <v>0</v>
      </c>
      <c r="AB155" s="21">
        <v>0</v>
      </c>
      <c r="AC155" s="19">
        <v>0</v>
      </c>
      <c r="AD155" s="20"/>
      <c r="AE155" s="19">
        <f t="shared" si="39"/>
        <v>644076</v>
      </c>
      <c r="AF155" s="20"/>
      <c r="AG155" s="21">
        <v>0</v>
      </c>
      <c r="AH155" s="21">
        <v>0</v>
      </c>
      <c r="AI155" s="21">
        <v>0</v>
      </c>
      <c r="AJ155" s="21">
        <v>28997</v>
      </c>
      <c r="AK155" s="19">
        <f t="shared" si="44"/>
        <v>28997</v>
      </c>
      <c r="AL155" s="20">
        <v>77677</v>
      </c>
      <c r="AM155" s="21">
        <v>296868</v>
      </c>
      <c r="AN155" s="21">
        <v>139283</v>
      </c>
      <c r="AO155" s="21">
        <v>0</v>
      </c>
      <c r="AP155" s="21">
        <v>0</v>
      </c>
      <c r="AQ155" s="19">
        <f t="shared" si="45"/>
        <v>436151</v>
      </c>
      <c r="AR155" s="20"/>
      <c r="AS155" s="21">
        <v>0</v>
      </c>
      <c r="AT155" s="21">
        <v>0</v>
      </c>
      <c r="AU155" s="21">
        <v>935</v>
      </c>
      <c r="AV155" s="21">
        <v>0</v>
      </c>
      <c r="AW155" s="21">
        <v>45828</v>
      </c>
      <c r="AX155" s="21">
        <v>2174</v>
      </c>
      <c r="AY155" s="19">
        <f t="shared" si="46"/>
        <v>48937</v>
      </c>
      <c r="AZ155" s="20"/>
      <c r="BA155" s="21">
        <v>0</v>
      </c>
      <c r="BB155" s="21">
        <v>0</v>
      </c>
      <c r="BC155" s="21">
        <v>0</v>
      </c>
      <c r="BD155" s="21">
        <v>0</v>
      </c>
      <c r="BE155" s="19">
        <f t="shared" si="47"/>
        <v>0</v>
      </c>
      <c r="BF155" s="20"/>
      <c r="BG155" s="22">
        <v>0</v>
      </c>
      <c r="BH155" s="20"/>
      <c r="BI155" s="21">
        <v>0</v>
      </c>
      <c r="BJ155" s="21">
        <v>0</v>
      </c>
      <c r="BK155" s="21">
        <v>12588</v>
      </c>
      <c r="BL155" s="21">
        <v>9501</v>
      </c>
      <c r="BM155" s="21">
        <v>68366</v>
      </c>
      <c r="BN155" s="21">
        <v>0</v>
      </c>
      <c r="BO155" s="21">
        <v>0</v>
      </c>
      <c r="BP155" s="21">
        <v>0</v>
      </c>
      <c r="BQ155" s="21">
        <v>0</v>
      </c>
      <c r="BR155" s="21">
        <v>0</v>
      </c>
      <c r="BS155" s="21">
        <v>0</v>
      </c>
      <c r="BT155" s="21">
        <v>0</v>
      </c>
      <c r="BU155" s="19">
        <f t="shared" si="41"/>
        <v>90455</v>
      </c>
      <c r="BV155" s="20" t="s">
        <v>12</v>
      </c>
      <c r="BW155" s="19">
        <f>(+BU155+BG155+BE155+AY155+AQ155+AK155)</f>
        <v>604540</v>
      </c>
      <c r="BX155" s="20" t="s">
        <v>12</v>
      </c>
      <c r="BY155" s="19">
        <f>((+AC155+U155+N155)-BW155)</f>
        <v>39536</v>
      </c>
      <c r="BZ155" s="20" t="s">
        <v>12</v>
      </c>
      <c r="CA155" s="29">
        <v>0</v>
      </c>
      <c r="CB155" s="20"/>
      <c r="CC155" s="19">
        <f t="shared" si="37"/>
        <v>39536</v>
      </c>
      <c r="CD155" s="5"/>
      <c r="CE155" s="113">
        <v>0</v>
      </c>
      <c r="CF155" s="113">
        <v>39536</v>
      </c>
      <c r="CG155" s="19">
        <f t="shared" si="38"/>
        <v>0</v>
      </c>
      <c r="CH155" s="336" t="s">
        <v>738</v>
      </c>
    </row>
    <row r="156" spans="1:86" x14ac:dyDescent="0.2">
      <c r="A156" s="6">
        <f t="shared" si="34"/>
        <v>1</v>
      </c>
      <c r="B156" s="30" t="s">
        <v>381</v>
      </c>
      <c r="C156" s="29">
        <v>4137638</v>
      </c>
      <c r="D156" s="20"/>
      <c r="E156" s="21">
        <v>0</v>
      </c>
      <c r="F156" s="21">
        <v>53953</v>
      </c>
      <c r="G156" s="21">
        <v>9702</v>
      </c>
      <c r="H156" s="21">
        <v>2048938</v>
      </c>
      <c r="I156" s="21">
        <v>0</v>
      </c>
      <c r="J156" s="21">
        <v>0</v>
      </c>
      <c r="K156" s="21">
        <v>1939921</v>
      </c>
      <c r="L156" s="21">
        <v>0</v>
      </c>
      <c r="M156" s="21">
        <v>476102</v>
      </c>
      <c r="N156" s="19">
        <f t="shared" si="35"/>
        <v>4528616</v>
      </c>
      <c r="O156" s="20"/>
      <c r="P156" s="21">
        <v>2030635</v>
      </c>
      <c r="Q156" s="21">
        <v>0</v>
      </c>
      <c r="R156" s="21">
        <v>317728</v>
      </c>
      <c r="S156" s="21">
        <v>0</v>
      </c>
      <c r="T156" s="21">
        <v>573868</v>
      </c>
      <c r="U156" s="59">
        <f>(SUM(P156:T156))</f>
        <v>2922231</v>
      </c>
      <c r="V156" s="20"/>
      <c r="W156" s="21">
        <v>0</v>
      </c>
      <c r="X156" s="21">
        <v>0</v>
      </c>
      <c r="Y156" s="21">
        <v>0</v>
      </c>
      <c r="Z156" s="21">
        <v>0</v>
      </c>
      <c r="AA156" s="21">
        <v>97119</v>
      </c>
      <c r="AB156" s="21">
        <v>0</v>
      </c>
      <c r="AC156" s="19">
        <v>97119</v>
      </c>
      <c r="AD156" s="20"/>
      <c r="AE156" s="19">
        <f t="shared" si="39"/>
        <v>7547966</v>
      </c>
      <c r="AF156" s="20"/>
      <c r="AG156" s="21">
        <v>2820197</v>
      </c>
      <c r="AH156" s="21">
        <v>0</v>
      </c>
      <c r="AI156" s="21">
        <v>0</v>
      </c>
      <c r="AJ156" s="21">
        <v>0</v>
      </c>
      <c r="AK156" s="19">
        <f t="shared" si="44"/>
        <v>2820197</v>
      </c>
      <c r="AL156" s="20"/>
      <c r="AM156" s="21">
        <v>525299</v>
      </c>
      <c r="AN156" s="21">
        <v>0</v>
      </c>
      <c r="AO156" s="21">
        <v>0</v>
      </c>
      <c r="AP156" s="21">
        <v>626239</v>
      </c>
      <c r="AQ156" s="19">
        <f t="shared" si="45"/>
        <v>1151538</v>
      </c>
      <c r="AR156" s="20"/>
      <c r="AS156" s="21">
        <v>401938</v>
      </c>
      <c r="AT156" s="21">
        <v>26804</v>
      </c>
      <c r="AU156" s="21">
        <v>229078</v>
      </c>
      <c r="AV156" s="21">
        <v>0</v>
      </c>
      <c r="AW156" s="21">
        <v>0</v>
      </c>
      <c r="AX156" s="21">
        <v>626239</v>
      </c>
      <c r="AY156" s="19">
        <f t="shared" si="46"/>
        <v>1284059</v>
      </c>
      <c r="AZ156" s="20"/>
      <c r="BA156" s="21">
        <v>833665</v>
      </c>
      <c r="BB156" s="21">
        <v>0</v>
      </c>
      <c r="BC156" s="21">
        <v>226983</v>
      </c>
      <c r="BD156" s="21">
        <v>439686</v>
      </c>
      <c r="BE156" s="19">
        <f t="shared" si="47"/>
        <v>1500334</v>
      </c>
      <c r="BF156" s="20"/>
      <c r="BG156" s="22">
        <v>287886</v>
      </c>
      <c r="BH156" s="20"/>
      <c r="BI156" s="21">
        <v>0</v>
      </c>
      <c r="BJ156" s="21">
        <v>0</v>
      </c>
      <c r="BK156" s="21">
        <v>128794</v>
      </c>
      <c r="BL156" s="21">
        <v>0</v>
      </c>
      <c r="BM156" s="21">
        <v>0</v>
      </c>
      <c r="BN156" s="21">
        <v>11015</v>
      </c>
      <c r="BO156" s="21">
        <v>0</v>
      </c>
      <c r="BP156" s="21">
        <v>0</v>
      </c>
      <c r="BQ156" s="21">
        <v>0</v>
      </c>
      <c r="BR156" s="21">
        <v>0</v>
      </c>
      <c r="BS156" s="21">
        <v>0</v>
      </c>
      <c r="BT156" s="21">
        <v>0</v>
      </c>
      <c r="BU156" s="19">
        <f t="shared" si="41"/>
        <v>139809</v>
      </c>
      <c r="BV156" s="20" t="s">
        <v>12</v>
      </c>
      <c r="BW156" s="19">
        <f t="shared" si="40"/>
        <v>7183823</v>
      </c>
      <c r="BX156" s="20" t="s">
        <v>12</v>
      </c>
      <c r="BY156" s="19">
        <f t="shared" ref="BY156:BY159" si="48">((+AC156+U156+N156)-BW156)</f>
        <v>364143</v>
      </c>
      <c r="BZ156" s="20" t="s">
        <v>12</v>
      </c>
      <c r="CA156" s="29">
        <v>0</v>
      </c>
      <c r="CB156" s="20"/>
      <c r="CC156" s="19">
        <f t="shared" si="37"/>
        <v>4501781</v>
      </c>
      <c r="CD156" s="5"/>
      <c r="CE156" s="113">
        <v>0</v>
      </c>
      <c r="CF156" s="113">
        <v>0</v>
      </c>
      <c r="CG156" s="19">
        <f t="shared" si="38"/>
        <v>4501781</v>
      </c>
      <c r="CH156" s="336" t="s">
        <v>738</v>
      </c>
    </row>
    <row r="157" spans="1:86" x14ac:dyDescent="0.2">
      <c r="A157" s="6">
        <f t="shared" si="34"/>
        <v>1</v>
      </c>
      <c r="B157" s="30" t="s">
        <v>382</v>
      </c>
      <c r="C157" s="29">
        <v>112327</v>
      </c>
      <c r="D157" s="20"/>
      <c r="E157" s="21">
        <v>65692</v>
      </c>
      <c r="F157" s="21">
        <v>0</v>
      </c>
      <c r="G157" s="21">
        <v>0</v>
      </c>
      <c r="H157" s="21">
        <v>0</v>
      </c>
      <c r="I157" s="21">
        <v>0</v>
      </c>
      <c r="J157" s="21">
        <v>0</v>
      </c>
      <c r="K157" s="21">
        <v>0</v>
      </c>
      <c r="L157" s="21">
        <v>0</v>
      </c>
      <c r="M157" s="21">
        <v>0</v>
      </c>
      <c r="N157" s="19">
        <f t="shared" si="35"/>
        <v>65692</v>
      </c>
      <c r="O157" s="20"/>
      <c r="P157" s="21">
        <v>19550</v>
      </c>
      <c r="Q157" s="21">
        <v>47540</v>
      </c>
      <c r="R157" s="21">
        <v>0</v>
      </c>
      <c r="S157" s="21">
        <v>0</v>
      </c>
      <c r="T157" s="21">
        <v>0</v>
      </c>
      <c r="U157" s="59">
        <f t="shared" si="43"/>
        <v>67090</v>
      </c>
      <c r="V157" s="20"/>
      <c r="W157" s="21">
        <v>0</v>
      </c>
      <c r="X157" s="21">
        <v>0</v>
      </c>
      <c r="Y157" s="21">
        <v>0</v>
      </c>
      <c r="Z157" s="21">
        <v>0</v>
      </c>
      <c r="AA157" s="21">
        <v>0</v>
      </c>
      <c r="AB157" s="21">
        <v>0</v>
      </c>
      <c r="AC157" s="19">
        <v>0</v>
      </c>
      <c r="AD157" s="20"/>
      <c r="AE157" s="19">
        <f t="shared" si="39"/>
        <v>132782</v>
      </c>
      <c r="AF157" s="20"/>
      <c r="AG157" s="21">
        <v>0</v>
      </c>
      <c r="AH157" s="21">
        <v>0</v>
      </c>
      <c r="AI157" s="21">
        <v>0</v>
      </c>
      <c r="AJ157" s="21">
        <v>0</v>
      </c>
      <c r="AK157" s="19">
        <f t="shared" si="44"/>
        <v>0</v>
      </c>
      <c r="AL157" s="20"/>
      <c r="AM157" s="21">
        <v>0</v>
      </c>
      <c r="AN157" s="21">
        <v>1374</v>
      </c>
      <c r="AO157" s="21">
        <v>0</v>
      </c>
      <c r="AP157" s="21">
        <v>0</v>
      </c>
      <c r="AQ157" s="19">
        <f t="shared" si="45"/>
        <v>1374</v>
      </c>
      <c r="AR157" s="20" t="s">
        <v>83</v>
      </c>
      <c r="AS157" s="21">
        <v>32750</v>
      </c>
      <c r="AT157" s="21">
        <v>10000</v>
      </c>
      <c r="AU157" s="21">
        <v>7119</v>
      </c>
      <c r="AV157" s="21">
        <v>2200</v>
      </c>
      <c r="AW157" s="21">
        <v>0</v>
      </c>
      <c r="AX157" s="21">
        <v>939</v>
      </c>
      <c r="AY157" s="19">
        <f t="shared" si="46"/>
        <v>53008</v>
      </c>
      <c r="AZ157" s="20"/>
      <c r="BA157" s="21">
        <v>21139</v>
      </c>
      <c r="BB157" s="21">
        <v>0</v>
      </c>
      <c r="BC157" s="21">
        <v>13506</v>
      </c>
      <c r="BD157" s="21">
        <v>0</v>
      </c>
      <c r="BE157" s="19">
        <f t="shared" si="47"/>
        <v>34645</v>
      </c>
      <c r="BF157" s="20"/>
      <c r="BG157" s="22">
        <v>18577</v>
      </c>
      <c r="BH157" s="20"/>
      <c r="BI157" s="21">
        <v>0</v>
      </c>
      <c r="BJ157" s="21">
        <v>0</v>
      </c>
      <c r="BK157" s="21">
        <v>17976</v>
      </c>
      <c r="BL157" s="21">
        <v>5300</v>
      </c>
      <c r="BM157" s="21">
        <v>39800</v>
      </c>
      <c r="BN157" s="21">
        <v>0</v>
      </c>
      <c r="BO157" s="21">
        <v>0</v>
      </c>
      <c r="BP157" s="21">
        <v>0</v>
      </c>
      <c r="BQ157" s="21">
        <v>0</v>
      </c>
      <c r="BR157" s="21">
        <v>0</v>
      </c>
      <c r="BS157" s="21">
        <v>0</v>
      </c>
      <c r="BT157" s="21">
        <v>0</v>
      </c>
      <c r="BU157" s="19">
        <f t="shared" si="41"/>
        <v>63076</v>
      </c>
      <c r="BV157" s="20" t="s">
        <v>12</v>
      </c>
      <c r="BW157" s="19">
        <f t="shared" si="40"/>
        <v>170680</v>
      </c>
      <c r="BX157" s="20" t="s">
        <v>12</v>
      </c>
      <c r="BY157" s="19">
        <f t="shared" si="48"/>
        <v>-37898</v>
      </c>
      <c r="BZ157" s="20" t="s">
        <v>12</v>
      </c>
      <c r="CA157" s="29">
        <v>0</v>
      </c>
      <c r="CB157" s="20"/>
      <c r="CC157" s="19">
        <f t="shared" si="37"/>
        <v>74429</v>
      </c>
      <c r="CD157" s="5"/>
      <c r="CE157" s="113">
        <v>50282</v>
      </c>
      <c r="CF157" s="113">
        <v>0</v>
      </c>
      <c r="CG157" s="19">
        <f t="shared" si="38"/>
        <v>24147</v>
      </c>
      <c r="CH157" s="336" t="s">
        <v>738</v>
      </c>
    </row>
    <row r="158" spans="1:86" x14ac:dyDescent="0.2">
      <c r="A158" s="6">
        <f t="shared" si="34"/>
        <v>1</v>
      </c>
      <c r="B158" s="30" t="s">
        <v>383</v>
      </c>
      <c r="C158" s="29">
        <v>1169366</v>
      </c>
      <c r="D158" s="20"/>
      <c r="E158" s="21">
        <v>301954</v>
      </c>
      <c r="F158" s="21"/>
      <c r="G158" s="21"/>
      <c r="H158" s="21"/>
      <c r="I158" s="21">
        <v>0</v>
      </c>
      <c r="J158" s="21">
        <v>0</v>
      </c>
      <c r="K158" s="21"/>
      <c r="L158" s="21">
        <v>0</v>
      </c>
      <c r="M158" s="21">
        <v>136790</v>
      </c>
      <c r="N158" s="19">
        <f t="shared" si="35"/>
        <v>438744</v>
      </c>
      <c r="O158" s="20"/>
      <c r="P158" s="21">
        <v>269584</v>
      </c>
      <c r="Q158" s="6">
        <v>0</v>
      </c>
      <c r="R158" s="21">
        <v>94154</v>
      </c>
      <c r="S158" s="21">
        <v>0</v>
      </c>
      <c r="T158" s="21">
        <v>68861</v>
      </c>
      <c r="U158" s="59">
        <f t="shared" si="43"/>
        <v>432599</v>
      </c>
      <c r="V158" s="20"/>
      <c r="W158" s="21">
        <v>0</v>
      </c>
      <c r="X158" s="21">
        <v>0</v>
      </c>
      <c r="Y158" s="21">
        <v>0</v>
      </c>
      <c r="Z158" s="21">
        <v>0</v>
      </c>
      <c r="AA158" s="21"/>
      <c r="AB158" s="21">
        <v>0</v>
      </c>
      <c r="AC158" s="19"/>
      <c r="AD158" s="20"/>
      <c r="AE158" s="19">
        <f t="shared" si="39"/>
        <v>871343</v>
      </c>
      <c r="AF158" s="20"/>
      <c r="AG158" s="21"/>
      <c r="AH158" s="21">
        <v>0</v>
      </c>
      <c r="AI158" s="21">
        <v>0</v>
      </c>
      <c r="AJ158" s="21">
        <v>0</v>
      </c>
      <c r="AK158" s="19">
        <f t="shared" si="44"/>
        <v>0</v>
      </c>
      <c r="AL158" s="20"/>
      <c r="AM158" s="21"/>
      <c r="AN158" s="21"/>
      <c r="AO158" s="21">
        <v>58025</v>
      </c>
      <c r="AQ158" s="19">
        <f>(SUM(AM158:AO158))</f>
        <v>58025</v>
      </c>
      <c r="AR158" s="20"/>
      <c r="AS158" s="21">
        <v>129034</v>
      </c>
      <c r="AT158" s="21">
        <v>77805</v>
      </c>
      <c r="AU158" s="21">
        <v>190090</v>
      </c>
      <c r="AV158" s="21"/>
      <c r="AW158" s="21"/>
      <c r="AX158" s="21">
        <v>31359</v>
      </c>
      <c r="AY158" s="19">
        <f t="shared" si="46"/>
        <v>428288</v>
      </c>
      <c r="AZ158" s="20"/>
      <c r="BA158" s="21"/>
      <c r="BB158" s="21">
        <v>99654</v>
      </c>
      <c r="BC158" s="21">
        <v>37436</v>
      </c>
      <c r="BD158" s="21"/>
      <c r="BE158" s="19">
        <f t="shared" si="47"/>
        <v>137090</v>
      </c>
      <c r="BF158" s="20"/>
      <c r="BG158" s="22">
        <v>129716</v>
      </c>
      <c r="BH158" s="20"/>
      <c r="BI158" s="21"/>
      <c r="BJ158" s="21"/>
      <c r="BK158" s="21">
        <v>17792</v>
      </c>
      <c r="BL158" s="21">
        <v>13785</v>
      </c>
      <c r="BM158" s="21"/>
      <c r="BN158" s="21"/>
      <c r="BO158" s="21"/>
      <c r="BP158" s="21"/>
      <c r="BQ158" s="21"/>
      <c r="BR158" s="21"/>
      <c r="BS158" s="21"/>
      <c r="BT158" s="21">
        <v>177936</v>
      </c>
      <c r="BU158" s="19">
        <f t="shared" si="41"/>
        <v>209513</v>
      </c>
      <c r="BV158" s="20" t="s">
        <v>12</v>
      </c>
      <c r="BW158" s="19">
        <f t="shared" si="40"/>
        <v>962632</v>
      </c>
      <c r="BX158" s="20" t="s">
        <v>12</v>
      </c>
      <c r="BY158" s="19">
        <f>((+AC158+U158+N158)-BW158)</f>
        <v>-91289</v>
      </c>
      <c r="BZ158" s="20" t="s">
        <v>12</v>
      </c>
      <c r="CA158" s="29"/>
      <c r="CB158" s="20"/>
      <c r="CC158" s="19">
        <f t="shared" si="37"/>
        <v>1078077</v>
      </c>
      <c r="CD158" s="5"/>
      <c r="CE158" s="113">
        <v>540000</v>
      </c>
      <c r="CF158" s="113">
        <v>538077</v>
      </c>
      <c r="CG158" s="19">
        <f t="shared" si="38"/>
        <v>0</v>
      </c>
      <c r="CH158" s="336" t="s">
        <v>738</v>
      </c>
    </row>
    <row r="159" spans="1:86" x14ac:dyDescent="0.2">
      <c r="A159" s="6">
        <f t="shared" si="34"/>
        <v>1</v>
      </c>
      <c r="B159" s="30" t="s">
        <v>384</v>
      </c>
      <c r="C159" s="29"/>
      <c r="D159" s="20"/>
      <c r="E159" s="21">
        <v>277020</v>
      </c>
      <c r="F159" s="21">
        <v>3005</v>
      </c>
      <c r="G159" s="21">
        <v>9939</v>
      </c>
      <c r="H159" s="21">
        <v>34000</v>
      </c>
      <c r="I159" s="21">
        <v>0</v>
      </c>
      <c r="J159" s="21">
        <v>0</v>
      </c>
      <c r="K159" s="21">
        <v>4197</v>
      </c>
      <c r="L159" s="21">
        <v>0</v>
      </c>
      <c r="M159" s="21">
        <v>31711</v>
      </c>
      <c r="N159" s="19">
        <f t="shared" si="35"/>
        <v>359872</v>
      </c>
      <c r="O159" s="20"/>
      <c r="P159" s="21">
        <v>119468</v>
      </c>
      <c r="Q159" s="21"/>
      <c r="R159" s="21">
        <v>80615</v>
      </c>
      <c r="S159" s="21">
        <v>0</v>
      </c>
      <c r="T159" s="21">
        <v>250000</v>
      </c>
      <c r="U159" s="59">
        <f t="shared" si="43"/>
        <v>450083</v>
      </c>
      <c r="V159" s="20"/>
      <c r="W159" s="21">
        <v>0</v>
      </c>
      <c r="X159" s="21">
        <v>0</v>
      </c>
      <c r="Y159" s="21">
        <v>0</v>
      </c>
      <c r="Z159" s="21">
        <v>0</v>
      </c>
      <c r="AA159" s="21">
        <v>0</v>
      </c>
      <c r="AB159" s="21">
        <v>0</v>
      </c>
      <c r="AC159" s="19">
        <v>0</v>
      </c>
      <c r="AD159" s="20"/>
      <c r="AE159" s="19">
        <f t="shared" si="39"/>
        <v>809955</v>
      </c>
      <c r="AF159" s="20"/>
      <c r="AG159" s="21">
        <v>0</v>
      </c>
      <c r="AH159" s="21">
        <v>0</v>
      </c>
      <c r="AI159" s="21">
        <v>0</v>
      </c>
      <c r="AJ159" s="21">
        <v>29818</v>
      </c>
      <c r="AK159" s="19">
        <f t="shared" si="44"/>
        <v>29818</v>
      </c>
      <c r="AL159" s="20"/>
      <c r="AM159" s="21">
        <v>7883</v>
      </c>
      <c r="AN159" s="21"/>
      <c r="AO159" s="21"/>
      <c r="AP159" s="21"/>
      <c r="AQ159" s="19">
        <f t="shared" si="45"/>
        <v>7883</v>
      </c>
      <c r="AR159" s="20"/>
      <c r="AS159" s="21">
        <v>182863</v>
      </c>
      <c r="AT159" s="21">
        <v>1819</v>
      </c>
      <c r="AU159" s="21">
        <v>37055</v>
      </c>
      <c r="AV159" s="21">
        <v>841</v>
      </c>
      <c r="AW159" s="21"/>
      <c r="AX159" s="21">
        <v>147877</v>
      </c>
      <c r="AY159" s="19">
        <f t="shared" si="46"/>
        <v>370455</v>
      </c>
      <c r="AZ159" s="20"/>
      <c r="BA159" s="21"/>
      <c r="BB159" s="21"/>
      <c r="BC159" s="21">
        <v>47175</v>
      </c>
      <c r="BD159" s="21"/>
      <c r="BE159" s="19">
        <f t="shared" si="47"/>
        <v>47175</v>
      </c>
      <c r="BF159" s="20"/>
      <c r="BG159" s="22">
        <v>26119</v>
      </c>
      <c r="BH159" s="20"/>
      <c r="BI159" s="21"/>
      <c r="BJ159" s="21"/>
      <c r="BK159" s="21">
        <v>23908</v>
      </c>
      <c r="BL159" s="21">
        <v>19504</v>
      </c>
      <c r="BM159" s="21">
        <v>17370</v>
      </c>
      <c r="BN159" s="21"/>
      <c r="BO159" s="21">
        <v>4624</v>
      </c>
      <c r="BP159" s="21"/>
      <c r="BQ159" s="21">
        <v>19677</v>
      </c>
      <c r="BR159" s="21"/>
      <c r="BS159" s="21"/>
      <c r="BT159" s="21">
        <v>30678</v>
      </c>
      <c r="BU159" s="19">
        <f t="shared" si="41"/>
        <v>115761</v>
      </c>
      <c r="BV159" s="20" t="s">
        <v>12</v>
      </c>
      <c r="BW159" s="19">
        <f t="shared" si="40"/>
        <v>597211</v>
      </c>
      <c r="BX159" s="20" t="s">
        <v>12</v>
      </c>
      <c r="BY159" s="19">
        <f t="shared" si="48"/>
        <v>212744</v>
      </c>
      <c r="BZ159" s="20" t="s">
        <v>12</v>
      </c>
      <c r="CA159" s="29"/>
      <c r="CB159" s="20"/>
      <c r="CC159" s="19">
        <f t="shared" si="37"/>
        <v>212744</v>
      </c>
      <c r="CD159" s="5"/>
      <c r="CE159" s="113">
        <v>212744</v>
      </c>
      <c r="CF159" s="113"/>
      <c r="CG159" s="19">
        <f t="shared" si="38"/>
        <v>0</v>
      </c>
      <c r="CH159" s="336" t="s">
        <v>738</v>
      </c>
    </row>
    <row r="160" spans="1:86" x14ac:dyDescent="0.2">
      <c r="A160" s="6">
        <f t="shared" si="34"/>
        <v>1</v>
      </c>
      <c r="B160" s="30" t="s">
        <v>385</v>
      </c>
      <c r="D160" s="20"/>
      <c r="E160" s="21">
        <v>0</v>
      </c>
      <c r="F160" s="21">
        <v>0</v>
      </c>
      <c r="G160" s="21">
        <v>49053</v>
      </c>
      <c r="H160" s="21">
        <v>0</v>
      </c>
      <c r="I160" s="21">
        <v>0</v>
      </c>
      <c r="J160" s="21">
        <v>0</v>
      </c>
      <c r="K160" s="21">
        <v>658626</v>
      </c>
      <c r="L160" s="21">
        <v>0</v>
      </c>
      <c r="M160" s="21">
        <v>74440</v>
      </c>
      <c r="N160" s="19">
        <f t="shared" si="35"/>
        <v>782119</v>
      </c>
      <c r="O160" s="20"/>
      <c r="P160" s="6">
        <v>674977</v>
      </c>
      <c r="R160" s="6">
        <v>145071</v>
      </c>
      <c r="T160" s="6">
        <v>2555412</v>
      </c>
      <c r="U160" s="59">
        <f t="shared" si="43"/>
        <v>3375460</v>
      </c>
      <c r="V160" s="20"/>
      <c r="W160" s="21">
        <v>0</v>
      </c>
      <c r="X160" s="21">
        <v>0</v>
      </c>
      <c r="Y160" s="21">
        <v>0</v>
      </c>
      <c r="Z160" s="21">
        <v>0</v>
      </c>
      <c r="AB160" s="21">
        <v>0</v>
      </c>
      <c r="AC160" s="19"/>
      <c r="AD160" s="20"/>
      <c r="AE160" s="19">
        <f t="shared" si="39"/>
        <v>4157579</v>
      </c>
      <c r="AF160" s="20"/>
      <c r="AG160" s="6">
        <v>396985</v>
      </c>
      <c r="AJ160" s="6">
        <v>9980</v>
      </c>
      <c r="AK160" s="19">
        <f t="shared" si="44"/>
        <v>406965</v>
      </c>
      <c r="AL160" s="20"/>
      <c r="AM160" s="6">
        <v>26470</v>
      </c>
      <c r="AN160" s="21">
        <v>0</v>
      </c>
      <c r="AO160" s="21">
        <v>0</v>
      </c>
      <c r="AP160" s="21">
        <v>0</v>
      </c>
      <c r="AQ160" s="19">
        <f t="shared" si="45"/>
        <v>26470</v>
      </c>
      <c r="AR160" s="20"/>
      <c r="AS160" s="6">
        <v>42405</v>
      </c>
      <c r="AT160" s="6">
        <v>19370</v>
      </c>
      <c r="AU160" s="6">
        <v>47882</v>
      </c>
      <c r="AX160" s="6">
        <v>50624</v>
      </c>
      <c r="AY160" s="19">
        <f t="shared" si="46"/>
        <v>160281</v>
      </c>
      <c r="AZ160" s="20"/>
      <c r="BC160" s="6">
        <v>38575</v>
      </c>
      <c r="BD160" s="6">
        <v>12664</v>
      </c>
      <c r="BE160" s="19">
        <f t="shared" si="47"/>
        <v>51239</v>
      </c>
      <c r="BF160" s="20"/>
      <c r="BG160" s="6">
        <v>22520</v>
      </c>
      <c r="BH160" s="20"/>
      <c r="BJ160" s="6">
        <v>9909</v>
      </c>
      <c r="BK160" s="6">
        <v>268288</v>
      </c>
      <c r="BL160" s="6">
        <v>6778</v>
      </c>
      <c r="BM160" s="6">
        <v>22894</v>
      </c>
      <c r="BT160" s="21">
        <v>0</v>
      </c>
      <c r="BU160" s="19">
        <f t="shared" si="41"/>
        <v>307869</v>
      </c>
      <c r="BV160" s="20" t="s">
        <v>12</v>
      </c>
      <c r="BW160" s="19">
        <f t="shared" si="40"/>
        <v>975344</v>
      </c>
      <c r="BX160" s="20" t="s">
        <v>12</v>
      </c>
      <c r="BY160" s="19">
        <f t="shared" si="42"/>
        <v>3182235</v>
      </c>
      <c r="BZ160" s="20" t="s">
        <v>12</v>
      </c>
      <c r="CA160" s="29">
        <v>-2555412</v>
      </c>
      <c r="CB160" s="20"/>
      <c r="CC160" s="19">
        <f t="shared" si="37"/>
        <v>626823</v>
      </c>
      <c r="CD160" s="5"/>
      <c r="CE160" s="30">
        <v>626823</v>
      </c>
      <c r="CF160" s="113"/>
      <c r="CG160" s="19">
        <f t="shared" si="38"/>
        <v>0</v>
      </c>
      <c r="CH160" s="336" t="s">
        <v>738</v>
      </c>
    </row>
    <row r="161" spans="1:86" x14ac:dyDescent="0.2">
      <c r="A161" s="6">
        <f t="shared" si="34"/>
        <v>0</v>
      </c>
      <c r="B161" s="420" t="s">
        <v>386</v>
      </c>
      <c r="D161" s="20"/>
      <c r="E161" s="21">
        <v>0</v>
      </c>
      <c r="F161" s="21">
        <v>0</v>
      </c>
      <c r="G161" s="21">
        <v>0</v>
      </c>
      <c r="H161" s="21">
        <v>0</v>
      </c>
      <c r="I161" s="21">
        <v>0</v>
      </c>
      <c r="J161" s="21">
        <v>0</v>
      </c>
      <c r="K161" s="21">
        <v>0</v>
      </c>
      <c r="L161" s="21">
        <v>0</v>
      </c>
      <c r="M161" s="21">
        <v>0</v>
      </c>
      <c r="N161" s="19">
        <f t="shared" si="35"/>
        <v>0</v>
      </c>
      <c r="O161" s="20"/>
      <c r="U161" s="59">
        <f t="shared" si="43"/>
        <v>0</v>
      </c>
      <c r="V161" s="20"/>
      <c r="W161" s="21">
        <v>0</v>
      </c>
      <c r="X161" s="21">
        <v>0</v>
      </c>
      <c r="Y161" s="21">
        <v>0</v>
      </c>
      <c r="Z161" s="21">
        <v>0</v>
      </c>
      <c r="AA161" s="21">
        <v>0</v>
      </c>
      <c r="AB161" s="21">
        <v>0</v>
      </c>
      <c r="AC161" s="19">
        <v>0</v>
      </c>
      <c r="AD161" s="20"/>
      <c r="AE161" s="19">
        <f t="shared" si="39"/>
        <v>0</v>
      </c>
      <c r="AF161" s="20"/>
      <c r="AK161" s="19">
        <f t="shared" si="44"/>
        <v>0</v>
      </c>
      <c r="AL161" s="20"/>
      <c r="AM161" s="21">
        <v>0</v>
      </c>
      <c r="AN161" s="21">
        <v>0</v>
      </c>
      <c r="AO161" s="21">
        <v>0</v>
      </c>
      <c r="AP161" s="21">
        <v>0</v>
      </c>
      <c r="AQ161" s="19">
        <f t="shared" si="45"/>
        <v>0</v>
      </c>
      <c r="AR161" s="20"/>
      <c r="AY161" s="19">
        <f t="shared" si="46"/>
        <v>0</v>
      </c>
      <c r="AZ161" s="20"/>
      <c r="BE161" s="19">
        <f t="shared" si="47"/>
        <v>0</v>
      </c>
      <c r="BF161" s="20"/>
      <c r="BG161" s="22"/>
      <c r="BH161" s="20"/>
      <c r="BI161" s="21"/>
      <c r="BJ161" s="21"/>
      <c r="BK161" s="21"/>
      <c r="BL161" s="21"/>
      <c r="BM161" s="21"/>
      <c r="BN161" s="21"/>
      <c r="BO161" s="21"/>
      <c r="BP161" s="21"/>
      <c r="BQ161" s="21"/>
      <c r="BR161" s="21"/>
      <c r="BS161" s="21"/>
      <c r="BT161" s="21"/>
      <c r="BU161" s="19">
        <f t="shared" si="41"/>
        <v>0</v>
      </c>
      <c r="BV161" s="20" t="s">
        <v>12</v>
      </c>
      <c r="BW161" s="19">
        <f t="shared" si="40"/>
        <v>0</v>
      </c>
      <c r="BX161" s="20" t="s">
        <v>12</v>
      </c>
      <c r="BY161" s="19">
        <f t="shared" si="42"/>
        <v>0</v>
      </c>
      <c r="BZ161" s="20" t="s">
        <v>12</v>
      </c>
      <c r="CA161" s="29"/>
      <c r="CB161" s="20"/>
      <c r="CC161" s="19">
        <f t="shared" si="37"/>
        <v>0</v>
      </c>
      <c r="CD161" s="5"/>
      <c r="CE161" s="113"/>
      <c r="CF161" s="113"/>
      <c r="CG161" s="19">
        <f t="shared" si="38"/>
        <v>0</v>
      </c>
      <c r="CH161" s="336"/>
    </row>
    <row r="162" spans="1:86" x14ac:dyDescent="0.2">
      <c r="A162" s="6">
        <f t="shared" si="34"/>
        <v>1</v>
      </c>
      <c r="B162" s="30" t="s">
        <v>387</v>
      </c>
      <c r="C162" s="29">
        <v>4615951</v>
      </c>
      <c r="D162" s="20"/>
      <c r="E162" s="21"/>
      <c r="F162" s="21"/>
      <c r="G162" s="21">
        <v>79578</v>
      </c>
      <c r="H162" s="21">
        <v>0</v>
      </c>
      <c r="I162" s="21">
        <v>0</v>
      </c>
      <c r="J162" s="21">
        <v>0</v>
      </c>
      <c r="K162" s="21">
        <v>200101</v>
      </c>
      <c r="L162" s="21">
        <v>0</v>
      </c>
      <c r="M162" s="21">
        <v>5514846</v>
      </c>
      <c r="N162" s="19">
        <f t="shared" si="35"/>
        <v>5794525</v>
      </c>
      <c r="O162" s="20"/>
      <c r="P162" s="21">
        <v>2420904</v>
      </c>
      <c r="Q162" s="21">
        <v>0</v>
      </c>
      <c r="R162" s="21">
        <v>0</v>
      </c>
      <c r="S162" s="21">
        <v>0</v>
      </c>
      <c r="T162" s="21">
        <v>307300</v>
      </c>
      <c r="U162" s="59">
        <f t="shared" si="43"/>
        <v>2728204</v>
      </c>
      <c r="V162" s="20"/>
      <c r="W162" s="21"/>
      <c r="X162" s="21"/>
      <c r="Y162" s="21"/>
      <c r="Z162" s="21"/>
      <c r="AA162" s="21">
        <v>22246</v>
      </c>
      <c r="AB162" s="21"/>
      <c r="AC162" s="19">
        <f t="shared" si="36"/>
        <v>22246</v>
      </c>
      <c r="AD162" s="20"/>
      <c r="AE162" s="19">
        <f t="shared" si="39"/>
        <v>8544975</v>
      </c>
      <c r="AF162" s="20"/>
      <c r="AG162" s="21">
        <v>1342790</v>
      </c>
      <c r="AH162" s="21">
        <v>0</v>
      </c>
      <c r="AI162" s="21">
        <v>275430</v>
      </c>
      <c r="AJ162" s="21">
        <v>98717</v>
      </c>
      <c r="AK162" s="19">
        <f t="shared" si="44"/>
        <v>1716937</v>
      </c>
      <c r="AL162" s="20"/>
      <c r="AM162" s="21">
        <v>1827056</v>
      </c>
      <c r="AN162" s="21"/>
      <c r="AO162" s="21"/>
      <c r="AP162" s="21"/>
      <c r="AQ162" s="19">
        <f>(SUM(AM162:AP162))</f>
        <v>1827056</v>
      </c>
      <c r="AR162" s="20"/>
      <c r="AS162" s="21">
        <v>135561</v>
      </c>
      <c r="AT162" s="21">
        <v>304550</v>
      </c>
      <c r="AU162" s="21">
        <v>332865</v>
      </c>
      <c r="AV162" s="21">
        <v>0</v>
      </c>
      <c r="AW162" s="21">
        <v>0</v>
      </c>
      <c r="AX162" s="21">
        <v>965652</v>
      </c>
      <c r="AY162" s="19">
        <f t="shared" si="46"/>
        <v>1738628</v>
      </c>
      <c r="AZ162" s="20"/>
      <c r="BA162" s="21">
        <v>82424</v>
      </c>
      <c r="BB162" s="21">
        <v>0</v>
      </c>
      <c r="BC162" s="21">
        <v>285161</v>
      </c>
      <c r="BD162" s="21">
        <v>0</v>
      </c>
      <c r="BE162" s="19">
        <f t="shared" si="47"/>
        <v>367585</v>
      </c>
      <c r="BF162" s="20"/>
      <c r="BG162" s="22">
        <v>287008</v>
      </c>
      <c r="BH162" s="20"/>
      <c r="BI162" s="21">
        <v>0</v>
      </c>
      <c r="BJ162" s="21">
        <v>0</v>
      </c>
      <c r="BK162" s="21">
        <v>60533</v>
      </c>
      <c r="BL162" s="21">
        <v>0</v>
      </c>
      <c r="BM162" s="21">
        <v>506699</v>
      </c>
      <c r="BN162" s="21">
        <v>0</v>
      </c>
      <c r="BO162" s="21">
        <v>0</v>
      </c>
      <c r="BP162" s="21">
        <v>0</v>
      </c>
      <c r="BQ162" s="21">
        <v>0</v>
      </c>
      <c r="BR162" s="21">
        <v>0</v>
      </c>
      <c r="BS162" s="21">
        <v>0</v>
      </c>
      <c r="BT162" s="21"/>
      <c r="BU162" s="19">
        <f>((SUM(BI162:BT162)))</f>
        <v>567232</v>
      </c>
      <c r="BV162" s="20" t="s">
        <v>12</v>
      </c>
      <c r="BW162" s="19">
        <f t="shared" si="40"/>
        <v>6504446</v>
      </c>
      <c r="BX162" s="20" t="s">
        <v>12</v>
      </c>
      <c r="BY162" s="19">
        <f t="shared" si="42"/>
        <v>2040529</v>
      </c>
      <c r="BZ162" s="20" t="s">
        <v>12</v>
      </c>
      <c r="CA162" s="29"/>
      <c r="CB162" s="20"/>
      <c r="CC162" s="19">
        <f t="shared" si="37"/>
        <v>6656480</v>
      </c>
      <c r="CD162" s="5"/>
      <c r="CE162" s="113">
        <v>6656480</v>
      </c>
      <c r="CF162" s="113"/>
      <c r="CG162" s="19">
        <f t="shared" si="38"/>
        <v>0</v>
      </c>
      <c r="CH162" s="336" t="s">
        <v>738</v>
      </c>
    </row>
    <row r="163" spans="1:86" x14ac:dyDescent="0.2">
      <c r="A163" s="6">
        <f t="shared" si="34"/>
        <v>1</v>
      </c>
      <c r="B163" s="30" t="s">
        <v>388</v>
      </c>
      <c r="C163" s="29">
        <v>161989</v>
      </c>
      <c r="D163" s="20"/>
      <c r="E163" s="21"/>
      <c r="F163" s="21"/>
      <c r="G163" s="21"/>
      <c r="H163" s="21"/>
      <c r="I163" s="21"/>
      <c r="J163" s="21"/>
      <c r="K163" s="21"/>
      <c r="L163" s="21"/>
      <c r="M163" s="21"/>
      <c r="N163" s="19">
        <f t="shared" si="35"/>
        <v>0</v>
      </c>
      <c r="O163" s="20"/>
      <c r="P163" s="21">
        <v>26929</v>
      </c>
      <c r="Q163" s="21">
        <v>0</v>
      </c>
      <c r="R163" s="21">
        <v>0</v>
      </c>
      <c r="S163" s="21">
        <v>0</v>
      </c>
      <c r="T163" s="21">
        <v>0</v>
      </c>
      <c r="U163" s="54">
        <f t="shared" ref="U163" si="49">(SUM(P165:T165))</f>
        <v>23326</v>
      </c>
      <c r="V163" s="20"/>
      <c r="W163" s="21"/>
      <c r="X163" s="21"/>
      <c r="Y163" s="21"/>
      <c r="Z163" s="21"/>
      <c r="AA163" s="21"/>
      <c r="AB163" s="21"/>
      <c r="AC163" s="19">
        <f t="shared" si="36"/>
        <v>0</v>
      </c>
      <c r="AD163" s="20"/>
      <c r="AE163" s="19">
        <f t="shared" si="39"/>
        <v>23326</v>
      </c>
      <c r="AF163" s="20"/>
      <c r="AG163" s="21">
        <v>0</v>
      </c>
      <c r="AH163" s="21">
        <v>0</v>
      </c>
      <c r="AI163" s="21">
        <v>0</v>
      </c>
      <c r="AJ163" s="21">
        <v>18184</v>
      </c>
      <c r="AK163" s="19">
        <f t="shared" si="44"/>
        <v>18184</v>
      </c>
      <c r="AL163" s="20"/>
      <c r="AM163" s="21"/>
      <c r="AN163" s="21"/>
      <c r="AO163" s="21"/>
      <c r="AP163" s="21"/>
      <c r="AQ163" s="19">
        <f t="shared" si="45"/>
        <v>0</v>
      </c>
      <c r="AR163" s="20"/>
      <c r="AS163" s="21">
        <v>40067</v>
      </c>
      <c r="AT163" s="21">
        <v>2040</v>
      </c>
      <c r="AU163" s="21">
        <v>7888</v>
      </c>
      <c r="AV163" s="21">
        <v>0</v>
      </c>
      <c r="AW163" s="21">
        <v>0</v>
      </c>
      <c r="AX163" s="21">
        <v>0</v>
      </c>
      <c r="AY163" s="19">
        <f t="shared" si="46"/>
        <v>49995</v>
      </c>
      <c r="AZ163" s="20"/>
      <c r="BA163" s="21">
        <v>0</v>
      </c>
      <c r="BB163" s="21">
        <v>4549</v>
      </c>
      <c r="BC163" s="21">
        <v>2103</v>
      </c>
      <c r="BD163" s="21">
        <v>0</v>
      </c>
      <c r="BE163" s="19">
        <f t="shared" si="47"/>
        <v>6652</v>
      </c>
      <c r="BF163" s="20"/>
      <c r="BG163" s="22"/>
      <c r="BH163" s="20"/>
      <c r="BI163" s="21"/>
      <c r="BJ163" s="21"/>
      <c r="BK163" s="21"/>
      <c r="BL163" s="21"/>
      <c r="BM163" s="21"/>
      <c r="BN163" s="21"/>
      <c r="BO163" s="21"/>
      <c r="BP163" s="21"/>
      <c r="BQ163" s="21"/>
      <c r="BR163" s="21"/>
      <c r="BS163" s="21"/>
      <c r="BT163" s="21"/>
      <c r="BU163" s="19">
        <f t="shared" si="41"/>
        <v>0</v>
      </c>
      <c r="BV163" s="20" t="s">
        <v>12</v>
      </c>
      <c r="BW163" s="19">
        <f t="shared" si="40"/>
        <v>74831</v>
      </c>
      <c r="BX163" s="20" t="s">
        <v>12</v>
      </c>
      <c r="BY163" s="19">
        <f t="shared" si="42"/>
        <v>-51505</v>
      </c>
      <c r="BZ163" s="20" t="s">
        <v>12</v>
      </c>
      <c r="CA163" s="29"/>
      <c r="CB163" s="20"/>
      <c r="CC163" s="19">
        <f t="shared" si="37"/>
        <v>110484</v>
      </c>
      <c r="CD163" s="5"/>
      <c r="CE163" s="113"/>
      <c r="CF163" s="113"/>
      <c r="CG163" s="19">
        <f t="shared" si="38"/>
        <v>110484</v>
      </c>
      <c r="CH163" s="336" t="s">
        <v>738</v>
      </c>
    </row>
    <row r="164" spans="1:86" x14ac:dyDescent="0.2">
      <c r="A164" s="6">
        <f t="shared" si="34"/>
        <v>1</v>
      </c>
      <c r="B164" s="30" t="s">
        <v>389</v>
      </c>
      <c r="C164" s="29">
        <v>979860</v>
      </c>
      <c r="D164" s="20"/>
      <c r="E164" s="21">
        <v>303284</v>
      </c>
      <c r="F164" s="21"/>
      <c r="G164" s="21">
        <v>51853</v>
      </c>
      <c r="H164" s="21"/>
      <c r="I164" s="21"/>
      <c r="J164" s="21"/>
      <c r="K164" s="21"/>
      <c r="L164" s="21"/>
      <c r="M164" s="21">
        <v>147961</v>
      </c>
      <c r="N164" s="19">
        <f t="shared" si="35"/>
        <v>503098</v>
      </c>
      <c r="O164" s="20"/>
      <c r="P164" s="21">
        <v>320352</v>
      </c>
      <c r="Q164" s="21"/>
      <c r="R164" s="21">
        <v>42600</v>
      </c>
      <c r="S164" s="21"/>
      <c r="T164" s="21">
        <v>92206</v>
      </c>
      <c r="U164" s="59">
        <f t="shared" si="43"/>
        <v>455158</v>
      </c>
      <c r="V164" s="20"/>
      <c r="W164" s="21"/>
      <c r="X164" s="21"/>
      <c r="Y164" s="21"/>
      <c r="Z164" s="21"/>
      <c r="AA164" s="21"/>
      <c r="AB164" s="21"/>
      <c r="AC164" s="19">
        <f t="shared" si="36"/>
        <v>0</v>
      </c>
      <c r="AD164" s="20"/>
      <c r="AE164" s="19">
        <f t="shared" si="39"/>
        <v>958256</v>
      </c>
      <c r="AF164" s="20"/>
      <c r="AG164" s="21"/>
      <c r="AH164" s="21"/>
      <c r="AI164" s="21"/>
      <c r="AJ164" s="21"/>
      <c r="AK164" s="19">
        <f t="shared" si="44"/>
        <v>0</v>
      </c>
      <c r="AL164" s="20"/>
      <c r="AM164" s="21"/>
      <c r="AN164" s="21">
        <v>12282</v>
      </c>
      <c r="AO164" s="21"/>
      <c r="AP164" s="21"/>
      <c r="AQ164" s="19">
        <f t="shared" si="45"/>
        <v>12282</v>
      </c>
      <c r="AR164" s="20"/>
      <c r="AS164" s="21">
        <v>328474</v>
      </c>
      <c r="AT164" s="21">
        <v>11075</v>
      </c>
      <c r="AU164" s="21">
        <v>103171</v>
      </c>
      <c r="AV164" s="21"/>
      <c r="AW164" s="21">
        <v>3196</v>
      </c>
      <c r="AX164" s="21">
        <v>6072</v>
      </c>
      <c r="AY164" s="19">
        <f t="shared" si="46"/>
        <v>451988</v>
      </c>
      <c r="AZ164" s="20"/>
      <c r="BA164" s="21"/>
      <c r="BB164" s="21"/>
      <c r="BC164" s="21">
        <v>185488</v>
      </c>
      <c r="BD164" s="21"/>
      <c r="BE164" s="19">
        <f t="shared" si="47"/>
        <v>185488</v>
      </c>
      <c r="BF164" s="20"/>
      <c r="BG164" s="22">
        <v>1540</v>
      </c>
      <c r="BH164" s="20"/>
      <c r="BI164" s="21"/>
      <c r="BJ164" s="21"/>
      <c r="BK164" s="21">
        <v>40618</v>
      </c>
      <c r="BL164" s="21"/>
      <c r="BM164" s="21">
        <v>97398</v>
      </c>
      <c r="BN164" s="21"/>
      <c r="BO164" s="21"/>
      <c r="BP164" s="21"/>
      <c r="BQ164" s="21"/>
      <c r="BR164" s="21"/>
      <c r="BS164" s="21"/>
      <c r="BT164" s="21"/>
      <c r="BU164" s="19">
        <f t="shared" si="41"/>
        <v>138016</v>
      </c>
      <c r="BV164" s="20" t="s">
        <v>12</v>
      </c>
      <c r="BW164" s="19">
        <f t="shared" si="40"/>
        <v>789314</v>
      </c>
      <c r="BX164" s="20" t="s">
        <v>12</v>
      </c>
      <c r="BY164" s="19">
        <f t="shared" si="42"/>
        <v>168942</v>
      </c>
      <c r="BZ164" s="20" t="s">
        <v>12</v>
      </c>
      <c r="CA164" s="29"/>
      <c r="CB164" s="20"/>
      <c r="CC164" s="19">
        <f t="shared" si="37"/>
        <v>1148802</v>
      </c>
      <c r="CD164" s="5"/>
      <c r="CE164" s="113">
        <v>798802</v>
      </c>
      <c r="CF164" s="113">
        <v>350000</v>
      </c>
      <c r="CG164" s="19">
        <f t="shared" si="38"/>
        <v>0</v>
      </c>
      <c r="CH164" s="336" t="s">
        <v>738</v>
      </c>
    </row>
    <row r="165" spans="1:86" x14ac:dyDescent="0.2">
      <c r="A165" s="6">
        <f t="shared" si="34"/>
        <v>1</v>
      </c>
      <c r="B165" s="30" t="s">
        <v>390</v>
      </c>
      <c r="C165" s="29">
        <v>122905</v>
      </c>
      <c r="D165" s="20"/>
      <c r="E165" s="21">
        <v>17918</v>
      </c>
      <c r="F165" s="21">
        <v>0</v>
      </c>
      <c r="G165" s="21">
        <v>2358</v>
      </c>
      <c r="H165" s="21">
        <v>0</v>
      </c>
      <c r="I165" s="21">
        <v>0</v>
      </c>
      <c r="J165" s="21">
        <v>0</v>
      </c>
      <c r="K165" s="21">
        <v>0</v>
      </c>
      <c r="L165" s="21">
        <v>0</v>
      </c>
      <c r="M165" s="21">
        <v>4018</v>
      </c>
      <c r="N165" s="19">
        <f t="shared" si="35"/>
        <v>24294</v>
      </c>
      <c r="O165" s="20"/>
      <c r="P165" s="21">
        <v>23326</v>
      </c>
      <c r="Q165" s="21"/>
      <c r="R165" s="21"/>
      <c r="S165" s="21"/>
      <c r="T165" s="21"/>
      <c r="U165" s="59">
        <f t="shared" si="43"/>
        <v>23326</v>
      </c>
      <c r="V165" s="20"/>
      <c r="W165" s="21"/>
      <c r="X165" s="21"/>
      <c r="Y165" s="21"/>
      <c r="Z165" s="21"/>
      <c r="AA165" s="21"/>
      <c r="AB165" s="21"/>
      <c r="AC165" s="19">
        <f t="shared" si="36"/>
        <v>0</v>
      </c>
      <c r="AD165" s="20"/>
      <c r="AE165" s="19">
        <f t="shared" si="39"/>
        <v>47620</v>
      </c>
      <c r="AF165" s="20"/>
      <c r="AG165" s="21"/>
      <c r="AH165" s="21"/>
      <c r="AI165" s="21"/>
      <c r="AJ165" s="21"/>
      <c r="AK165" s="19">
        <f t="shared" si="44"/>
        <v>0</v>
      </c>
      <c r="AL165" s="20"/>
      <c r="AM165" s="21"/>
      <c r="AN165" s="21"/>
      <c r="AO165" s="21"/>
      <c r="AP165" s="21"/>
      <c r="AQ165" s="19">
        <f t="shared" si="45"/>
        <v>0</v>
      </c>
      <c r="AR165" s="20"/>
      <c r="AS165" s="21">
        <v>0</v>
      </c>
      <c r="AT165" s="21">
        <v>19935</v>
      </c>
      <c r="AU165" s="21">
        <v>9620</v>
      </c>
      <c r="AV165" s="21">
        <v>0</v>
      </c>
      <c r="AW165" s="21">
        <v>0</v>
      </c>
      <c r="AX165" s="21">
        <v>4378</v>
      </c>
      <c r="AY165" s="19">
        <f t="shared" si="46"/>
        <v>33933</v>
      </c>
      <c r="AZ165" s="20"/>
      <c r="BA165" s="21">
        <v>6757</v>
      </c>
      <c r="BB165" s="21">
        <v>0</v>
      </c>
      <c r="BC165" s="21">
        <v>3265</v>
      </c>
      <c r="BD165" s="21">
        <v>4</v>
      </c>
      <c r="BE165" s="19">
        <f t="shared" si="47"/>
        <v>10026</v>
      </c>
      <c r="BF165" s="20"/>
      <c r="BG165" s="22">
        <v>22207</v>
      </c>
      <c r="BH165" s="20"/>
      <c r="BI165" s="21">
        <v>0</v>
      </c>
      <c r="BJ165" s="21">
        <v>0</v>
      </c>
      <c r="BK165" s="21">
        <v>10050</v>
      </c>
      <c r="BL165" s="21">
        <v>0</v>
      </c>
      <c r="BM165" s="21">
        <v>0</v>
      </c>
      <c r="BN165" s="21">
        <v>0</v>
      </c>
      <c r="BO165" s="21">
        <v>0</v>
      </c>
      <c r="BP165" s="21">
        <v>0</v>
      </c>
      <c r="BQ165" s="21">
        <v>0</v>
      </c>
      <c r="BR165" s="21">
        <v>0</v>
      </c>
      <c r="BS165" s="21">
        <v>0</v>
      </c>
      <c r="BT165" s="21">
        <v>417</v>
      </c>
      <c r="BU165" s="19">
        <f t="shared" si="41"/>
        <v>10467</v>
      </c>
      <c r="BV165" s="20" t="s">
        <v>12</v>
      </c>
      <c r="BW165" s="19">
        <f t="shared" si="40"/>
        <v>76633</v>
      </c>
      <c r="BX165" s="20" t="s">
        <v>12</v>
      </c>
      <c r="BY165" s="19">
        <f t="shared" si="42"/>
        <v>-29013</v>
      </c>
      <c r="BZ165" s="20" t="s">
        <v>12</v>
      </c>
      <c r="CA165" s="29"/>
      <c r="CB165" s="20"/>
      <c r="CC165" s="19">
        <f t="shared" si="37"/>
        <v>93892</v>
      </c>
      <c r="CD165" s="5"/>
      <c r="CE165" s="113">
        <v>13424</v>
      </c>
      <c r="CF165" s="113">
        <v>80468</v>
      </c>
      <c r="CG165" s="19">
        <f t="shared" si="38"/>
        <v>0</v>
      </c>
      <c r="CH165" s="336" t="s">
        <v>738</v>
      </c>
    </row>
    <row r="166" spans="1:86" x14ac:dyDescent="0.2">
      <c r="A166" s="6">
        <f t="shared" si="34"/>
        <v>1</v>
      </c>
      <c r="B166" s="30" t="s">
        <v>391</v>
      </c>
      <c r="C166" s="29">
        <v>125235</v>
      </c>
      <c r="D166" s="20"/>
      <c r="E166" s="21">
        <v>20094</v>
      </c>
      <c r="F166" s="21">
        <v>0</v>
      </c>
      <c r="G166" s="21">
        <v>0</v>
      </c>
      <c r="H166" s="21">
        <v>0</v>
      </c>
      <c r="I166" s="21">
        <v>0</v>
      </c>
      <c r="J166" s="21">
        <v>0</v>
      </c>
      <c r="K166" s="21">
        <v>0</v>
      </c>
      <c r="L166" s="21">
        <v>0</v>
      </c>
      <c r="M166" s="21">
        <v>14491</v>
      </c>
      <c r="N166" s="19">
        <f t="shared" si="35"/>
        <v>34585</v>
      </c>
      <c r="O166" s="20"/>
      <c r="P166" s="21">
        <v>42267</v>
      </c>
      <c r="Q166" s="21"/>
      <c r="R166" s="21"/>
      <c r="S166" s="21"/>
      <c r="T166" s="21"/>
      <c r="U166" s="59">
        <f t="shared" si="43"/>
        <v>42267</v>
      </c>
      <c r="V166" s="20"/>
      <c r="W166" s="21"/>
      <c r="X166" s="21"/>
      <c r="Y166" s="21"/>
      <c r="Z166" s="21"/>
      <c r="AA166" s="21"/>
      <c r="AB166" s="21"/>
      <c r="AC166" s="19">
        <f t="shared" si="36"/>
        <v>0</v>
      </c>
      <c r="AD166" s="20"/>
      <c r="AE166" s="19">
        <f t="shared" si="39"/>
        <v>76852</v>
      </c>
      <c r="AF166" s="20"/>
      <c r="AG166" s="21"/>
      <c r="AH166" s="21"/>
      <c r="AI166" s="21"/>
      <c r="AJ166" s="21"/>
      <c r="AK166" s="19">
        <f t="shared" si="44"/>
        <v>0</v>
      </c>
      <c r="AL166" s="20"/>
      <c r="AM166" s="21"/>
      <c r="AN166" s="21"/>
      <c r="AO166" s="21"/>
      <c r="AP166" s="21"/>
      <c r="AQ166" s="19">
        <f t="shared" si="45"/>
        <v>0</v>
      </c>
      <c r="AR166" s="20"/>
      <c r="AS166" s="21">
        <v>0</v>
      </c>
      <c r="AT166" s="21">
        <v>2000</v>
      </c>
      <c r="AU166" s="21">
        <v>3038</v>
      </c>
      <c r="AV166" s="21">
        <v>0</v>
      </c>
      <c r="AW166" s="21">
        <v>0</v>
      </c>
      <c r="AX166" s="21">
        <v>3238</v>
      </c>
      <c r="AY166" s="19">
        <f t="shared" si="46"/>
        <v>8276</v>
      </c>
      <c r="AZ166" s="20"/>
      <c r="BA166" s="21">
        <v>0</v>
      </c>
      <c r="BB166" s="21">
        <v>0</v>
      </c>
      <c r="BC166" s="21">
        <v>2089</v>
      </c>
      <c r="BD166" s="21">
        <v>0</v>
      </c>
      <c r="BE166" s="19">
        <f t="shared" si="47"/>
        <v>2089</v>
      </c>
      <c r="BF166" s="20"/>
      <c r="BG166" s="22">
        <v>13014</v>
      </c>
      <c r="BH166" s="20"/>
      <c r="BI166" s="21">
        <v>0</v>
      </c>
      <c r="BJ166" s="21">
        <v>0</v>
      </c>
      <c r="BK166" s="21">
        <v>4588</v>
      </c>
      <c r="BL166" s="21">
        <v>0</v>
      </c>
      <c r="BM166" s="21">
        <v>3145</v>
      </c>
      <c r="BN166" s="21">
        <v>0</v>
      </c>
      <c r="BO166" s="21">
        <v>0</v>
      </c>
      <c r="BP166" s="21">
        <v>0</v>
      </c>
      <c r="BQ166" s="21">
        <v>0</v>
      </c>
      <c r="BR166" s="21">
        <v>0</v>
      </c>
      <c r="BS166" s="21">
        <v>0</v>
      </c>
      <c r="BT166" s="21">
        <v>2269</v>
      </c>
      <c r="BU166" s="19">
        <f t="shared" si="41"/>
        <v>10002</v>
      </c>
      <c r="BV166" s="20" t="s">
        <v>12</v>
      </c>
      <c r="BW166" s="19">
        <f t="shared" si="40"/>
        <v>33381</v>
      </c>
      <c r="BX166" s="20" t="s">
        <v>12</v>
      </c>
      <c r="BY166" s="19">
        <f t="shared" si="42"/>
        <v>43471</v>
      </c>
      <c r="BZ166" s="20" t="s">
        <v>12</v>
      </c>
      <c r="CA166" s="29"/>
      <c r="CB166" s="20"/>
      <c r="CC166" s="19">
        <f t="shared" si="37"/>
        <v>168706</v>
      </c>
      <c r="CD166" s="5"/>
      <c r="CE166" s="113">
        <v>123706</v>
      </c>
      <c r="CF166" s="113">
        <v>45000</v>
      </c>
      <c r="CG166" s="19">
        <f t="shared" si="38"/>
        <v>0</v>
      </c>
      <c r="CH166" s="336" t="s">
        <v>738</v>
      </c>
    </row>
    <row r="167" spans="1:86" x14ac:dyDescent="0.2">
      <c r="A167" s="6">
        <f t="shared" si="34"/>
        <v>1</v>
      </c>
      <c r="B167" s="30" t="s">
        <v>392</v>
      </c>
      <c r="C167" s="29">
        <v>-54349</v>
      </c>
      <c r="D167" s="20"/>
      <c r="E167" s="21">
        <v>34189</v>
      </c>
      <c r="F167" s="21"/>
      <c r="G167" s="21"/>
      <c r="H167" s="21"/>
      <c r="I167" s="21"/>
      <c r="J167" s="21"/>
      <c r="K167" s="21"/>
      <c r="L167" s="21"/>
      <c r="M167" s="21">
        <v>1000</v>
      </c>
      <c r="N167" s="19">
        <f t="shared" si="35"/>
        <v>35189</v>
      </c>
      <c r="O167" s="20"/>
      <c r="P167" s="21">
        <v>36965</v>
      </c>
      <c r="Q167" s="21"/>
      <c r="R167" s="21"/>
      <c r="S167" s="21"/>
      <c r="T167" s="21">
        <v>350000</v>
      </c>
      <c r="U167" s="59">
        <f t="shared" si="43"/>
        <v>386965</v>
      </c>
      <c r="V167" s="20"/>
      <c r="W167" s="21"/>
      <c r="X167" s="21"/>
      <c r="Y167" s="21"/>
      <c r="Z167" s="21"/>
      <c r="AA167" s="21"/>
      <c r="AB167" s="21"/>
      <c r="AC167" s="19">
        <f t="shared" si="36"/>
        <v>0</v>
      </c>
      <c r="AD167" s="20"/>
      <c r="AE167" s="19">
        <f t="shared" si="39"/>
        <v>422154</v>
      </c>
      <c r="AF167" s="20"/>
      <c r="AG167" s="21"/>
      <c r="AH167" s="21"/>
      <c r="AI167" s="21"/>
      <c r="AJ167" s="21">
        <v>155797</v>
      </c>
      <c r="AK167" s="19">
        <f t="shared" si="44"/>
        <v>155797</v>
      </c>
      <c r="AL167" s="20"/>
      <c r="AM167" s="21"/>
      <c r="AN167" s="21"/>
      <c r="AO167" s="21"/>
      <c r="AP167" s="21">
        <v>9569</v>
      </c>
      <c r="AQ167" s="19">
        <f t="shared" si="45"/>
        <v>9569</v>
      </c>
      <c r="AR167" s="20"/>
      <c r="AS167" s="21"/>
      <c r="AT167" s="21"/>
      <c r="AU167" s="21">
        <v>4996</v>
      </c>
      <c r="AV167" s="21"/>
      <c r="AW167" s="21"/>
      <c r="AX167" s="21">
        <v>29591</v>
      </c>
      <c r="AY167" s="19">
        <f t="shared" si="46"/>
        <v>34587</v>
      </c>
      <c r="AZ167" s="20"/>
      <c r="BA167" s="21"/>
      <c r="BB167" s="21"/>
      <c r="BC167" s="21">
        <v>2038</v>
      </c>
      <c r="BD167" s="21">
        <v>4536</v>
      </c>
      <c r="BE167" s="19">
        <f t="shared" si="47"/>
        <v>6574</v>
      </c>
      <c r="BF167" s="20"/>
      <c r="BG167" s="22"/>
      <c r="BH167" s="20"/>
      <c r="BI167" s="21"/>
      <c r="BJ167" s="21"/>
      <c r="BK167" s="21">
        <v>9867</v>
      </c>
      <c r="BL167" s="21"/>
      <c r="BM167" s="21"/>
      <c r="BN167" s="21"/>
      <c r="BO167" s="21"/>
      <c r="BP167" s="21"/>
      <c r="BQ167" s="21"/>
      <c r="BR167" s="21"/>
      <c r="BS167" s="21"/>
      <c r="BT167" s="21">
        <v>23</v>
      </c>
      <c r="BU167" s="19">
        <f t="shared" si="41"/>
        <v>9890</v>
      </c>
      <c r="BV167" s="20" t="s">
        <v>12</v>
      </c>
      <c r="BW167" s="19">
        <f t="shared" si="40"/>
        <v>216417</v>
      </c>
      <c r="BX167" s="20" t="s">
        <v>12</v>
      </c>
      <c r="BY167" s="19">
        <f t="shared" si="42"/>
        <v>205737</v>
      </c>
      <c r="BZ167" s="20" t="s">
        <v>12</v>
      </c>
      <c r="CA167" s="29"/>
      <c r="CB167" s="20"/>
      <c r="CC167" s="19">
        <f t="shared" si="37"/>
        <v>151388</v>
      </c>
      <c r="CD167" s="5"/>
      <c r="CE167" s="113"/>
      <c r="CF167" s="113"/>
      <c r="CG167" s="19">
        <f t="shared" si="38"/>
        <v>151388</v>
      </c>
      <c r="CH167" s="335" t="s">
        <v>738</v>
      </c>
    </row>
    <row r="168" spans="1:86" x14ac:dyDescent="0.2">
      <c r="A168" s="6">
        <f t="shared" si="34"/>
        <v>1</v>
      </c>
      <c r="B168" s="30" t="s">
        <v>393</v>
      </c>
      <c r="C168" s="29">
        <v>0</v>
      </c>
      <c r="D168" s="20"/>
      <c r="E168" s="21">
        <v>11897</v>
      </c>
      <c r="F168" s="21">
        <v>0</v>
      </c>
      <c r="G168" s="21">
        <v>0</v>
      </c>
      <c r="H168" s="21">
        <v>2268</v>
      </c>
      <c r="I168" s="21">
        <v>0</v>
      </c>
      <c r="J168" s="21">
        <v>0</v>
      </c>
      <c r="K168" s="21">
        <v>0</v>
      </c>
      <c r="L168" s="21">
        <v>0</v>
      </c>
      <c r="M168" s="21">
        <v>100000</v>
      </c>
      <c r="N168" s="19">
        <f t="shared" si="35"/>
        <v>114165</v>
      </c>
      <c r="O168" s="20"/>
      <c r="P168" s="21">
        <v>14678</v>
      </c>
      <c r="Q168" s="21">
        <v>0</v>
      </c>
      <c r="R168" s="21">
        <v>0</v>
      </c>
      <c r="S168" s="21">
        <v>0</v>
      </c>
      <c r="T168" s="21">
        <v>0</v>
      </c>
      <c r="U168" s="59">
        <f t="shared" si="43"/>
        <v>14678</v>
      </c>
      <c r="V168" s="20"/>
      <c r="W168" s="21">
        <v>0</v>
      </c>
      <c r="X168" s="21">
        <v>0</v>
      </c>
      <c r="Y168" s="21">
        <v>0</v>
      </c>
      <c r="Z168" s="21">
        <v>0</v>
      </c>
      <c r="AA168" s="21">
        <v>0</v>
      </c>
      <c r="AB168" s="21">
        <v>0</v>
      </c>
      <c r="AC168" s="19">
        <v>0</v>
      </c>
      <c r="AD168" s="20"/>
      <c r="AE168" s="19">
        <f t="shared" si="39"/>
        <v>128843</v>
      </c>
      <c r="AF168" s="20"/>
      <c r="AG168" s="21">
        <v>0</v>
      </c>
      <c r="AH168" s="21">
        <v>0</v>
      </c>
      <c r="AI168" s="21">
        <v>0</v>
      </c>
      <c r="AJ168" s="21">
        <v>0</v>
      </c>
      <c r="AK168" s="19">
        <f t="shared" si="44"/>
        <v>0</v>
      </c>
      <c r="AL168" s="20"/>
      <c r="AM168" s="21">
        <v>0</v>
      </c>
      <c r="AN168" s="21">
        <v>0</v>
      </c>
      <c r="AO168" s="21">
        <v>0</v>
      </c>
      <c r="AP168" s="21">
        <v>0</v>
      </c>
      <c r="AQ168" s="19">
        <f t="shared" si="45"/>
        <v>0</v>
      </c>
      <c r="AR168" s="20"/>
      <c r="AS168" s="21">
        <v>0</v>
      </c>
      <c r="AT168" s="21">
        <v>0</v>
      </c>
      <c r="AU168" s="21">
        <v>359</v>
      </c>
      <c r="AV168" s="21">
        <v>0</v>
      </c>
      <c r="AW168" s="21">
        <v>0</v>
      </c>
      <c r="AX168" s="21">
        <v>2405</v>
      </c>
      <c r="AY168" s="19">
        <f t="shared" si="46"/>
        <v>2764</v>
      </c>
      <c r="AZ168" s="20"/>
      <c r="BA168" s="21">
        <v>5476</v>
      </c>
      <c r="BB168" s="21">
        <v>0</v>
      </c>
      <c r="BC168" s="21">
        <v>859</v>
      </c>
      <c r="BD168" s="21">
        <v>0</v>
      </c>
      <c r="BE168" s="19">
        <f>(SUM(BA168:BD168))</f>
        <v>6335</v>
      </c>
      <c r="BF168" s="20"/>
      <c r="BG168" s="22">
        <v>11207</v>
      </c>
      <c r="BH168" s="20"/>
      <c r="BI168" s="21">
        <v>0</v>
      </c>
      <c r="BJ168" s="21">
        <v>0</v>
      </c>
      <c r="BK168" s="21">
        <v>5805</v>
      </c>
      <c r="BL168" s="21">
        <v>7479</v>
      </c>
      <c r="BM168" s="21">
        <v>2260</v>
      </c>
      <c r="BN168" s="21">
        <v>0</v>
      </c>
      <c r="BO168" s="21">
        <v>0</v>
      </c>
      <c r="BP168" s="21">
        <v>0</v>
      </c>
      <c r="BQ168" s="21">
        <v>0</v>
      </c>
      <c r="BR168" s="21">
        <v>0</v>
      </c>
      <c r="BS168" s="21">
        <v>0</v>
      </c>
      <c r="BT168" s="21">
        <v>0</v>
      </c>
      <c r="BU168" s="19">
        <f t="shared" si="41"/>
        <v>15544</v>
      </c>
      <c r="BV168" s="20" t="s">
        <v>12</v>
      </c>
      <c r="BW168" s="19">
        <f t="shared" si="40"/>
        <v>35850</v>
      </c>
      <c r="BX168" s="20" t="s">
        <v>12</v>
      </c>
      <c r="BY168" s="19">
        <f t="shared" si="42"/>
        <v>92993</v>
      </c>
      <c r="BZ168" s="20" t="s">
        <v>12</v>
      </c>
      <c r="CA168" s="29">
        <v>7007</v>
      </c>
      <c r="CB168" s="20"/>
      <c r="CC168" s="19">
        <f t="shared" si="37"/>
        <v>100000</v>
      </c>
      <c r="CD168" s="5"/>
      <c r="CE168" s="113">
        <v>100000</v>
      </c>
      <c r="CF168" s="113">
        <v>0</v>
      </c>
      <c r="CG168" s="19">
        <f t="shared" si="38"/>
        <v>0</v>
      </c>
      <c r="CH168" s="336" t="s">
        <v>738</v>
      </c>
    </row>
    <row r="169" spans="1:86" x14ac:dyDescent="0.2">
      <c r="A169" s="6">
        <f t="shared" si="34"/>
        <v>1</v>
      </c>
      <c r="B169" s="30" t="s">
        <v>394</v>
      </c>
      <c r="C169" s="29">
        <v>66376</v>
      </c>
      <c r="D169" s="20"/>
      <c r="E169" s="21">
        <v>0</v>
      </c>
      <c r="F169" s="21">
        <v>0</v>
      </c>
      <c r="G169" s="21">
        <v>0</v>
      </c>
      <c r="H169" s="21">
        <v>0</v>
      </c>
      <c r="I169" s="21">
        <v>0</v>
      </c>
      <c r="J169" s="21">
        <v>0</v>
      </c>
      <c r="K169" s="21">
        <v>0</v>
      </c>
      <c r="L169" s="21">
        <v>0</v>
      </c>
      <c r="M169" s="21">
        <v>0</v>
      </c>
      <c r="N169" s="19">
        <f t="shared" si="35"/>
        <v>0</v>
      </c>
      <c r="O169" s="20"/>
      <c r="P169" s="21">
        <v>325976</v>
      </c>
      <c r="Q169" s="21">
        <v>27044</v>
      </c>
      <c r="R169" s="21">
        <v>4575</v>
      </c>
      <c r="S169" s="21">
        <v>250000</v>
      </c>
      <c r="T169" s="21">
        <v>0</v>
      </c>
      <c r="U169" s="59">
        <f t="shared" si="43"/>
        <v>607595</v>
      </c>
      <c r="V169" s="20"/>
      <c r="W169" s="21">
        <v>0</v>
      </c>
      <c r="X169" s="21">
        <v>0</v>
      </c>
      <c r="Y169" s="21">
        <v>0</v>
      </c>
      <c r="Z169" s="21">
        <v>0</v>
      </c>
      <c r="AA169" s="21">
        <v>81444</v>
      </c>
      <c r="AB169" s="21">
        <v>0</v>
      </c>
      <c r="AC169" s="19">
        <v>81444</v>
      </c>
      <c r="AD169" s="20"/>
      <c r="AE169" s="19">
        <f t="shared" si="39"/>
        <v>689039</v>
      </c>
      <c r="AF169" s="20"/>
      <c r="AG169" s="21">
        <v>22500</v>
      </c>
      <c r="AH169" s="21">
        <v>0</v>
      </c>
      <c r="AI169" s="21">
        <v>0</v>
      </c>
      <c r="AJ169" s="21">
        <v>0</v>
      </c>
      <c r="AK169" s="19">
        <f t="shared" si="44"/>
        <v>22500</v>
      </c>
      <c r="AL169" s="20"/>
      <c r="AM169" s="21">
        <v>0</v>
      </c>
      <c r="AN169" s="21">
        <v>0</v>
      </c>
      <c r="AO169" s="21">
        <v>15480</v>
      </c>
      <c r="AP169" s="21">
        <v>14000</v>
      </c>
      <c r="AQ169" s="19">
        <f t="shared" si="45"/>
        <v>29480</v>
      </c>
      <c r="AR169" s="20"/>
      <c r="AS169" s="21">
        <v>227840</v>
      </c>
      <c r="AT169" s="21">
        <v>32139</v>
      </c>
      <c r="AU169" s="21">
        <v>17974</v>
      </c>
      <c r="AV169" s="21">
        <v>22620</v>
      </c>
      <c r="AW169" s="21">
        <v>2300</v>
      </c>
      <c r="AX169" s="21">
        <v>44714</v>
      </c>
      <c r="AY169" s="19">
        <f t="shared" si="46"/>
        <v>347587</v>
      </c>
      <c r="AZ169" s="20"/>
      <c r="BA169" s="21">
        <v>0</v>
      </c>
      <c r="BB169" s="21">
        <v>0</v>
      </c>
      <c r="BC169" s="21">
        <v>74175</v>
      </c>
      <c r="BD169" s="21">
        <v>0</v>
      </c>
      <c r="BE169" s="19">
        <f t="shared" si="47"/>
        <v>74175</v>
      </c>
      <c r="BF169" s="20"/>
      <c r="BG169" s="22">
        <v>115039</v>
      </c>
      <c r="BH169" s="20"/>
      <c r="BI169" s="21">
        <v>0</v>
      </c>
      <c r="BJ169" s="21">
        <v>0</v>
      </c>
      <c r="BK169" s="21">
        <v>10494</v>
      </c>
      <c r="BL169" s="21">
        <v>15500</v>
      </c>
      <c r="BM169" s="21">
        <v>12682</v>
      </c>
      <c r="BN169" s="21">
        <v>0</v>
      </c>
      <c r="BO169" s="21">
        <v>0</v>
      </c>
      <c r="BP169" s="21">
        <v>0</v>
      </c>
      <c r="BQ169" s="21">
        <v>0</v>
      </c>
      <c r="BR169" s="21">
        <v>0</v>
      </c>
      <c r="BS169" s="21">
        <v>0</v>
      </c>
      <c r="BT169" s="21">
        <v>28010</v>
      </c>
      <c r="BU169" s="19">
        <f t="shared" si="41"/>
        <v>66686</v>
      </c>
      <c r="BV169" s="20" t="s">
        <v>12</v>
      </c>
      <c r="BW169" s="19">
        <f t="shared" si="40"/>
        <v>655467</v>
      </c>
      <c r="BX169" s="20" t="s">
        <v>12</v>
      </c>
      <c r="BY169" s="19">
        <f t="shared" si="42"/>
        <v>33572</v>
      </c>
      <c r="BZ169" s="20" t="s">
        <v>12</v>
      </c>
      <c r="CA169" s="29">
        <v>0</v>
      </c>
      <c r="CB169" s="20"/>
      <c r="CC169" s="19">
        <f t="shared" si="37"/>
        <v>99948</v>
      </c>
      <c r="CD169" s="5"/>
      <c r="CE169" s="113">
        <v>0</v>
      </c>
      <c r="CF169" s="113">
        <v>0</v>
      </c>
      <c r="CG169" s="19">
        <f t="shared" si="38"/>
        <v>99948</v>
      </c>
      <c r="CH169" s="336" t="s">
        <v>738</v>
      </c>
    </row>
    <row r="170" spans="1:86" x14ac:dyDescent="0.2">
      <c r="A170" s="6">
        <f t="shared" si="34"/>
        <v>1</v>
      </c>
      <c r="B170" s="30" t="s">
        <v>395</v>
      </c>
      <c r="C170" s="29">
        <v>-467205</v>
      </c>
      <c r="D170" s="20"/>
      <c r="E170" s="21">
        <v>342712</v>
      </c>
      <c r="F170" s="21">
        <v>0</v>
      </c>
      <c r="G170" s="21">
        <v>15382</v>
      </c>
      <c r="H170" s="21">
        <v>0</v>
      </c>
      <c r="I170" s="21">
        <v>0</v>
      </c>
      <c r="J170" s="21">
        <v>0</v>
      </c>
      <c r="K170" s="21">
        <v>0</v>
      </c>
      <c r="L170" s="21">
        <v>0</v>
      </c>
      <c r="M170" s="21">
        <v>5686</v>
      </c>
      <c r="N170" s="19">
        <f t="shared" si="35"/>
        <v>363780</v>
      </c>
      <c r="O170" s="20"/>
      <c r="P170" s="21">
        <v>214692</v>
      </c>
      <c r="Q170" s="21">
        <v>0</v>
      </c>
      <c r="R170" s="21">
        <v>0</v>
      </c>
      <c r="S170" s="21">
        <v>0</v>
      </c>
      <c r="T170" s="21">
        <v>240764</v>
      </c>
      <c r="U170" s="59">
        <f t="shared" si="43"/>
        <v>455456</v>
      </c>
      <c r="V170" s="20"/>
      <c r="W170" s="21">
        <v>0</v>
      </c>
      <c r="X170" s="21">
        <v>0</v>
      </c>
      <c r="Y170" s="21">
        <v>0</v>
      </c>
      <c r="Z170" s="21">
        <v>0</v>
      </c>
      <c r="AA170" s="21">
        <v>0</v>
      </c>
      <c r="AB170" s="21">
        <v>0</v>
      </c>
      <c r="AC170" s="19">
        <v>0</v>
      </c>
      <c r="AD170" s="20"/>
      <c r="AE170" s="19">
        <f t="shared" si="39"/>
        <v>819236</v>
      </c>
      <c r="AF170" s="20"/>
      <c r="AG170" s="21">
        <v>0</v>
      </c>
      <c r="AH170" s="21">
        <v>0</v>
      </c>
      <c r="AI170" s="21">
        <v>0</v>
      </c>
      <c r="AJ170" s="21">
        <v>0</v>
      </c>
      <c r="AK170" s="19">
        <f t="shared" si="44"/>
        <v>0</v>
      </c>
      <c r="AL170" s="20"/>
      <c r="AM170" s="21">
        <v>23670</v>
      </c>
      <c r="AN170" s="21">
        <v>226444</v>
      </c>
      <c r="AO170" s="21">
        <v>0</v>
      </c>
      <c r="AP170" s="21">
        <v>3007</v>
      </c>
      <c r="AQ170" s="19">
        <f t="shared" si="45"/>
        <v>253121</v>
      </c>
      <c r="AR170" s="20"/>
      <c r="AS170" s="21">
        <v>157777</v>
      </c>
      <c r="AT170" s="21">
        <v>18562</v>
      </c>
      <c r="AU170" s="21">
        <v>62140</v>
      </c>
      <c r="AV170" s="21">
        <v>0</v>
      </c>
      <c r="AW170" s="21">
        <v>0</v>
      </c>
      <c r="AX170" s="21">
        <v>0</v>
      </c>
      <c r="AY170" s="19">
        <f t="shared" si="46"/>
        <v>238479</v>
      </c>
      <c r="AZ170" s="20"/>
      <c r="BA170" s="21">
        <v>27633</v>
      </c>
      <c r="BB170" s="21">
        <v>37680</v>
      </c>
      <c r="BC170" s="21">
        <v>57571</v>
      </c>
      <c r="BD170" s="21">
        <v>0</v>
      </c>
      <c r="BE170" s="19">
        <f>(SUM(BA170:BD170))</f>
        <v>122884</v>
      </c>
      <c r="BF170" s="20"/>
      <c r="BG170" s="22">
        <v>60528</v>
      </c>
      <c r="BH170" s="20"/>
      <c r="BI170" s="21">
        <v>0</v>
      </c>
      <c r="BJ170" s="21">
        <v>0</v>
      </c>
      <c r="BK170" s="21">
        <v>27736</v>
      </c>
      <c r="BL170" s="21">
        <v>1200</v>
      </c>
      <c r="BM170" s="21">
        <v>22974</v>
      </c>
      <c r="BN170" s="21">
        <v>0</v>
      </c>
      <c r="BO170" s="21">
        <v>0</v>
      </c>
      <c r="BP170" s="21">
        <v>0</v>
      </c>
      <c r="BQ170" s="21">
        <v>0</v>
      </c>
      <c r="BR170" s="21">
        <v>0</v>
      </c>
      <c r="BS170" s="21">
        <v>0</v>
      </c>
      <c r="BT170" s="21">
        <v>0</v>
      </c>
      <c r="BU170" s="19">
        <f t="shared" si="41"/>
        <v>51910</v>
      </c>
      <c r="BV170" s="20" t="s">
        <v>12</v>
      </c>
      <c r="BW170" s="19">
        <f t="shared" si="40"/>
        <v>726922</v>
      </c>
      <c r="BX170" s="20" t="s">
        <v>12</v>
      </c>
      <c r="BY170" s="19">
        <f t="shared" si="42"/>
        <v>92314</v>
      </c>
      <c r="BZ170" s="20" t="s">
        <v>12</v>
      </c>
      <c r="CA170" s="29">
        <v>0</v>
      </c>
      <c r="CB170" s="20"/>
      <c r="CC170" s="19">
        <f t="shared" si="37"/>
        <v>-374891</v>
      </c>
      <c r="CD170" s="5"/>
      <c r="CE170" s="113">
        <v>1216000</v>
      </c>
      <c r="CF170" s="113">
        <v>0</v>
      </c>
      <c r="CG170" s="19">
        <f t="shared" si="38"/>
        <v>-1590891</v>
      </c>
      <c r="CH170" s="336" t="s">
        <v>738</v>
      </c>
    </row>
    <row r="171" spans="1:86" x14ac:dyDescent="0.2">
      <c r="A171" s="6">
        <f t="shared" si="34"/>
        <v>1</v>
      </c>
      <c r="B171" s="30" t="s">
        <v>396</v>
      </c>
      <c r="C171" s="29">
        <v>135109</v>
      </c>
      <c r="D171" s="20"/>
      <c r="E171" s="21">
        <v>0</v>
      </c>
      <c r="F171" s="21">
        <v>0</v>
      </c>
      <c r="G171" s="21">
        <v>56482</v>
      </c>
      <c r="H171" s="21">
        <v>259686</v>
      </c>
      <c r="I171" s="21">
        <v>0</v>
      </c>
      <c r="J171" s="21">
        <v>0</v>
      </c>
      <c r="K171" s="21">
        <v>144620</v>
      </c>
      <c r="L171" s="21">
        <v>0</v>
      </c>
      <c r="M171" s="21">
        <v>1804541</v>
      </c>
      <c r="N171" s="19">
        <f t="shared" si="35"/>
        <v>2265329</v>
      </c>
      <c r="O171" s="20"/>
      <c r="P171" s="21">
        <v>429050</v>
      </c>
      <c r="Q171" s="21">
        <v>121252</v>
      </c>
      <c r="R171" s="21">
        <v>0</v>
      </c>
      <c r="S171" s="21">
        <v>0</v>
      </c>
      <c r="T171" s="21">
        <v>0</v>
      </c>
      <c r="U171" s="54">
        <f>(SUM(P171:T171))</f>
        <v>550302</v>
      </c>
      <c r="V171" s="20"/>
      <c r="W171" s="21">
        <v>0</v>
      </c>
      <c r="X171" s="21">
        <v>0</v>
      </c>
      <c r="Y171" s="21">
        <v>0</v>
      </c>
      <c r="Z171" s="21">
        <v>0</v>
      </c>
      <c r="AA171" s="21">
        <v>0</v>
      </c>
      <c r="AB171" s="21">
        <v>64818</v>
      </c>
      <c r="AC171" s="19">
        <v>64818</v>
      </c>
      <c r="AD171" s="20"/>
      <c r="AE171" s="19">
        <f t="shared" si="39"/>
        <v>2880449</v>
      </c>
      <c r="AF171" s="20"/>
      <c r="AG171" s="21">
        <v>0</v>
      </c>
      <c r="AH171" s="21">
        <v>0</v>
      </c>
      <c r="AI171" s="21">
        <v>0</v>
      </c>
      <c r="AJ171" s="21">
        <v>0</v>
      </c>
      <c r="AK171" s="19">
        <f t="shared" si="44"/>
        <v>0</v>
      </c>
      <c r="AL171" s="20"/>
      <c r="AM171" s="21">
        <v>567191</v>
      </c>
      <c r="AN171" s="21">
        <v>757</v>
      </c>
      <c r="AO171" s="21">
        <v>0</v>
      </c>
      <c r="AP171" s="21">
        <v>11924</v>
      </c>
      <c r="AQ171" s="19">
        <f t="shared" si="45"/>
        <v>579872</v>
      </c>
      <c r="AR171" s="20"/>
      <c r="AS171" s="21">
        <v>0</v>
      </c>
      <c r="AT171" s="21">
        <v>78104</v>
      </c>
      <c r="AU171" s="21">
        <v>267089</v>
      </c>
      <c r="AV171" s="21">
        <v>0</v>
      </c>
      <c r="AW171" s="21">
        <v>0</v>
      </c>
      <c r="AX171" s="21">
        <v>341148</v>
      </c>
      <c r="AY171" s="19">
        <f t="shared" si="46"/>
        <v>686341</v>
      </c>
      <c r="AZ171" s="20"/>
      <c r="BA171" s="21">
        <v>0</v>
      </c>
      <c r="BB171" s="21">
        <v>363971</v>
      </c>
      <c r="BC171" s="21">
        <v>130243</v>
      </c>
      <c r="BD171" s="21">
        <v>853</v>
      </c>
      <c r="BE171" s="19">
        <f>(SUM(BA171:BD171))</f>
        <v>495067</v>
      </c>
      <c r="BF171" s="20"/>
      <c r="BG171" s="22">
        <v>526995</v>
      </c>
      <c r="BH171" s="20"/>
      <c r="BI171" s="21">
        <v>25000</v>
      </c>
      <c r="BJ171" s="21">
        <v>0</v>
      </c>
      <c r="BK171" s="21">
        <v>121242</v>
      </c>
      <c r="BL171" s="21">
        <v>0</v>
      </c>
      <c r="BM171" s="21">
        <v>301312</v>
      </c>
      <c r="BN171" s="21">
        <v>0</v>
      </c>
      <c r="BO171" s="21">
        <v>0</v>
      </c>
      <c r="BP171" s="21">
        <v>0</v>
      </c>
      <c r="BQ171" s="21">
        <v>0</v>
      </c>
      <c r="BR171" s="21">
        <v>0</v>
      </c>
      <c r="BS171" s="21">
        <v>0</v>
      </c>
      <c r="BT171" s="21">
        <v>0</v>
      </c>
      <c r="BU171" s="19">
        <f t="shared" si="41"/>
        <v>447554</v>
      </c>
      <c r="BV171" s="20" t="s">
        <v>12</v>
      </c>
      <c r="BW171" s="19">
        <f t="shared" si="40"/>
        <v>2735829</v>
      </c>
      <c r="BX171" s="20" t="s">
        <v>12</v>
      </c>
      <c r="BY171" s="19">
        <f t="shared" si="42"/>
        <v>144620</v>
      </c>
      <c r="BZ171" s="20" t="s">
        <v>12</v>
      </c>
      <c r="CA171" s="29">
        <v>0</v>
      </c>
      <c r="CB171" s="20"/>
      <c r="CC171" s="19">
        <f t="shared" si="37"/>
        <v>279729</v>
      </c>
      <c r="CD171" s="5"/>
      <c r="CE171" s="113">
        <v>279729</v>
      </c>
      <c r="CF171" s="113">
        <v>0</v>
      </c>
      <c r="CG171" s="19">
        <f t="shared" si="38"/>
        <v>0</v>
      </c>
      <c r="CH171" s="336" t="s">
        <v>738</v>
      </c>
    </row>
    <row r="172" spans="1:86" x14ac:dyDescent="0.2">
      <c r="A172" s="6">
        <f t="shared" si="34"/>
        <v>1</v>
      </c>
      <c r="B172" s="30" t="s">
        <v>397</v>
      </c>
      <c r="C172" s="29">
        <v>812330</v>
      </c>
      <c r="D172" s="20"/>
      <c r="E172" s="21">
        <v>415849</v>
      </c>
      <c r="F172" s="21">
        <v>11760</v>
      </c>
      <c r="G172" s="21">
        <v>0</v>
      </c>
      <c r="H172" s="21">
        <v>0</v>
      </c>
      <c r="I172" s="21">
        <v>0</v>
      </c>
      <c r="J172" s="21">
        <v>0</v>
      </c>
      <c r="K172" s="21">
        <v>0</v>
      </c>
      <c r="L172" s="21">
        <v>0</v>
      </c>
      <c r="M172" s="21">
        <v>69606</v>
      </c>
      <c r="N172" s="19">
        <f t="shared" si="35"/>
        <v>497215</v>
      </c>
      <c r="O172" s="20"/>
      <c r="P172" s="21">
        <v>306470</v>
      </c>
      <c r="Q172" s="21">
        <v>53143</v>
      </c>
      <c r="R172" s="21">
        <v>0</v>
      </c>
      <c r="S172" s="21">
        <v>0</v>
      </c>
      <c r="T172" s="21">
        <v>300000</v>
      </c>
      <c r="U172" s="59">
        <f t="shared" si="43"/>
        <v>659613</v>
      </c>
      <c r="V172" s="20"/>
      <c r="W172" s="21">
        <v>0</v>
      </c>
      <c r="X172" s="21">
        <v>0</v>
      </c>
      <c r="Y172" s="21">
        <v>0</v>
      </c>
      <c r="Z172" s="21">
        <v>0</v>
      </c>
      <c r="AA172" s="21">
        <v>0</v>
      </c>
      <c r="AB172" s="21">
        <v>0</v>
      </c>
      <c r="AC172" s="19">
        <v>0</v>
      </c>
      <c r="AD172" s="20"/>
      <c r="AE172" s="19">
        <f t="shared" si="39"/>
        <v>1156828</v>
      </c>
      <c r="AF172" s="20"/>
      <c r="AG172" s="21">
        <v>0</v>
      </c>
      <c r="AH172" s="21">
        <v>0</v>
      </c>
      <c r="AI172" s="21">
        <v>0</v>
      </c>
      <c r="AJ172" s="21">
        <v>0</v>
      </c>
      <c r="AK172" s="19">
        <f t="shared" si="44"/>
        <v>0</v>
      </c>
      <c r="AL172" s="20"/>
      <c r="AM172" s="21">
        <v>252642</v>
      </c>
      <c r="AN172" s="21">
        <v>0</v>
      </c>
      <c r="AO172" s="21">
        <v>0</v>
      </c>
      <c r="AP172" s="21">
        <v>0</v>
      </c>
      <c r="AQ172" s="19">
        <f t="shared" si="45"/>
        <v>252642</v>
      </c>
      <c r="AR172" s="20"/>
      <c r="AS172" s="21">
        <v>0</v>
      </c>
      <c r="AT172" s="21">
        <v>0</v>
      </c>
      <c r="AU172" s="21">
        <v>60992</v>
      </c>
      <c r="AV172" s="21">
        <v>0</v>
      </c>
      <c r="AW172" s="21">
        <v>0</v>
      </c>
      <c r="AX172" s="21">
        <v>179534</v>
      </c>
      <c r="AY172" s="19">
        <f t="shared" si="46"/>
        <v>240526</v>
      </c>
      <c r="AZ172" s="20"/>
      <c r="BA172" s="21">
        <v>775</v>
      </c>
      <c r="BB172" s="21">
        <v>0</v>
      </c>
      <c r="BC172" s="21">
        <v>50016</v>
      </c>
      <c r="BD172" s="21">
        <v>3252</v>
      </c>
      <c r="BE172" s="19">
        <f t="shared" si="47"/>
        <v>54043</v>
      </c>
      <c r="BF172" s="20"/>
      <c r="BG172" s="22">
        <v>60666</v>
      </c>
      <c r="BH172" s="20"/>
      <c r="BI172" s="21">
        <v>0</v>
      </c>
      <c r="BJ172" s="21">
        <v>0</v>
      </c>
      <c r="BK172" s="21">
        <v>18815</v>
      </c>
      <c r="BL172" s="21">
        <v>0</v>
      </c>
      <c r="BM172" s="21">
        <v>17750</v>
      </c>
      <c r="BN172" s="21">
        <v>0</v>
      </c>
      <c r="BO172" s="21">
        <v>0</v>
      </c>
      <c r="BP172" s="21">
        <v>0</v>
      </c>
      <c r="BQ172" s="21">
        <v>0</v>
      </c>
      <c r="BR172" s="21">
        <v>0</v>
      </c>
      <c r="BS172" s="21">
        <v>0</v>
      </c>
      <c r="BT172" s="21">
        <v>18376</v>
      </c>
      <c r="BU172" s="19">
        <f t="shared" si="41"/>
        <v>54941</v>
      </c>
      <c r="BV172" s="20" t="s">
        <v>12</v>
      </c>
      <c r="BW172" s="19">
        <f t="shared" si="40"/>
        <v>662818</v>
      </c>
      <c r="BX172" s="20" t="s">
        <v>12</v>
      </c>
      <c r="BY172" s="19">
        <f t="shared" si="42"/>
        <v>494010</v>
      </c>
      <c r="BZ172" s="20" t="s">
        <v>12</v>
      </c>
      <c r="CA172" s="29">
        <v>0</v>
      </c>
      <c r="CB172" s="20"/>
      <c r="CC172" s="19">
        <f t="shared" si="37"/>
        <v>1306340</v>
      </c>
      <c r="CD172" s="5"/>
      <c r="CE172" s="113">
        <v>893567</v>
      </c>
      <c r="CF172" s="113">
        <v>412773</v>
      </c>
      <c r="CG172" s="19">
        <f t="shared" si="38"/>
        <v>0</v>
      </c>
      <c r="CH172" s="336" t="s">
        <v>738</v>
      </c>
    </row>
    <row r="173" spans="1:86" x14ac:dyDescent="0.2">
      <c r="A173" s="6">
        <f t="shared" si="34"/>
        <v>1</v>
      </c>
      <c r="B173" s="30" t="s">
        <v>398</v>
      </c>
      <c r="C173" s="29">
        <v>236198</v>
      </c>
      <c r="D173" s="20"/>
      <c r="E173" s="21">
        <v>118188</v>
      </c>
      <c r="F173" s="21">
        <v>0</v>
      </c>
      <c r="G173" s="21">
        <v>3062</v>
      </c>
      <c r="H173" s="21">
        <v>0</v>
      </c>
      <c r="I173" s="21">
        <v>0</v>
      </c>
      <c r="J173" s="21">
        <v>0</v>
      </c>
      <c r="K173" s="21">
        <v>0</v>
      </c>
      <c r="L173" s="21">
        <v>0</v>
      </c>
      <c r="M173" s="21">
        <v>38193</v>
      </c>
      <c r="N173" s="19">
        <f t="shared" si="35"/>
        <v>159443</v>
      </c>
      <c r="O173" s="20"/>
      <c r="P173" s="21">
        <v>89685</v>
      </c>
      <c r="Q173" s="21">
        <v>0</v>
      </c>
      <c r="R173" s="21">
        <v>47425</v>
      </c>
      <c r="S173" s="21">
        <v>0</v>
      </c>
      <c r="T173" s="21">
        <v>10000</v>
      </c>
      <c r="U173" s="59">
        <f t="shared" si="43"/>
        <v>147110</v>
      </c>
      <c r="V173" s="20"/>
      <c r="W173" s="21">
        <v>0</v>
      </c>
      <c r="X173" s="21">
        <v>0</v>
      </c>
      <c r="Y173" s="21">
        <v>0</v>
      </c>
      <c r="Z173" s="21">
        <v>0</v>
      </c>
      <c r="AA173" s="21">
        <v>0</v>
      </c>
      <c r="AB173" s="21">
        <v>0</v>
      </c>
      <c r="AC173" s="19">
        <v>0</v>
      </c>
      <c r="AD173" s="20"/>
      <c r="AE173" s="19">
        <f t="shared" si="39"/>
        <v>306553</v>
      </c>
      <c r="AF173" s="20"/>
      <c r="AG173" s="21">
        <v>0</v>
      </c>
      <c r="AH173" s="21">
        <v>0</v>
      </c>
      <c r="AI173" s="21">
        <v>0</v>
      </c>
      <c r="AJ173" s="21">
        <v>0</v>
      </c>
      <c r="AK173" s="19">
        <f t="shared" si="44"/>
        <v>0</v>
      </c>
      <c r="AL173" s="20"/>
      <c r="AM173" s="21">
        <v>0</v>
      </c>
      <c r="AN173" s="21">
        <v>30368</v>
      </c>
      <c r="AO173" s="21">
        <v>0</v>
      </c>
      <c r="AP173" s="21">
        <v>0</v>
      </c>
      <c r="AQ173" s="19">
        <f t="shared" si="45"/>
        <v>30368</v>
      </c>
      <c r="AR173" s="20"/>
      <c r="AS173" s="21">
        <v>71677</v>
      </c>
      <c r="AT173" s="21">
        <v>7433</v>
      </c>
      <c r="AU173" s="21">
        <v>0</v>
      </c>
      <c r="AV173" s="21">
        <v>6883</v>
      </c>
      <c r="AW173" s="21">
        <v>0</v>
      </c>
      <c r="AX173" s="21">
        <v>6882</v>
      </c>
      <c r="AY173" s="19">
        <f>(SUM(AS173:AX173))</f>
        <v>92875</v>
      </c>
      <c r="AZ173" s="20"/>
      <c r="BA173" s="21">
        <v>0</v>
      </c>
      <c r="BB173" s="21">
        <v>12485</v>
      </c>
      <c r="BC173" s="21">
        <v>22460</v>
      </c>
      <c r="BD173" s="21">
        <v>6998</v>
      </c>
      <c r="BE173" s="19">
        <f t="shared" si="47"/>
        <v>41943</v>
      </c>
      <c r="BF173" s="20"/>
      <c r="BG173" s="22">
        <v>17797</v>
      </c>
      <c r="BH173" s="20"/>
      <c r="BI173" s="21">
        <v>0</v>
      </c>
      <c r="BJ173" s="21">
        <v>0</v>
      </c>
      <c r="BK173" s="21">
        <v>21153</v>
      </c>
      <c r="BL173" s="21">
        <v>7434</v>
      </c>
      <c r="BM173" s="21">
        <v>0</v>
      </c>
      <c r="BN173" s="21">
        <v>0</v>
      </c>
      <c r="BO173" s="21">
        <v>0</v>
      </c>
      <c r="BP173" s="21">
        <v>0</v>
      </c>
      <c r="BQ173" s="21">
        <v>0</v>
      </c>
      <c r="BR173" s="21">
        <v>0</v>
      </c>
      <c r="BS173" s="21">
        <v>0</v>
      </c>
      <c r="BT173" s="21">
        <v>7472</v>
      </c>
      <c r="BU173" s="19">
        <f t="shared" si="41"/>
        <v>36059</v>
      </c>
      <c r="BV173" s="20" t="s">
        <v>12</v>
      </c>
      <c r="BW173" s="19">
        <f t="shared" si="40"/>
        <v>219042</v>
      </c>
      <c r="BX173" s="20" t="s">
        <v>12</v>
      </c>
      <c r="BY173" s="19">
        <f t="shared" si="42"/>
        <v>87511</v>
      </c>
      <c r="BZ173" s="20" t="s">
        <v>12</v>
      </c>
      <c r="CA173" s="29">
        <v>0</v>
      </c>
      <c r="CB173" s="20"/>
      <c r="CC173" s="19">
        <f t="shared" si="37"/>
        <v>323709</v>
      </c>
      <c r="CD173" s="5"/>
      <c r="CE173" s="113">
        <v>253709</v>
      </c>
      <c r="CF173" s="113">
        <v>70000</v>
      </c>
      <c r="CG173" s="19">
        <f t="shared" si="38"/>
        <v>0</v>
      </c>
      <c r="CH173" s="336" t="s">
        <v>738</v>
      </c>
    </row>
    <row r="174" spans="1:86" x14ac:dyDescent="0.2">
      <c r="A174" s="6">
        <f t="shared" si="34"/>
        <v>1</v>
      </c>
      <c r="B174" s="30" t="s">
        <v>399</v>
      </c>
      <c r="C174" s="29">
        <v>88158</v>
      </c>
      <c r="D174" s="20"/>
      <c r="E174" s="21">
        <v>0</v>
      </c>
      <c r="F174" s="21">
        <v>0</v>
      </c>
      <c r="G174" s="21">
        <v>0</v>
      </c>
      <c r="H174" s="21">
        <v>0</v>
      </c>
      <c r="I174" s="21">
        <v>0</v>
      </c>
      <c r="J174" s="21">
        <v>0</v>
      </c>
      <c r="K174" s="21">
        <v>0</v>
      </c>
      <c r="L174" s="21">
        <v>0</v>
      </c>
      <c r="M174" s="21">
        <v>0</v>
      </c>
      <c r="N174" s="19">
        <f t="shared" si="35"/>
        <v>0</v>
      </c>
      <c r="O174" s="20"/>
      <c r="P174" s="21">
        <v>32279</v>
      </c>
      <c r="Q174" s="21">
        <v>0</v>
      </c>
      <c r="R174" s="21">
        <v>5153</v>
      </c>
      <c r="S174" s="21">
        <v>4653</v>
      </c>
      <c r="T174" s="21">
        <v>0</v>
      </c>
      <c r="U174" s="59">
        <f t="shared" si="43"/>
        <v>42085</v>
      </c>
      <c r="V174" s="20"/>
      <c r="W174" s="21">
        <v>0</v>
      </c>
      <c r="X174" s="21">
        <v>0</v>
      </c>
      <c r="Y174" s="21">
        <v>0</v>
      </c>
      <c r="Z174" s="21">
        <v>0</v>
      </c>
      <c r="AA174" s="21">
        <v>0</v>
      </c>
      <c r="AB174" s="21">
        <v>0</v>
      </c>
      <c r="AC174" s="19">
        <v>0</v>
      </c>
      <c r="AD174" s="20"/>
      <c r="AE174" s="19">
        <f t="shared" si="39"/>
        <v>42085</v>
      </c>
      <c r="AF174" s="20"/>
      <c r="AG174" s="21">
        <v>0</v>
      </c>
      <c r="AH174" s="21">
        <v>0</v>
      </c>
      <c r="AI174" s="21">
        <v>0</v>
      </c>
      <c r="AJ174" s="21">
        <v>0</v>
      </c>
      <c r="AK174" s="19">
        <f t="shared" si="44"/>
        <v>0</v>
      </c>
      <c r="AL174" s="20"/>
      <c r="AM174" s="21">
        <v>0</v>
      </c>
      <c r="AN174" s="21">
        <v>0</v>
      </c>
      <c r="AO174" s="21">
        <v>0</v>
      </c>
      <c r="AP174" s="21">
        <v>0</v>
      </c>
      <c r="AQ174" s="19">
        <f t="shared" si="45"/>
        <v>0</v>
      </c>
      <c r="AR174" s="20"/>
      <c r="AS174" s="21">
        <v>2592</v>
      </c>
      <c r="AT174" s="21">
        <v>0</v>
      </c>
      <c r="AU174" s="21">
        <v>9201</v>
      </c>
      <c r="AV174" s="21">
        <v>0</v>
      </c>
      <c r="AW174" s="21">
        <v>0</v>
      </c>
      <c r="AX174" s="21">
        <v>0</v>
      </c>
      <c r="AY174" s="19">
        <f t="shared" si="46"/>
        <v>11793</v>
      </c>
      <c r="AZ174" s="20"/>
      <c r="BA174" s="21">
        <v>10804</v>
      </c>
      <c r="BB174" s="21">
        <v>4528</v>
      </c>
      <c r="BC174" s="21">
        <v>6449</v>
      </c>
      <c r="BD174" s="21">
        <v>0</v>
      </c>
      <c r="BE174" s="19">
        <f t="shared" si="47"/>
        <v>21781</v>
      </c>
      <c r="BF174" s="20"/>
      <c r="BG174" s="22">
        <v>0</v>
      </c>
      <c r="BH174" s="20"/>
      <c r="BI174" s="21">
        <v>0</v>
      </c>
      <c r="BJ174" s="21">
        <v>0</v>
      </c>
      <c r="BK174" s="21">
        <v>12782</v>
      </c>
      <c r="BL174" s="21">
        <v>67</v>
      </c>
      <c r="BM174" s="21">
        <v>18654</v>
      </c>
      <c r="BN174" s="21">
        <v>0</v>
      </c>
      <c r="BO174" s="21">
        <v>0</v>
      </c>
      <c r="BP174" s="21">
        <v>0</v>
      </c>
      <c r="BQ174" s="21">
        <v>0</v>
      </c>
      <c r="BR174" s="21">
        <v>0</v>
      </c>
      <c r="BS174" s="21">
        <v>0</v>
      </c>
      <c r="BT174" s="21">
        <v>0</v>
      </c>
      <c r="BU174" s="19">
        <f t="shared" si="41"/>
        <v>31503</v>
      </c>
      <c r="BV174" s="20" t="s">
        <v>12</v>
      </c>
      <c r="BW174" s="19">
        <f t="shared" si="40"/>
        <v>65077</v>
      </c>
      <c r="BX174" s="20" t="s">
        <v>12</v>
      </c>
      <c r="BY174" s="19">
        <f t="shared" si="42"/>
        <v>-22992</v>
      </c>
      <c r="BZ174" s="20" t="s">
        <v>12</v>
      </c>
      <c r="CA174" s="29">
        <v>0</v>
      </c>
      <c r="CB174" s="20"/>
      <c r="CC174" s="19">
        <f t="shared" si="37"/>
        <v>65166</v>
      </c>
      <c r="CD174" s="5"/>
      <c r="CE174" s="113">
        <v>250000</v>
      </c>
      <c r="CF174" s="113">
        <v>0</v>
      </c>
      <c r="CG174" s="19">
        <f t="shared" si="38"/>
        <v>-184834</v>
      </c>
      <c r="CH174" s="336" t="s">
        <v>738</v>
      </c>
    </row>
    <row r="175" spans="1:86" x14ac:dyDescent="0.2">
      <c r="A175" s="6">
        <f t="shared" si="34"/>
        <v>1</v>
      </c>
      <c r="B175" s="30" t="s">
        <v>400</v>
      </c>
      <c r="C175" s="29">
        <v>1074352</v>
      </c>
      <c r="D175" s="20"/>
      <c r="E175" s="21">
        <v>100454</v>
      </c>
      <c r="F175" s="21">
        <v>50629</v>
      </c>
      <c r="G175" s="21">
        <v>44045</v>
      </c>
      <c r="H175" s="21">
        <v>528696</v>
      </c>
      <c r="I175" s="21">
        <v>0</v>
      </c>
      <c r="J175" s="21">
        <v>0</v>
      </c>
      <c r="K175" s="21">
        <v>0</v>
      </c>
      <c r="L175" s="21">
        <v>0</v>
      </c>
      <c r="M175" s="21">
        <v>28155</v>
      </c>
      <c r="N175" s="19">
        <f t="shared" si="35"/>
        <v>751979</v>
      </c>
      <c r="O175" s="20"/>
      <c r="P175" s="21">
        <v>189899</v>
      </c>
      <c r="Q175" s="21">
        <v>0</v>
      </c>
      <c r="R175" s="21">
        <v>32368</v>
      </c>
      <c r="S175" s="21">
        <v>0</v>
      </c>
      <c r="T175" s="21">
        <v>338</v>
      </c>
      <c r="U175" s="59">
        <f t="shared" si="43"/>
        <v>222605</v>
      </c>
      <c r="V175" s="20"/>
      <c r="W175" s="21">
        <v>0</v>
      </c>
      <c r="X175" s="21">
        <v>0</v>
      </c>
      <c r="Y175" s="21">
        <v>0</v>
      </c>
      <c r="Z175" s="21">
        <v>0</v>
      </c>
      <c r="AA175" s="21">
        <v>0</v>
      </c>
      <c r="AB175" s="21">
        <v>0</v>
      </c>
      <c r="AC175" s="19">
        <v>0</v>
      </c>
      <c r="AD175" s="20"/>
      <c r="AE175" s="19">
        <f t="shared" ref="AE175:AE202" si="50">(+AC175+U175+N175)</f>
        <v>974584</v>
      </c>
      <c r="AF175" s="20"/>
      <c r="AG175" s="21">
        <v>80214</v>
      </c>
      <c r="AH175" s="21">
        <v>0</v>
      </c>
      <c r="AI175" s="21">
        <v>0</v>
      </c>
      <c r="AJ175" s="21">
        <v>0</v>
      </c>
      <c r="AK175" s="19">
        <f t="shared" si="44"/>
        <v>80214</v>
      </c>
      <c r="AL175" s="20"/>
      <c r="AM175" s="21">
        <v>25121</v>
      </c>
      <c r="AN175" s="21">
        <v>0</v>
      </c>
      <c r="AO175" s="21">
        <v>0</v>
      </c>
      <c r="AP175" s="21">
        <v>0</v>
      </c>
      <c r="AQ175" s="19">
        <f t="shared" si="45"/>
        <v>25121</v>
      </c>
      <c r="AR175" s="20"/>
      <c r="AS175" s="21">
        <v>25121</v>
      </c>
      <c r="AT175" s="21">
        <v>39836</v>
      </c>
      <c r="AU175" s="21">
        <v>59708</v>
      </c>
      <c r="AV175" s="21">
        <v>19918</v>
      </c>
      <c r="AW175" s="21">
        <v>0</v>
      </c>
      <c r="AX175" s="21">
        <v>0</v>
      </c>
      <c r="AY175" s="19">
        <f t="shared" si="46"/>
        <v>144583</v>
      </c>
      <c r="AZ175" s="20"/>
      <c r="BA175" s="21">
        <v>181934</v>
      </c>
      <c r="BB175" s="21">
        <v>45162</v>
      </c>
      <c r="BC175" s="21">
        <v>24000</v>
      </c>
      <c r="BD175" s="21">
        <v>0</v>
      </c>
      <c r="BE175" s="19">
        <f t="shared" si="47"/>
        <v>251096</v>
      </c>
      <c r="BF175" s="20"/>
      <c r="BG175" s="22">
        <v>25121</v>
      </c>
      <c r="BH175" s="20"/>
      <c r="BI175" s="21">
        <v>0</v>
      </c>
      <c r="BJ175" s="21">
        <v>0</v>
      </c>
      <c r="BK175" s="21">
        <v>0</v>
      </c>
      <c r="BL175" s="21">
        <v>0</v>
      </c>
      <c r="BM175" s="21">
        <v>4308</v>
      </c>
      <c r="BN175" s="21">
        <v>0</v>
      </c>
      <c r="BO175" s="21">
        <v>0</v>
      </c>
      <c r="BP175" s="21">
        <v>0</v>
      </c>
      <c r="BQ175" s="21">
        <v>0</v>
      </c>
      <c r="BR175" s="21">
        <v>0</v>
      </c>
      <c r="BS175" s="21">
        <v>0</v>
      </c>
      <c r="BT175" s="21">
        <v>0</v>
      </c>
      <c r="BU175" s="19">
        <f t="shared" si="41"/>
        <v>4308</v>
      </c>
      <c r="BV175" s="20" t="s">
        <v>12</v>
      </c>
      <c r="BW175" s="19">
        <f t="shared" ref="BW175:BW202" si="51">(+BU175+BG175+BE175+AY175+AQ175+AK175)</f>
        <v>530443</v>
      </c>
      <c r="BX175" s="20" t="s">
        <v>12</v>
      </c>
      <c r="BY175" s="19">
        <f t="shared" ref="BY175:BY202" si="52">((+AC175+U175+N175)-BW175)</f>
        <v>444141</v>
      </c>
      <c r="BZ175" s="20" t="s">
        <v>12</v>
      </c>
      <c r="CA175" s="29">
        <v>-13109</v>
      </c>
      <c r="CB175" s="20"/>
      <c r="CC175" s="19">
        <f t="shared" si="37"/>
        <v>1505384</v>
      </c>
      <c r="CD175" s="5"/>
      <c r="CE175" s="113">
        <v>1004500</v>
      </c>
      <c r="CF175" s="113">
        <v>500884</v>
      </c>
      <c r="CG175" s="19">
        <f t="shared" si="38"/>
        <v>0</v>
      </c>
      <c r="CH175" s="336" t="s">
        <v>738</v>
      </c>
    </row>
    <row r="176" spans="1:86" x14ac:dyDescent="0.2">
      <c r="A176" s="6">
        <f>((IF(OR(BW176&gt;0,BY176&gt;0),1,)))</f>
        <v>1</v>
      </c>
      <c r="B176" s="30" t="s">
        <v>703</v>
      </c>
      <c r="C176" s="29">
        <v>0</v>
      </c>
      <c r="D176" s="20"/>
      <c r="E176" s="21">
        <v>0</v>
      </c>
      <c r="F176" s="21">
        <v>0</v>
      </c>
      <c r="G176" s="21">
        <v>0</v>
      </c>
      <c r="H176" s="21">
        <v>0</v>
      </c>
      <c r="I176" s="21">
        <v>0</v>
      </c>
      <c r="J176" s="21">
        <v>0</v>
      </c>
      <c r="K176" s="21">
        <v>0</v>
      </c>
      <c r="L176" s="21">
        <v>0</v>
      </c>
      <c r="M176" s="21">
        <v>0</v>
      </c>
      <c r="N176" s="19">
        <f>+(SUM(E176:M176))</f>
        <v>0</v>
      </c>
      <c r="O176" s="20"/>
      <c r="P176" s="21">
        <v>1766</v>
      </c>
      <c r="Q176" s="21">
        <v>0</v>
      </c>
      <c r="R176" s="21">
        <v>0</v>
      </c>
      <c r="S176" s="21">
        <v>0</v>
      </c>
      <c r="T176" s="21">
        <v>0</v>
      </c>
      <c r="U176" s="59">
        <f>(SUM(P176:T176))</f>
        <v>1766</v>
      </c>
      <c r="V176" s="20"/>
      <c r="W176" s="21">
        <v>0</v>
      </c>
      <c r="X176" s="21">
        <v>0</v>
      </c>
      <c r="Y176" s="21">
        <v>0</v>
      </c>
      <c r="Z176" s="21">
        <v>0</v>
      </c>
      <c r="AA176" s="21">
        <v>0</v>
      </c>
      <c r="AB176" s="21">
        <v>0</v>
      </c>
      <c r="AC176" s="19">
        <v>0</v>
      </c>
      <c r="AD176" s="20"/>
      <c r="AE176" s="19">
        <f>(+AC176+U176+N176)</f>
        <v>1766</v>
      </c>
      <c r="AF176" s="20"/>
      <c r="AG176" s="21">
        <v>0</v>
      </c>
      <c r="AH176" s="21">
        <v>0</v>
      </c>
      <c r="AI176" s="21">
        <v>0</v>
      </c>
      <c r="AJ176" s="21">
        <v>0</v>
      </c>
      <c r="AK176" s="19">
        <f>(SUM(AG176:AJ176))</f>
        <v>0</v>
      </c>
      <c r="AL176" s="20"/>
      <c r="AM176" s="21">
        <v>0</v>
      </c>
      <c r="AN176" s="21">
        <v>0</v>
      </c>
      <c r="AO176" s="21">
        <v>0</v>
      </c>
      <c r="AP176" s="21">
        <v>0</v>
      </c>
      <c r="AQ176" s="19">
        <f>(SUM(AM176:AP176))</f>
        <v>0</v>
      </c>
      <c r="AR176" s="20"/>
      <c r="AS176" s="21">
        <v>0</v>
      </c>
      <c r="AT176" s="21">
        <v>0</v>
      </c>
      <c r="AU176" s="21">
        <v>0</v>
      </c>
      <c r="AV176" s="21">
        <v>0</v>
      </c>
      <c r="AW176" s="21">
        <v>0</v>
      </c>
      <c r="AX176" s="21">
        <v>0</v>
      </c>
      <c r="AY176" s="19">
        <f>(SUM(AS176:AX176))</f>
        <v>0</v>
      </c>
      <c r="AZ176" s="20"/>
      <c r="BA176" s="21">
        <v>0</v>
      </c>
      <c r="BB176" s="21">
        <v>0</v>
      </c>
      <c r="BC176" s="21">
        <v>0</v>
      </c>
      <c r="BD176" s="21">
        <v>0</v>
      </c>
      <c r="BE176" s="19">
        <f>(SUM(BA176:BD176))</f>
        <v>0</v>
      </c>
      <c r="BF176" s="20"/>
      <c r="BG176" s="22">
        <v>0</v>
      </c>
      <c r="BH176" s="20"/>
      <c r="BI176" s="21">
        <v>0</v>
      </c>
      <c r="BJ176" s="21">
        <v>0</v>
      </c>
      <c r="BK176" s="21">
        <v>0</v>
      </c>
      <c r="BL176" s="21">
        <v>0</v>
      </c>
      <c r="BM176" s="21">
        <v>0</v>
      </c>
      <c r="BN176" s="21">
        <v>0</v>
      </c>
      <c r="BO176" s="21">
        <v>0</v>
      </c>
      <c r="BP176" s="21">
        <v>0</v>
      </c>
      <c r="BQ176" s="21">
        <v>0</v>
      </c>
      <c r="BR176" s="21">
        <v>1766</v>
      </c>
      <c r="BS176" s="21">
        <v>0</v>
      </c>
      <c r="BT176" s="21">
        <v>0</v>
      </c>
      <c r="BU176" s="19">
        <f>((SUM(BI176:BT176)))</f>
        <v>1766</v>
      </c>
      <c r="BV176" s="20"/>
      <c r="BW176" s="19">
        <f>(+BU176+BG176+BE176+AY176+AQ176+AK176)</f>
        <v>1766</v>
      </c>
      <c r="BX176" s="20"/>
      <c r="BY176" s="19">
        <f>((+AC176+U176+N176)-BW176)</f>
        <v>0</v>
      </c>
      <c r="BZ176" s="20" t="s">
        <v>12</v>
      </c>
      <c r="CA176" s="29">
        <v>0</v>
      </c>
      <c r="CB176" s="20"/>
      <c r="CC176" s="19">
        <f t="shared" si="37"/>
        <v>0</v>
      </c>
      <c r="CD176" s="5"/>
      <c r="CE176" s="113">
        <v>0</v>
      </c>
      <c r="CF176" s="113">
        <v>0</v>
      </c>
      <c r="CG176" s="19">
        <f t="shared" si="38"/>
        <v>0</v>
      </c>
      <c r="CH176" s="336" t="s">
        <v>738</v>
      </c>
    </row>
    <row r="177" spans="1:86" x14ac:dyDescent="0.2">
      <c r="A177" s="6">
        <f t="shared" si="34"/>
        <v>1</v>
      </c>
      <c r="B177" s="30" t="s">
        <v>401</v>
      </c>
      <c r="C177" s="29">
        <v>0</v>
      </c>
      <c r="D177" s="20"/>
      <c r="E177" s="21">
        <v>0</v>
      </c>
      <c r="F177" s="21">
        <v>0</v>
      </c>
      <c r="G177" s="21">
        <v>0</v>
      </c>
      <c r="H177" s="21">
        <v>0</v>
      </c>
      <c r="I177" s="21">
        <v>0</v>
      </c>
      <c r="J177" s="21">
        <v>0</v>
      </c>
      <c r="K177" s="21">
        <v>322</v>
      </c>
      <c r="L177" s="21">
        <v>149669</v>
      </c>
      <c r="M177" s="21">
        <v>0</v>
      </c>
      <c r="N177" s="19">
        <f t="shared" si="35"/>
        <v>149991</v>
      </c>
      <c r="O177" s="20"/>
      <c r="P177" s="21">
        <v>149946</v>
      </c>
      <c r="Q177" s="21">
        <v>0</v>
      </c>
      <c r="R177" s="21">
        <v>0</v>
      </c>
      <c r="S177" s="21">
        <v>0</v>
      </c>
      <c r="T177" s="21">
        <v>33000</v>
      </c>
      <c r="U177" s="59">
        <f t="shared" si="43"/>
        <v>182946</v>
      </c>
      <c r="V177" s="20"/>
      <c r="W177" s="21">
        <v>0</v>
      </c>
      <c r="X177" s="21">
        <v>0</v>
      </c>
      <c r="Y177" s="21">
        <v>0</v>
      </c>
      <c r="Z177" s="21">
        <v>0</v>
      </c>
      <c r="AA177" s="21">
        <v>0</v>
      </c>
      <c r="AB177" s="21">
        <v>0</v>
      </c>
      <c r="AC177" s="19">
        <v>0</v>
      </c>
      <c r="AD177" s="20"/>
      <c r="AE177" s="19">
        <f t="shared" si="50"/>
        <v>332937</v>
      </c>
      <c r="AF177" s="20"/>
      <c r="AG177" s="21">
        <v>0</v>
      </c>
      <c r="AH177" s="21">
        <v>0</v>
      </c>
      <c r="AI177" s="21">
        <v>0</v>
      </c>
      <c r="AJ177" s="21">
        <v>0</v>
      </c>
      <c r="AK177" s="19">
        <f t="shared" si="44"/>
        <v>0</v>
      </c>
      <c r="AL177" s="20"/>
      <c r="AM177" s="21">
        <v>133082</v>
      </c>
      <c r="AN177" s="21">
        <v>0</v>
      </c>
      <c r="AO177" s="21">
        <v>0</v>
      </c>
      <c r="AP177" s="21">
        <v>0</v>
      </c>
      <c r="AQ177" s="19">
        <f t="shared" si="45"/>
        <v>133082</v>
      </c>
      <c r="AR177" s="20"/>
      <c r="AS177" s="21">
        <v>0</v>
      </c>
      <c r="AT177" s="21">
        <v>0</v>
      </c>
      <c r="AU177" s="21">
        <v>34590</v>
      </c>
      <c r="AV177" s="21">
        <v>0</v>
      </c>
      <c r="AW177" s="21">
        <v>0</v>
      </c>
      <c r="AX177" s="21">
        <v>9437</v>
      </c>
      <c r="AY177" s="19">
        <f t="shared" si="46"/>
        <v>44027</v>
      </c>
      <c r="AZ177" s="20"/>
      <c r="BA177" s="21">
        <v>48120</v>
      </c>
      <c r="BB177" s="21">
        <v>0</v>
      </c>
      <c r="BC177" s="21">
        <v>16032</v>
      </c>
      <c r="BD177" s="21">
        <v>0</v>
      </c>
      <c r="BE177" s="19">
        <f t="shared" si="47"/>
        <v>64152</v>
      </c>
      <c r="BF177" s="20"/>
      <c r="BG177" s="22">
        <v>14635</v>
      </c>
      <c r="BH177" s="20"/>
      <c r="BI177" s="21">
        <v>0</v>
      </c>
      <c r="BJ177" s="21">
        <v>0</v>
      </c>
      <c r="BK177" s="21">
        <v>43191</v>
      </c>
      <c r="BL177" s="21">
        <v>0</v>
      </c>
      <c r="BM177" s="21">
        <v>875</v>
      </c>
      <c r="BN177" s="21">
        <v>0</v>
      </c>
      <c r="BO177" s="21">
        <v>0</v>
      </c>
      <c r="BP177" s="21">
        <v>0</v>
      </c>
      <c r="BQ177" s="21">
        <v>0</v>
      </c>
      <c r="BR177" s="21">
        <v>0</v>
      </c>
      <c r="BS177" s="21">
        <v>0</v>
      </c>
      <c r="BT177" s="21">
        <v>32975</v>
      </c>
      <c r="BU177" s="19">
        <f t="shared" si="41"/>
        <v>77041</v>
      </c>
      <c r="BV177" s="20" t="s">
        <v>12</v>
      </c>
      <c r="BW177" s="19">
        <f t="shared" si="51"/>
        <v>332937</v>
      </c>
      <c r="BX177" s="20" t="s">
        <v>12</v>
      </c>
      <c r="BY177" s="19">
        <f t="shared" si="52"/>
        <v>0</v>
      </c>
      <c r="BZ177" s="20" t="s">
        <v>12</v>
      </c>
      <c r="CA177" s="29">
        <v>0</v>
      </c>
      <c r="CB177" s="20"/>
      <c r="CC177" s="19">
        <f t="shared" si="37"/>
        <v>0</v>
      </c>
      <c r="CD177" s="5"/>
      <c r="CE177" s="113">
        <v>0</v>
      </c>
      <c r="CF177" s="113">
        <v>0</v>
      </c>
      <c r="CG177" s="19">
        <f t="shared" si="38"/>
        <v>0</v>
      </c>
      <c r="CH177" s="336" t="s">
        <v>738</v>
      </c>
    </row>
    <row r="178" spans="1:86" x14ac:dyDescent="0.2">
      <c r="A178" s="6">
        <f t="shared" si="34"/>
        <v>1</v>
      </c>
      <c r="B178" s="30" t="s">
        <v>402</v>
      </c>
      <c r="C178" s="29">
        <v>356521</v>
      </c>
      <c r="D178" s="20"/>
      <c r="E178" s="21"/>
      <c r="F178" s="21">
        <v>10000</v>
      </c>
      <c r="G178" s="21">
        <v>62340</v>
      </c>
      <c r="H178" s="21"/>
      <c r="I178" s="21"/>
      <c r="J178" s="21"/>
      <c r="K178" s="21"/>
      <c r="L178" s="21"/>
      <c r="M178" s="21">
        <v>28803</v>
      </c>
      <c r="N178" s="19">
        <f t="shared" si="35"/>
        <v>101143</v>
      </c>
      <c r="O178" s="20"/>
      <c r="P178" s="21">
        <v>175269</v>
      </c>
      <c r="Q178" s="21">
        <v>24259</v>
      </c>
      <c r="R178" s="21"/>
      <c r="S178" s="21">
        <v>287871</v>
      </c>
      <c r="T178" s="21">
        <v>53244</v>
      </c>
      <c r="U178" s="59">
        <f t="shared" si="43"/>
        <v>540643</v>
      </c>
      <c r="V178" s="20"/>
      <c r="W178" s="21"/>
      <c r="X178" s="21"/>
      <c r="Y178" s="21"/>
      <c r="Z178" s="21"/>
      <c r="AA178" s="21"/>
      <c r="AB178" s="21"/>
      <c r="AC178" s="19">
        <f t="shared" si="36"/>
        <v>0</v>
      </c>
      <c r="AD178" s="20"/>
      <c r="AE178" s="19">
        <f t="shared" si="50"/>
        <v>641786</v>
      </c>
      <c r="AF178" s="20"/>
      <c r="AG178" s="21"/>
      <c r="AH178" s="21"/>
      <c r="AI178" s="21"/>
      <c r="AJ178" s="21"/>
      <c r="AK178" s="19">
        <f t="shared" si="44"/>
        <v>0</v>
      </c>
      <c r="AL178" s="20"/>
      <c r="AM178" s="21">
        <v>434791</v>
      </c>
      <c r="AN178" s="21"/>
      <c r="AO178" s="21"/>
      <c r="AP178" s="21"/>
      <c r="AQ178" s="19">
        <f t="shared" si="45"/>
        <v>434791</v>
      </c>
      <c r="AR178" s="20"/>
      <c r="AS178" s="21"/>
      <c r="AT178" s="21">
        <v>39337</v>
      </c>
      <c r="AU178" s="21">
        <v>114882</v>
      </c>
      <c r="AV178" s="21"/>
      <c r="AW178" s="21"/>
      <c r="AX178" s="21">
        <v>4528</v>
      </c>
      <c r="AY178" s="19">
        <f t="shared" si="46"/>
        <v>158747</v>
      </c>
      <c r="AZ178" s="20"/>
      <c r="BA178" s="21">
        <v>24788</v>
      </c>
      <c r="BB178" s="21"/>
      <c r="BC178" s="21">
        <v>23976</v>
      </c>
      <c r="BD178" s="21"/>
      <c r="BE178" s="19">
        <f t="shared" si="47"/>
        <v>48764</v>
      </c>
      <c r="BF178" s="20"/>
      <c r="BG178" s="22">
        <v>6420</v>
      </c>
      <c r="BH178" s="20"/>
      <c r="BI178" s="21"/>
      <c r="BJ178" s="21"/>
      <c r="BK178" s="21">
        <v>601</v>
      </c>
      <c r="BL178" s="21"/>
      <c r="BM178" s="21">
        <v>16622</v>
      </c>
      <c r="BN178" s="21"/>
      <c r="BO178" s="21"/>
      <c r="BP178" s="21"/>
      <c r="BQ178" s="21"/>
      <c r="BR178" s="21">
        <v>92600</v>
      </c>
      <c r="BS178" s="21"/>
      <c r="BT178" s="21">
        <v>21376</v>
      </c>
      <c r="BU178" s="19">
        <f t="shared" si="41"/>
        <v>131199</v>
      </c>
      <c r="BV178" s="20" t="s">
        <v>12</v>
      </c>
      <c r="BW178" s="19">
        <f t="shared" si="51"/>
        <v>779921</v>
      </c>
      <c r="BX178" s="20" t="s">
        <v>12</v>
      </c>
      <c r="BY178" s="19">
        <f t="shared" si="52"/>
        <v>-138135</v>
      </c>
      <c r="BZ178" s="20" t="s">
        <v>12</v>
      </c>
      <c r="CA178" s="29"/>
      <c r="CB178" s="20"/>
      <c r="CC178" s="19">
        <f t="shared" si="37"/>
        <v>218386</v>
      </c>
      <c r="CD178" s="5"/>
      <c r="CE178" s="113">
        <v>218386</v>
      </c>
      <c r="CF178" s="113"/>
      <c r="CG178" s="19">
        <f t="shared" si="38"/>
        <v>0</v>
      </c>
      <c r="CH178" s="336" t="s">
        <v>738</v>
      </c>
    </row>
    <row r="179" spans="1:86" x14ac:dyDescent="0.2">
      <c r="A179" s="6">
        <f t="shared" si="34"/>
        <v>1</v>
      </c>
      <c r="B179" s="30" t="s">
        <v>403</v>
      </c>
      <c r="C179" s="29">
        <v>73311</v>
      </c>
      <c r="D179" s="20"/>
      <c r="E179" s="21">
        <v>20735</v>
      </c>
      <c r="F179" s="21"/>
      <c r="G179" s="21"/>
      <c r="H179" s="21"/>
      <c r="I179" s="21"/>
      <c r="J179" s="21"/>
      <c r="K179" s="21"/>
      <c r="L179" s="21"/>
      <c r="M179" s="21">
        <v>7653</v>
      </c>
      <c r="N179" s="19">
        <f t="shared" si="35"/>
        <v>28388</v>
      </c>
      <c r="O179" s="20"/>
      <c r="P179" s="21">
        <v>11923</v>
      </c>
      <c r="Q179" s="21"/>
      <c r="R179" s="21"/>
      <c r="S179" s="21"/>
      <c r="T179" s="21"/>
      <c r="U179" s="59">
        <f t="shared" si="43"/>
        <v>11923</v>
      </c>
      <c r="V179" s="20"/>
      <c r="W179" s="21"/>
      <c r="X179" s="21"/>
      <c r="Y179" s="21"/>
      <c r="Z179" s="21"/>
      <c r="AA179" s="21"/>
      <c r="AB179" s="21"/>
      <c r="AC179" s="19">
        <f t="shared" si="36"/>
        <v>0</v>
      </c>
      <c r="AD179" s="20"/>
      <c r="AE179" s="19">
        <f t="shared" si="50"/>
        <v>40311</v>
      </c>
      <c r="AF179" s="20"/>
      <c r="AG179" s="21"/>
      <c r="AH179" s="21"/>
      <c r="AI179" s="21"/>
      <c r="AJ179" s="21"/>
      <c r="AK179" s="19">
        <f t="shared" si="44"/>
        <v>0</v>
      </c>
      <c r="AL179" s="20"/>
      <c r="AM179" s="21"/>
      <c r="AN179" s="21"/>
      <c r="AO179" s="21"/>
      <c r="AP179" s="21"/>
      <c r="AQ179" s="19">
        <f t="shared" si="45"/>
        <v>0</v>
      </c>
      <c r="AR179" s="20"/>
      <c r="AS179" s="21">
        <v>7554</v>
      </c>
      <c r="AT179" s="21"/>
      <c r="AU179" s="21">
        <v>7189</v>
      </c>
      <c r="AV179" s="21">
        <v>7180</v>
      </c>
      <c r="AW179" s="21"/>
      <c r="AX179" s="21"/>
      <c r="AY179" s="19">
        <f t="shared" si="46"/>
        <v>21923</v>
      </c>
      <c r="AZ179" s="20"/>
      <c r="BA179" s="21"/>
      <c r="BB179" s="21">
        <v>570</v>
      </c>
      <c r="BC179" s="21"/>
      <c r="BD179" s="21"/>
      <c r="BE179" s="19">
        <f t="shared" si="47"/>
        <v>570</v>
      </c>
      <c r="BF179" s="20"/>
      <c r="BG179" s="22"/>
      <c r="BH179" s="20"/>
      <c r="BI179" s="21"/>
      <c r="BJ179" s="21"/>
      <c r="BK179" s="21">
        <v>2013</v>
      </c>
      <c r="BL179" s="21">
        <v>7700</v>
      </c>
      <c r="BM179" s="21"/>
      <c r="BN179" s="21"/>
      <c r="BO179" s="21"/>
      <c r="BP179" s="21"/>
      <c r="BQ179" s="21"/>
      <c r="BR179" s="21"/>
      <c r="BS179" s="21"/>
      <c r="BT179" s="21"/>
      <c r="BU179" s="19">
        <f t="shared" si="41"/>
        <v>9713</v>
      </c>
      <c r="BV179" s="20" t="s">
        <v>12</v>
      </c>
      <c r="BW179" s="19">
        <f t="shared" si="51"/>
        <v>32206</v>
      </c>
      <c r="BX179" s="20" t="s">
        <v>12</v>
      </c>
      <c r="BY179" s="19">
        <f t="shared" si="52"/>
        <v>8105</v>
      </c>
      <c r="BZ179" s="20" t="s">
        <v>12</v>
      </c>
      <c r="CA179" s="29"/>
      <c r="CB179" s="20"/>
      <c r="CC179" s="19">
        <f t="shared" si="37"/>
        <v>81416</v>
      </c>
      <c r="CD179" s="5"/>
      <c r="CE179" s="113"/>
      <c r="CF179" s="113"/>
      <c r="CG179" s="19">
        <f t="shared" si="38"/>
        <v>81416</v>
      </c>
      <c r="CH179" s="335" t="s">
        <v>738</v>
      </c>
    </row>
    <row r="180" spans="1:86" x14ac:dyDescent="0.2">
      <c r="A180" s="6">
        <f t="shared" si="34"/>
        <v>1</v>
      </c>
      <c r="B180" s="30" t="s">
        <v>404</v>
      </c>
      <c r="C180" s="29"/>
      <c r="D180" s="20"/>
      <c r="E180" s="21"/>
      <c r="F180" s="21"/>
      <c r="G180" s="21"/>
      <c r="H180" s="21"/>
      <c r="I180" s="21"/>
      <c r="J180" s="21"/>
      <c r="K180" s="21"/>
      <c r="L180" s="21"/>
      <c r="M180" s="21">
        <v>2125</v>
      </c>
      <c r="N180" s="19">
        <f t="shared" si="35"/>
        <v>2125</v>
      </c>
      <c r="O180" s="20"/>
      <c r="P180" s="21">
        <v>147571</v>
      </c>
      <c r="Q180" s="21"/>
      <c r="R180" s="21">
        <v>67293</v>
      </c>
      <c r="S180" s="21">
        <v>1014729</v>
      </c>
      <c r="T180" s="21">
        <v>57184</v>
      </c>
      <c r="U180" s="59">
        <f t="shared" si="43"/>
        <v>1286777</v>
      </c>
      <c r="V180" s="20"/>
      <c r="W180" s="21"/>
      <c r="X180" s="21"/>
      <c r="Y180" s="21"/>
      <c r="Z180" s="21"/>
      <c r="AA180" s="21"/>
      <c r="AB180" s="21"/>
      <c r="AC180" s="19">
        <f t="shared" si="36"/>
        <v>0</v>
      </c>
      <c r="AD180" s="20"/>
      <c r="AE180" s="19">
        <f t="shared" si="50"/>
        <v>1288902</v>
      </c>
      <c r="AF180" s="20"/>
      <c r="AG180" s="21"/>
      <c r="AH180" s="21"/>
      <c r="AI180" s="21"/>
      <c r="AJ180" s="21"/>
      <c r="AK180" s="19">
        <f t="shared" si="44"/>
        <v>0</v>
      </c>
      <c r="AL180" s="20"/>
      <c r="AM180" s="21">
        <v>142238</v>
      </c>
      <c r="AN180" s="21">
        <v>1408</v>
      </c>
      <c r="AO180" s="21"/>
      <c r="AP180" s="21">
        <v>71114</v>
      </c>
      <c r="AQ180" s="19">
        <f t="shared" si="45"/>
        <v>214760</v>
      </c>
      <c r="AR180" s="20"/>
      <c r="AS180" s="21"/>
      <c r="AT180" s="21">
        <v>29000</v>
      </c>
      <c r="AU180" s="21">
        <v>3535</v>
      </c>
      <c r="AV180" s="21"/>
      <c r="AW180" s="21"/>
      <c r="AX180" s="21">
        <v>170427</v>
      </c>
      <c r="AY180" s="19">
        <f t="shared" si="46"/>
        <v>202962</v>
      </c>
      <c r="AZ180" s="20"/>
      <c r="BA180" s="21">
        <v>177960</v>
      </c>
      <c r="BB180" s="21"/>
      <c r="BC180" s="21">
        <v>14083</v>
      </c>
      <c r="BD180" s="21"/>
      <c r="BE180" s="19">
        <f t="shared" si="47"/>
        <v>192043</v>
      </c>
      <c r="BF180" s="20"/>
      <c r="BG180" s="22">
        <v>29420</v>
      </c>
      <c r="BH180" s="20"/>
      <c r="BI180" s="21"/>
      <c r="BJ180" s="21"/>
      <c r="BK180" s="21">
        <v>42322</v>
      </c>
      <c r="BL180" s="21"/>
      <c r="BM180" s="21">
        <v>7392</v>
      </c>
      <c r="BN180" s="21"/>
      <c r="BO180" s="21"/>
      <c r="BP180" s="21"/>
      <c r="BQ180" s="21"/>
      <c r="BR180" s="21"/>
      <c r="BS180" s="21"/>
      <c r="BT180" s="21"/>
      <c r="BU180" s="19">
        <f t="shared" si="41"/>
        <v>49714</v>
      </c>
      <c r="BV180" s="20" t="s">
        <v>12</v>
      </c>
      <c r="BW180" s="19">
        <f t="shared" si="51"/>
        <v>688899</v>
      </c>
      <c r="BX180" s="20" t="s">
        <v>12</v>
      </c>
      <c r="BY180" s="19">
        <f t="shared" si="52"/>
        <v>600003</v>
      </c>
      <c r="BZ180" s="20" t="s">
        <v>12</v>
      </c>
      <c r="CA180" s="29">
        <v>-3</v>
      </c>
      <c r="CB180" s="20"/>
      <c r="CC180" s="19">
        <f t="shared" si="37"/>
        <v>600000</v>
      </c>
      <c r="CD180" s="5"/>
      <c r="CE180" s="113">
        <v>600000</v>
      </c>
      <c r="CF180" s="113"/>
      <c r="CG180" s="19">
        <f t="shared" si="38"/>
        <v>0</v>
      </c>
      <c r="CH180" s="336" t="s">
        <v>738</v>
      </c>
    </row>
    <row r="181" spans="1:86" x14ac:dyDescent="0.2">
      <c r="A181" s="6">
        <f t="shared" si="34"/>
        <v>1</v>
      </c>
      <c r="B181" s="30" t="s">
        <v>405</v>
      </c>
      <c r="C181" s="29">
        <v>20474</v>
      </c>
      <c r="D181" s="20"/>
      <c r="E181" s="21"/>
      <c r="F181" s="21"/>
      <c r="G181" s="21">
        <v>52</v>
      </c>
      <c r="H181" s="21">
        <v>100000</v>
      </c>
      <c r="I181" s="21"/>
      <c r="J181" s="21"/>
      <c r="K181" s="21"/>
      <c r="L181" s="21"/>
      <c r="M181" s="21"/>
      <c r="N181" s="19">
        <f t="shared" si="35"/>
        <v>100052</v>
      </c>
      <c r="O181" s="20"/>
      <c r="P181" s="21">
        <v>8367</v>
      </c>
      <c r="Q181" s="21"/>
      <c r="R181" s="21"/>
      <c r="S181" s="21"/>
      <c r="T181" s="21"/>
      <c r="U181" s="59">
        <f t="shared" si="43"/>
        <v>8367</v>
      </c>
      <c r="V181" s="20"/>
      <c r="W181" s="21"/>
      <c r="X181" s="21"/>
      <c r="Y181" s="21"/>
      <c r="Z181" s="21"/>
      <c r="AA181" s="21"/>
      <c r="AB181" s="21"/>
      <c r="AC181" s="19">
        <f t="shared" si="36"/>
        <v>0</v>
      </c>
      <c r="AD181" s="20"/>
      <c r="AE181" s="19">
        <f t="shared" si="50"/>
        <v>108419</v>
      </c>
      <c r="AF181" s="20"/>
      <c r="AG181" s="21"/>
      <c r="AH181" s="21"/>
      <c r="AI181" s="21"/>
      <c r="AJ181" s="21"/>
      <c r="AK181" s="19">
        <f t="shared" si="44"/>
        <v>0</v>
      </c>
      <c r="AL181" s="20"/>
      <c r="AM181" s="21">
        <v>22010</v>
      </c>
      <c r="AN181" s="21"/>
      <c r="AO181" s="21"/>
      <c r="AP181" s="21"/>
      <c r="AQ181" s="19">
        <f t="shared" si="45"/>
        <v>22010</v>
      </c>
      <c r="AR181" s="20"/>
      <c r="AS181" s="21">
        <v>20410</v>
      </c>
      <c r="AT181" s="21"/>
      <c r="AU181" s="21">
        <v>33190</v>
      </c>
      <c r="AV181" s="21">
        <v>10174</v>
      </c>
      <c r="AW181" s="21"/>
      <c r="AX181" s="21">
        <v>8421</v>
      </c>
      <c r="AY181" s="19">
        <f>(SUM(AS181:AX181))</f>
        <v>72195</v>
      </c>
      <c r="AZ181" s="20"/>
      <c r="BA181" s="21"/>
      <c r="BB181" s="21"/>
      <c r="BC181" s="21">
        <v>902</v>
      </c>
      <c r="BD181" s="21"/>
      <c r="BE181" s="19">
        <f t="shared" si="47"/>
        <v>902</v>
      </c>
      <c r="BF181" s="20"/>
      <c r="BG181" s="22"/>
      <c r="BH181" s="20"/>
      <c r="BI181" s="21"/>
      <c r="BJ181" s="21"/>
      <c r="BK181" s="21">
        <v>1075</v>
      </c>
      <c r="BL181" s="21"/>
      <c r="BM181" s="21"/>
      <c r="BN181" s="21"/>
      <c r="BO181" s="21"/>
      <c r="BP181" s="21"/>
      <c r="BQ181" s="21"/>
      <c r="BR181" s="21"/>
      <c r="BS181" s="21"/>
      <c r="BT181" s="21"/>
      <c r="BU181" s="19">
        <f t="shared" si="41"/>
        <v>1075</v>
      </c>
      <c r="BV181" s="20" t="s">
        <v>12</v>
      </c>
      <c r="BW181" s="19">
        <f t="shared" si="51"/>
        <v>96182</v>
      </c>
      <c r="BX181" s="20" t="s">
        <v>12</v>
      </c>
      <c r="BY181" s="19">
        <f t="shared" si="52"/>
        <v>12237</v>
      </c>
      <c r="BZ181" s="20" t="s">
        <v>12</v>
      </c>
      <c r="CA181" s="29">
        <v>-7463</v>
      </c>
      <c r="CB181" s="20"/>
      <c r="CC181" s="19">
        <f t="shared" si="37"/>
        <v>25248</v>
      </c>
      <c r="CD181" s="5"/>
      <c r="CE181" s="113">
        <v>20000</v>
      </c>
      <c r="CF181" s="113">
        <v>5248</v>
      </c>
      <c r="CG181" s="19">
        <f t="shared" si="38"/>
        <v>0</v>
      </c>
      <c r="CH181" s="336" t="s">
        <v>738</v>
      </c>
    </row>
    <row r="182" spans="1:86" x14ac:dyDescent="0.2">
      <c r="A182" s="6">
        <f t="shared" si="34"/>
        <v>0</v>
      </c>
      <c r="B182" s="346" t="s">
        <v>406</v>
      </c>
      <c r="C182" s="29"/>
      <c r="D182" s="20"/>
      <c r="E182" s="21"/>
      <c r="F182" s="21"/>
      <c r="G182" s="21"/>
      <c r="H182" s="21"/>
      <c r="I182" s="21"/>
      <c r="J182" s="21"/>
      <c r="K182" s="21"/>
      <c r="L182" s="21"/>
      <c r="M182" s="21"/>
      <c r="N182" s="19">
        <f t="shared" si="35"/>
        <v>0</v>
      </c>
      <c r="O182" s="20"/>
      <c r="P182" s="21"/>
      <c r="Q182" s="21"/>
      <c r="R182" s="21"/>
      <c r="S182" s="21"/>
      <c r="T182" s="21"/>
      <c r="U182" s="59">
        <f t="shared" si="43"/>
        <v>0</v>
      </c>
      <c r="V182" s="20"/>
      <c r="W182" s="21"/>
      <c r="X182" s="21"/>
      <c r="Y182" s="21"/>
      <c r="Z182" s="21"/>
      <c r="AA182" s="21"/>
      <c r="AB182" s="21"/>
      <c r="AC182" s="19">
        <f t="shared" si="36"/>
        <v>0</v>
      </c>
      <c r="AD182" s="20"/>
      <c r="AE182" s="19">
        <f t="shared" si="50"/>
        <v>0</v>
      </c>
      <c r="AF182" s="20"/>
      <c r="AG182" s="21"/>
      <c r="AH182" s="21"/>
      <c r="AI182" s="21"/>
      <c r="AJ182" s="21"/>
      <c r="AK182" s="19">
        <f t="shared" si="44"/>
        <v>0</v>
      </c>
      <c r="AL182" s="20"/>
      <c r="AM182" s="21"/>
      <c r="AN182" s="21"/>
      <c r="AO182" s="21"/>
      <c r="AP182" s="21"/>
      <c r="AQ182" s="19">
        <f t="shared" si="45"/>
        <v>0</v>
      </c>
      <c r="AR182" s="20"/>
      <c r="AS182" s="21"/>
      <c r="AT182" s="21"/>
      <c r="AU182" s="21"/>
      <c r="AV182" s="21"/>
      <c r="AW182" s="21"/>
      <c r="AX182" s="21"/>
      <c r="AY182" s="19">
        <f t="shared" si="46"/>
        <v>0</v>
      </c>
      <c r="AZ182" s="20"/>
      <c r="BA182" s="21"/>
      <c r="BB182" s="21"/>
      <c r="BC182" s="21"/>
      <c r="BD182" s="21"/>
      <c r="BE182" s="19">
        <f t="shared" si="47"/>
        <v>0</v>
      </c>
      <c r="BF182" s="20"/>
      <c r="BG182" s="22"/>
      <c r="BH182" s="20"/>
      <c r="BI182" s="21"/>
      <c r="BJ182" s="21"/>
      <c r="BK182" s="21"/>
      <c r="BL182" s="21"/>
      <c r="BM182" s="21"/>
      <c r="BN182" s="21"/>
      <c r="BO182" s="21"/>
      <c r="BP182" s="21"/>
      <c r="BQ182" s="21"/>
      <c r="BR182" s="21"/>
      <c r="BS182" s="21"/>
      <c r="BT182" s="21"/>
      <c r="BU182" s="19">
        <f t="shared" si="41"/>
        <v>0</v>
      </c>
      <c r="BV182" s="20" t="s">
        <v>12</v>
      </c>
      <c r="BW182" s="19">
        <f t="shared" si="51"/>
        <v>0</v>
      </c>
      <c r="BX182" s="20" t="s">
        <v>12</v>
      </c>
      <c r="BY182" s="19">
        <f t="shared" si="52"/>
        <v>0</v>
      </c>
      <c r="BZ182" s="20" t="s">
        <v>12</v>
      </c>
      <c r="CA182" s="29"/>
      <c r="CB182" s="20"/>
      <c r="CC182" s="19">
        <f t="shared" si="37"/>
        <v>0</v>
      </c>
      <c r="CD182" s="5"/>
      <c r="CE182" s="113"/>
      <c r="CF182" s="113"/>
      <c r="CG182" s="19">
        <f t="shared" si="38"/>
        <v>0</v>
      </c>
      <c r="CH182" s="335"/>
    </row>
    <row r="183" spans="1:86" x14ac:dyDescent="0.2">
      <c r="A183" s="6">
        <f t="shared" si="34"/>
        <v>1</v>
      </c>
      <c r="B183" s="30" t="s">
        <v>407</v>
      </c>
      <c r="C183" s="29">
        <v>434090</v>
      </c>
      <c r="D183" s="20"/>
      <c r="E183" s="21">
        <v>20187</v>
      </c>
      <c r="F183" s="21">
        <v>0</v>
      </c>
      <c r="G183" s="21">
        <v>0</v>
      </c>
      <c r="H183" s="21">
        <v>149488</v>
      </c>
      <c r="I183" s="21">
        <v>0</v>
      </c>
      <c r="J183" s="21">
        <v>0</v>
      </c>
      <c r="K183" s="21">
        <v>0</v>
      </c>
      <c r="L183" s="21">
        <v>0</v>
      </c>
      <c r="M183" s="21">
        <v>0</v>
      </c>
      <c r="N183" s="19">
        <f t="shared" si="35"/>
        <v>169675</v>
      </c>
      <c r="O183" s="20"/>
      <c r="P183" s="21">
        <v>132461</v>
      </c>
      <c r="Q183" s="21">
        <v>0</v>
      </c>
      <c r="R183" s="21">
        <v>26864</v>
      </c>
      <c r="S183" s="21">
        <v>0</v>
      </c>
      <c r="T183" s="21">
        <v>283967</v>
      </c>
      <c r="U183" s="59">
        <f t="shared" si="43"/>
        <v>443292</v>
      </c>
      <c r="V183" s="20"/>
      <c r="W183" s="21"/>
      <c r="X183" s="21"/>
      <c r="Y183" s="21"/>
      <c r="Z183" s="21"/>
      <c r="AA183" s="21"/>
      <c r="AB183" s="21"/>
      <c r="AC183" s="19">
        <f t="shared" si="36"/>
        <v>0</v>
      </c>
      <c r="AD183" s="20"/>
      <c r="AE183" s="19">
        <f t="shared" si="50"/>
        <v>612967</v>
      </c>
      <c r="AF183" s="20"/>
      <c r="AG183" s="21"/>
      <c r="AH183" s="21"/>
      <c r="AI183" s="21"/>
      <c r="AJ183" s="21"/>
      <c r="AK183" s="19">
        <f t="shared" si="44"/>
        <v>0</v>
      </c>
      <c r="AL183" s="20"/>
      <c r="AM183" s="21">
        <v>0</v>
      </c>
      <c r="AN183" s="21">
        <v>0</v>
      </c>
      <c r="AO183" s="21">
        <v>0</v>
      </c>
      <c r="AP183" s="21">
        <v>0</v>
      </c>
      <c r="AQ183" s="19">
        <f t="shared" si="45"/>
        <v>0</v>
      </c>
      <c r="AR183" s="20"/>
      <c r="AS183" s="21">
        <v>120000</v>
      </c>
      <c r="AT183" s="21">
        <v>13000</v>
      </c>
      <c r="AU183" s="21">
        <v>45000</v>
      </c>
      <c r="AV183" s="21">
        <v>1000</v>
      </c>
      <c r="AW183" s="21">
        <v>0</v>
      </c>
      <c r="AX183" s="21">
        <v>36000</v>
      </c>
      <c r="AY183" s="19">
        <f t="shared" si="46"/>
        <v>215000</v>
      </c>
      <c r="AZ183" s="20"/>
      <c r="BA183" s="21">
        <v>7000</v>
      </c>
      <c r="BB183" s="21">
        <v>25000</v>
      </c>
      <c r="BC183" s="21">
        <v>7500</v>
      </c>
      <c r="BD183" s="21">
        <v>3000</v>
      </c>
      <c r="BE183" s="19">
        <f t="shared" si="47"/>
        <v>42500</v>
      </c>
      <c r="BF183" s="20"/>
      <c r="BG183" s="22">
        <v>144022</v>
      </c>
      <c r="BH183" s="20"/>
      <c r="BI183" s="21">
        <v>0</v>
      </c>
      <c r="BJ183" s="21">
        <v>0</v>
      </c>
      <c r="BK183" s="21">
        <v>3363</v>
      </c>
      <c r="BL183" s="21">
        <v>41984</v>
      </c>
      <c r="BM183" s="21">
        <v>24464</v>
      </c>
      <c r="BN183" s="21">
        <v>0</v>
      </c>
      <c r="BO183" s="21">
        <v>0</v>
      </c>
      <c r="BP183" s="21">
        <v>0</v>
      </c>
      <c r="BQ183" s="21">
        <v>0</v>
      </c>
      <c r="BR183" s="21">
        <v>0</v>
      </c>
      <c r="BS183" s="21">
        <v>0</v>
      </c>
      <c r="BT183" s="21">
        <v>0</v>
      </c>
      <c r="BU183" s="19">
        <f t="shared" si="41"/>
        <v>69811</v>
      </c>
      <c r="BV183" s="20" t="s">
        <v>12</v>
      </c>
      <c r="BW183" s="19">
        <f t="shared" si="51"/>
        <v>471333</v>
      </c>
      <c r="BX183" s="20" t="s">
        <v>12</v>
      </c>
      <c r="BY183" s="19">
        <f t="shared" si="52"/>
        <v>141634</v>
      </c>
      <c r="BZ183" s="20" t="s">
        <v>12</v>
      </c>
      <c r="CA183" s="29"/>
      <c r="CB183" s="20"/>
      <c r="CC183" s="19">
        <f t="shared" si="37"/>
        <v>575724</v>
      </c>
      <c r="CD183" s="5"/>
      <c r="CE183" s="113">
        <v>455724</v>
      </c>
      <c r="CF183" s="113">
        <v>120000</v>
      </c>
      <c r="CG183" s="19">
        <f t="shared" si="38"/>
        <v>0</v>
      </c>
      <c r="CH183" s="336" t="s">
        <v>738</v>
      </c>
    </row>
    <row r="184" spans="1:86" x14ac:dyDescent="0.2">
      <c r="A184" s="6">
        <f t="shared" si="34"/>
        <v>1</v>
      </c>
      <c r="B184" s="30" t="s">
        <v>408</v>
      </c>
      <c r="C184" s="29">
        <v>3380723</v>
      </c>
      <c r="D184" s="20"/>
      <c r="E184" s="21">
        <v>1257796</v>
      </c>
      <c r="F184" s="21">
        <v>0</v>
      </c>
      <c r="G184" s="21">
        <v>9023</v>
      </c>
      <c r="H184" s="21">
        <v>126</v>
      </c>
      <c r="I184" s="21">
        <v>0</v>
      </c>
      <c r="J184" s="21">
        <v>0</v>
      </c>
      <c r="K184" s="21">
        <v>0</v>
      </c>
      <c r="L184" s="21">
        <v>0</v>
      </c>
      <c r="M184" s="21">
        <v>0</v>
      </c>
      <c r="N184" s="19">
        <f t="shared" si="35"/>
        <v>1266945</v>
      </c>
      <c r="O184" s="20"/>
      <c r="P184" s="21">
        <v>84738</v>
      </c>
      <c r="Q184" s="21">
        <v>0</v>
      </c>
      <c r="R184" s="21">
        <v>13526</v>
      </c>
      <c r="S184" s="21">
        <v>0</v>
      </c>
      <c r="T184" s="21">
        <v>12215</v>
      </c>
      <c r="U184" s="59">
        <f t="shared" si="43"/>
        <v>110479</v>
      </c>
      <c r="V184" s="20"/>
      <c r="W184" s="21"/>
      <c r="X184" s="21"/>
      <c r="Y184" s="21"/>
      <c r="Z184" s="21"/>
      <c r="AA184" s="21"/>
      <c r="AB184" s="21"/>
      <c r="AC184" s="19">
        <f t="shared" si="36"/>
        <v>0</v>
      </c>
      <c r="AD184" s="20"/>
      <c r="AE184" s="19">
        <f t="shared" si="50"/>
        <v>1377424</v>
      </c>
      <c r="AF184" s="20"/>
      <c r="AG184" s="21"/>
      <c r="AH184" s="21"/>
      <c r="AI184" s="21"/>
      <c r="AJ184" s="21"/>
      <c r="AK184" s="19">
        <f t="shared" si="44"/>
        <v>0</v>
      </c>
      <c r="AL184" s="20"/>
      <c r="AM184" s="21">
        <v>136422</v>
      </c>
      <c r="AN184" s="21">
        <v>0</v>
      </c>
      <c r="AO184" s="21">
        <v>0</v>
      </c>
      <c r="AP184" s="21">
        <v>0</v>
      </c>
      <c r="AQ184" s="19">
        <f t="shared" si="45"/>
        <v>136422</v>
      </c>
      <c r="AR184" s="20"/>
      <c r="AS184" s="21">
        <v>253752</v>
      </c>
      <c r="AT184" s="21">
        <v>32454</v>
      </c>
      <c r="AU184" s="21">
        <v>44140</v>
      </c>
      <c r="AV184" s="21">
        <v>0</v>
      </c>
      <c r="AW184" s="21">
        <v>0</v>
      </c>
      <c r="AX184" s="21">
        <v>47925</v>
      </c>
      <c r="AY184" s="19">
        <f t="shared" si="46"/>
        <v>378271</v>
      </c>
      <c r="AZ184" s="20"/>
      <c r="BA184" s="21">
        <v>107855</v>
      </c>
      <c r="BB184" s="21">
        <v>0</v>
      </c>
      <c r="BC184" s="21">
        <v>86984</v>
      </c>
      <c r="BD184" s="21">
        <v>0</v>
      </c>
      <c r="BE184" s="19">
        <f t="shared" si="47"/>
        <v>194839</v>
      </c>
      <c r="BF184" s="20"/>
      <c r="BG184" s="22">
        <v>490746</v>
      </c>
      <c r="BH184" s="20"/>
      <c r="BI184" s="21">
        <v>0</v>
      </c>
      <c r="BJ184" s="21">
        <v>0</v>
      </c>
      <c r="BK184" s="21">
        <v>0</v>
      </c>
      <c r="BL184" s="21">
        <v>0</v>
      </c>
      <c r="BM184" s="21">
        <v>0</v>
      </c>
      <c r="BN184" s="21">
        <v>567796</v>
      </c>
      <c r="BO184" s="21">
        <v>0</v>
      </c>
      <c r="BP184" s="21">
        <v>0</v>
      </c>
      <c r="BQ184" s="21">
        <v>0</v>
      </c>
      <c r="BR184" s="21">
        <v>0</v>
      </c>
      <c r="BS184" s="21">
        <v>0</v>
      </c>
      <c r="BT184" s="21">
        <v>2271</v>
      </c>
      <c r="BU184" s="19">
        <f t="shared" si="41"/>
        <v>570067</v>
      </c>
      <c r="BV184" s="20" t="s">
        <v>12</v>
      </c>
      <c r="BW184" s="19">
        <f t="shared" si="51"/>
        <v>1770345</v>
      </c>
      <c r="BX184" s="20" t="s">
        <v>12</v>
      </c>
      <c r="BY184" s="19">
        <f t="shared" si="52"/>
        <v>-392921</v>
      </c>
      <c r="BZ184" s="20" t="s">
        <v>12</v>
      </c>
      <c r="CA184" s="29"/>
      <c r="CB184" s="20"/>
      <c r="CC184" s="19">
        <f t="shared" si="37"/>
        <v>2987802</v>
      </c>
      <c r="CD184" s="5"/>
      <c r="CE184" s="113">
        <v>0</v>
      </c>
      <c r="CF184" s="113">
        <v>2987802</v>
      </c>
      <c r="CG184" s="19">
        <f t="shared" si="38"/>
        <v>0</v>
      </c>
      <c r="CH184" s="336" t="s">
        <v>738</v>
      </c>
    </row>
    <row r="185" spans="1:86" x14ac:dyDescent="0.2">
      <c r="A185" s="6">
        <f t="shared" si="34"/>
        <v>1</v>
      </c>
      <c r="B185" s="30" t="s">
        <v>409</v>
      </c>
      <c r="C185" s="29">
        <v>22878</v>
      </c>
      <c r="D185" s="20"/>
      <c r="E185" s="21"/>
      <c r="F185" s="21"/>
      <c r="G185" s="21"/>
      <c r="H185" s="21"/>
      <c r="I185" s="21"/>
      <c r="J185" s="21"/>
      <c r="K185" s="21"/>
      <c r="L185" s="21"/>
      <c r="M185" s="21"/>
      <c r="N185" s="19">
        <f t="shared" si="35"/>
        <v>0</v>
      </c>
      <c r="O185" s="20"/>
      <c r="P185" s="21">
        <v>15470</v>
      </c>
      <c r="Q185" s="21"/>
      <c r="R185" s="21"/>
      <c r="S185" s="21"/>
      <c r="T185" s="21"/>
      <c r="U185" s="59">
        <f t="shared" si="43"/>
        <v>15470</v>
      </c>
      <c r="V185" s="20"/>
      <c r="W185" s="21"/>
      <c r="X185" s="21"/>
      <c r="Y185" s="21"/>
      <c r="Z185" s="21"/>
      <c r="AA185" s="21"/>
      <c r="AB185" s="21"/>
      <c r="AC185" s="19">
        <f t="shared" si="36"/>
        <v>0</v>
      </c>
      <c r="AD185" s="20"/>
      <c r="AE185" s="19">
        <f t="shared" si="50"/>
        <v>15470</v>
      </c>
      <c r="AF185" s="20"/>
      <c r="AG185" s="21"/>
      <c r="AH185" s="21"/>
      <c r="AI185" s="21"/>
      <c r="AJ185" s="21"/>
      <c r="AK185" s="19">
        <f t="shared" si="44"/>
        <v>0</v>
      </c>
      <c r="AL185" s="20"/>
      <c r="AM185" s="21"/>
      <c r="AN185" s="21"/>
      <c r="AO185" s="21"/>
      <c r="AP185" s="21"/>
      <c r="AQ185" s="19">
        <f t="shared" si="45"/>
        <v>0</v>
      </c>
      <c r="AR185" s="20"/>
      <c r="AS185" s="21"/>
      <c r="AT185" s="21"/>
      <c r="AU185" s="21"/>
      <c r="AV185" s="21"/>
      <c r="AW185" s="21"/>
      <c r="AX185" s="21">
        <v>538</v>
      </c>
      <c r="AY185" s="19">
        <f t="shared" si="46"/>
        <v>538</v>
      </c>
      <c r="AZ185" s="20"/>
      <c r="BA185" s="21"/>
      <c r="BB185" s="21"/>
      <c r="BC185" s="21"/>
      <c r="BD185" s="21"/>
      <c r="BE185" s="19">
        <f t="shared" si="47"/>
        <v>0</v>
      </c>
      <c r="BF185" s="20"/>
      <c r="BG185" s="22"/>
      <c r="BH185" s="20"/>
      <c r="BI185" s="21"/>
      <c r="BJ185" s="21"/>
      <c r="BK185" s="21"/>
      <c r="BL185" s="21"/>
      <c r="BM185" s="21"/>
      <c r="BN185" s="21"/>
      <c r="BO185" s="21"/>
      <c r="BP185" s="21"/>
      <c r="BQ185" s="21"/>
      <c r="BR185" s="21"/>
      <c r="BS185" s="21"/>
      <c r="BT185" s="21"/>
      <c r="BU185" s="19">
        <f t="shared" si="41"/>
        <v>0</v>
      </c>
      <c r="BV185" s="20" t="s">
        <v>12</v>
      </c>
      <c r="BW185" s="19">
        <f t="shared" si="51"/>
        <v>538</v>
      </c>
      <c r="BX185" s="20" t="s">
        <v>12</v>
      </c>
      <c r="BY185" s="19">
        <f t="shared" si="52"/>
        <v>14932</v>
      </c>
      <c r="BZ185" s="20" t="s">
        <v>12</v>
      </c>
      <c r="CA185" s="29"/>
      <c r="CB185" s="20"/>
      <c r="CC185" s="19">
        <f t="shared" si="37"/>
        <v>37810</v>
      </c>
      <c r="CD185" s="5"/>
      <c r="CE185" s="113">
        <v>37810</v>
      </c>
      <c r="CF185" s="113"/>
      <c r="CG185" s="19">
        <f t="shared" si="38"/>
        <v>0</v>
      </c>
      <c r="CH185" s="336" t="s">
        <v>738</v>
      </c>
    </row>
    <row r="186" spans="1:86" x14ac:dyDescent="0.2">
      <c r="A186" s="6">
        <f t="shared" si="34"/>
        <v>0</v>
      </c>
      <c r="B186" s="346" t="s">
        <v>410</v>
      </c>
      <c r="C186" s="29"/>
      <c r="D186" s="20"/>
      <c r="E186" s="21"/>
      <c r="F186" s="21"/>
      <c r="G186" s="21"/>
      <c r="H186" s="21"/>
      <c r="I186" s="21"/>
      <c r="J186" s="21"/>
      <c r="K186" s="21"/>
      <c r="L186" s="21"/>
      <c r="M186" s="21"/>
      <c r="N186" s="19">
        <f t="shared" si="35"/>
        <v>0</v>
      </c>
      <c r="O186" s="20"/>
      <c r="P186" s="21"/>
      <c r="Q186" s="21"/>
      <c r="R186" s="21"/>
      <c r="S186" s="21"/>
      <c r="T186" s="21"/>
      <c r="U186" s="59">
        <f t="shared" si="43"/>
        <v>0</v>
      </c>
      <c r="V186" s="20" t="s">
        <v>697</v>
      </c>
      <c r="W186" s="21"/>
      <c r="X186" s="21"/>
      <c r="Y186" s="21"/>
      <c r="Z186" s="21"/>
      <c r="AA186" s="21"/>
      <c r="AB186" s="21"/>
      <c r="AC186" s="19">
        <f t="shared" si="36"/>
        <v>0</v>
      </c>
      <c r="AD186" s="20"/>
      <c r="AE186" s="19">
        <f t="shared" si="50"/>
        <v>0</v>
      </c>
      <c r="AF186" s="20"/>
      <c r="AG186" s="21"/>
      <c r="AH186" s="21"/>
      <c r="AI186" s="21"/>
      <c r="AJ186" s="21"/>
      <c r="AK186" s="19">
        <f t="shared" si="44"/>
        <v>0</v>
      </c>
      <c r="AL186" s="20"/>
      <c r="AM186" s="21"/>
      <c r="AN186" s="21"/>
      <c r="AO186" s="21"/>
      <c r="AP186" s="21"/>
      <c r="AQ186" s="19">
        <f t="shared" si="45"/>
        <v>0</v>
      </c>
      <c r="AR186" s="20"/>
      <c r="AS186" s="21"/>
      <c r="AT186" s="21"/>
      <c r="AU186" s="21"/>
      <c r="AV186" s="21"/>
      <c r="AW186" s="21"/>
      <c r="AX186" s="21"/>
      <c r="AY186" s="19">
        <f t="shared" si="46"/>
        <v>0</v>
      </c>
      <c r="AZ186" s="20"/>
      <c r="BA186" s="21"/>
      <c r="BB186" s="21"/>
      <c r="BC186" s="21"/>
      <c r="BD186" s="21"/>
      <c r="BE186" s="19">
        <f t="shared" si="47"/>
        <v>0</v>
      </c>
      <c r="BF186" s="20"/>
      <c r="BG186" s="22"/>
      <c r="BH186" s="20"/>
      <c r="BI186" s="21"/>
      <c r="BJ186" s="21"/>
      <c r="BK186" s="21"/>
      <c r="BL186" s="21"/>
      <c r="BM186" s="21"/>
      <c r="BN186" s="21"/>
      <c r="BO186" s="21"/>
      <c r="BP186" s="21"/>
      <c r="BQ186" s="21"/>
      <c r="BR186" s="21"/>
      <c r="BS186" s="21"/>
      <c r="BT186" s="21"/>
      <c r="BU186" s="19">
        <f t="shared" si="41"/>
        <v>0</v>
      </c>
      <c r="BV186" s="20" t="s">
        <v>12</v>
      </c>
      <c r="BW186" s="19">
        <f t="shared" si="51"/>
        <v>0</v>
      </c>
      <c r="BX186" s="20" t="s">
        <v>12</v>
      </c>
      <c r="BY186" s="19">
        <f t="shared" si="52"/>
        <v>0</v>
      </c>
      <c r="BZ186" s="20" t="s">
        <v>12</v>
      </c>
      <c r="CA186" s="29"/>
      <c r="CB186" s="20"/>
      <c r="CC186" s="19">
        <f t="shared" si="37"/>
        <v>0</v>
      </c>
      <c r="CD186" s="5"/>
      <c r="CE186" s="113"/>
      <c r="CF186" s="113"/>
      <c r="CG186" s="19">
        <f t="shared" si="38"/>
        <v>0</v>
      </c>
      <c r="CH186" s="335"/>
    </row>
    <row r="187" spans="1:86" x14ac:dyDescent="0.2">
      <c r="A187" s="6">
        <f t="shared" si="34"/>
        <v>1</v>
      </c>
      <c r="B187" s="30" t="s">
        <v>411</v>
      </c>
      <c r="C187" s="29">
        <v>85810</v>
      </c>
      <c r="D187" s="20"/>
      <c r="E187" s="21"/>
      <c r="F187" s="21"/>
      <c r="G187" s="21">
        <v>301</v>
      </c>
      <c r="H187" s="21"/>
      <c r="I187" s="21"/>
      <c r="J187" s="21"/>
      <c r="K187" s="21"/>
      <c r="L187" s="21"/>
      <c r="M187" s="21">
        <v>6164</v>
      </c>
      <c r="N187" s="19">
        <f t="shared" si="35"/>
        <v>6465</v>
      </c>
      <c r="O187" s="20"/>
      <c r="P187" s="21">
        <v>38411</v>
      </c>
      <c r="Q187" s="21"/>
      <c r="R187" s="21"/>
      <c r="S187" s="21"/>
      <c r="T187" s="21">
        <v>16865</v>
      </c>
      <c r="U187" s="59">
        <f t="shared" si="43"/>
        <v>55276</v>
      </c>
      <c r="V187" s="20"/>
      <c r="W187" s="21"/>
      <c r="X187" s="21"/>
      <c r="Y187" s="21"/>
      <c r="Z187" s="21"/>
      <c r="AA187" s="21"/>
      <c r="AB187" s="21"/>
      <c r="AC187" s="19">
        <f t="shared" si="36"/>
        <v>0</v>
      </c>
      <c r="AD187" s="20"/>
      <c r="AE187" s="19">
        <f t="shared" si="50"/>
        <v>61741</v>
      </c>
      <c r="AF187" s="20"/>
      <c r="AG187" s="21"/>
      <c r="AH187" s="21"/>
      <c r="AI187" s="21"/>
      <c r="AJ187" s="21"/>
      <c r="AK187" s="19">
        <f t="shared" si="44"/>
        <v>0</v>
      </c>
      <c r="AL187" s="20"/>
      <c r="AM187" s="21"/>
      <c r="AN187" s="21"/>
      <c r="AO187" s="21"/>
      <c r="AP187" s="21"/>
      <c r="AQ187" s="19">
        <f t="shared" si="45"/>
        <v>0</v>
      </c>
      <c r="AR187" s="20"/>
      <c r="AS187" s="21"/>
      <c r="AT187" s="21"/>
      <c r="AU187" s="21"/>
      <c r="AV187" s="21"/>
      <c r="AW187" s="21"/>
      <c r="AX187" s="21">
        <v>36504</v>
      </c>
      <c r="AY187" s="19">
        <f t="shared" si="46"/>
        <v>36504</v>
      </c>
      <c r="AZ187" s="20"/>
      <c r="BA187" s="21"/>
      <c r="BB187" s="21"/>
      <c r="BC187" s="21">
        <v>5045</v>
      </c>
      <c r="BD187" s="21"/>
      <c r="BE187" s="19">
        <f t="shared" si="47"/>
        <v>5045</v>
      </c>
      <c r="BF187" s="20"/>
      <c r="BG187" s="22"/>
      <c r="BH187" s="20"/>
      <c r="BI187" s="21"/>
      <c r="BJ187" s="21"/>
      <c r="BK187" s="21">
        <v>3179</v>
      </c>
      <c r="BL187" s="21">
        <v>9100</v>
      </c>
      <c r="BM187" s="21"/>
      <c r="BN187" s="21"/>
      <c r="BO187" s="21"/>
      <c r="BP187" s="21"/>
      <c r="BQ187" s="21"/>
      <c r="BR187" s="21"/>
      <c r="BS187" s="21"/>
      <c r="BT187" s="21">
        <v>3464</v>
      </c>
      <c r="BU187" s="19">
        <f t="shared" si="41"/>
        <v>15743</v>
      </c>
      <c r="BV187" s="20" t="s">
        <v>12</v>
      </c>
      <c r="BW187" s="19">
        <f t="shared" si="51"/>
        <v>57292</v>
      </c>
      <c r="BX187" s="20" t="s">
        <v>12</v>
      </c>
      <c r="BY187" s="19">
        <f t="shared" si="52"/>
        <v>4449</v>
      </c>
      <c r="BZ187" s="20" t="s">
        <v>12</v>
      </c>
      <c r="CA187" s="29"/>
      <c r="CB187" s="20"/>
      <c r="CC187" s="19">
        <f t="shared" si="37"/>
        <v>90259</v>
      </c>
      <c r="CD187" s="5"/>
      <c r="CE187" s="113"/>
      <c r="CF187" s="113">
        <v>90259</v>
      </c>
      <c r="CG187" s="19">
        <f t="shared" si="38"/>
        <v>0</v>
      </c>
      <c r="CH187" s="335" t="s">
        <v>738</v>
      </c>
    </row>
    <row r="188" spans="1:86" x14ac:dyDescent="0.2">
      <c r="A188" s="6">
        <f t="shared" si="34"/>
        <v>1</v>
      </c>
      <c r="B188" s="30" t="s">
        <v>412</v>
      </c>
      <c r="C188" s="29">
        <v>0</v>
      </c>
      <c r="D188" s="20"/>
      <c r="E188" s="21">
        <v>12295</v>
      </c>
      <c r="F188" s="21">
        <v>0</v>
      </c>
      <c r="G188" s="21">
        <v>0</v>
      </c>
      <c r="H188" s="21">
        <v>0</v>
      </c>
      <c r="I188" s="21">
        <v>0</v>
      </c>
      <c r="J188" s="21">
        <v>0</v>
      </c>
      <c r="K188" s="21">
        <v>0</v>
      </c>
      <c r="L188" s="21">
        <v>0</v>
      </c>
      <c r="M188" s="21">
        <v>15227</v>
      </c>
      <c r="N188" s="19">
        <f t="shared" si="35"/>
        <v>27522</v>
      </c>
      <c r="O188" s="20"/>
      <c r="P188" s="21">
        <v>14528</v>
      </c>
      <c r="Q188" s="21">
        <v>0</v>
      </c>
      <c r="R188" s="21">
        <v>2319</v>
      </c>
      <c r="S188" s="21">
        <v>0</v>
      </c>
      <c r="T188" s="21">
        <v>2094</v>
      </c>
      <c r="U188" s="54">
        <f>(SUM(P188:T188))</f>
        <v>18941</v>
      </c>
      <c r="V188" s="20"/>
      <c r="W188" s="21"/>
      <c r="X188" s="21"/>
      <c r="Y188" s="21"/>
      <c r="Z188" s="21"/>
      <c r="AA188" s="21"/>
      <c r="AB188" s="21"/>
      <c r="AC188" s="19">
        <f t="shared" si="36"/>
        <v>0</v>
      </c>
      <c r="AD188" s="20"/>
      <c r="AE188" s="19">
        <f t="shared" si="50"/>
        <v>46463</v>
      </c>
      <c r="AF188" s="20"/>
      <c r="AG188" s="21"/>
      <c r="AH188" s="21"/>
      <c r="AI188" s="21"/>
      <c r="AJ188" s="21"/>
      <c r="AK188" s="19">
        <f t="shared" si="44"/>
        <v>0</v>
      </c>
      <c r="AL188" s="20"/>
      <c r="AM188" s="21">
        <v>0</v>
      </c>
      <c r="AN188" s="21">
        <v>0</v>
      </c>
      <c r="AO188" s="21">
        <v>0</v>
      </c>
      <c r="AP188" s="21">
        <v>0</v>
      </c>
      <c r="AQ188" s="19">
        <f t="shared" si="45"/>
        <v>0</v>
      </c>
      <c r="AR188" s="20"/>
      <c r="AS188" s="21">
        <v>0</v>
      </c>
      <c r="AT188" s="21">
        <v>0</v>
      </c>
      <c r="AU188" s="21">
        <v>14502</v>
      </c>
      <c r="AV188" s="21">
        <v>7746</v>
      </c>
      <c r="AW188" s="21">
        <v>0</v>
      </c>
      <c r="AX188" s="21">
        <v>0</v>
      </c>
      <c r="AY188" s="19">
        <f t="shared" si="46"/>
        <v>22248</v>
      </c>
      <c r="AZ188" s="20"/>
      <c r="BA188" s="21">
        <v>0</v>
      </c>
      <c r="BB188" s="21">
        <v>0</v>
      </c>
      <c r="BC188" s="21">
        <v>36880</v>
      </c>
      <c r="BD188" s="21">
        <v>0</v>
      </c>
      <c r="BE188" s="19">
        <f t="shared" si="47"/>
        <v>36880</v>
      </c>
      <c r="BF188" s="20"/>
      <c r="BG188" s="22">
        <v>6462</v>
      </c>
      <c r="BH188" s="20"/>
      <c r="BI188" s="21">
        <v>0</v>
      </c>
      <c r="BJ188" s="21">
        <v>0</v>
      </c>
      <c r="BK188" s="21">
        <v>2265</v>
      </c>
      <c r="BL188" s="21">
        <v>973</v>
      </c>
      <c r="BM188" s="21">
        <v>1000</v>
      </c>
      <c r="BN188" s="21">
        <v>0</v>
      </c>
      <c r="BO188" s="21">
        <v>0</v>
      </c>
      <c r="BP188" s="21">
        <v>0</v>
      </c>
      <c r="BQ188" s="21">
        <v>0</v>
      </c>
      <c r="BR188" s="21">
        <v>0</v>
      </c>
      <c r="BS188" s="21">
        <v>0</v>
      </c>
      <c r="BT188" s="21">
        <v>0</v>
      </c>
      <c r="BU188" s="19">
        <f t="shared" si="41"/>
        <v>4238</v>
      </c>
      <c r="BV188" s="20" t="s">
        <v>12</v>
      </c>
      <c r="BW188" s="19">
        <f t="shared" si="51"/>
        <v>69828</v>
      </c>
      <c r="BX188" s="20" t="s">
        <v>12</v>
      </c>
      <c r="BY188" s="19">
        <f t="shared" si="52"/>
        <v>-23365</v>
      </c>
      <c r="BZ188" s="20" t="s">
        <v>12</v>
      </c>
      <c r="CA188" s="29"/>
      <c r="CB188" s="20"/>
      <c r="CC188" s="19">
        <f t="shared" si="37"/>
        <v>-23365</v>
      </c>
      <c r="CD188" s="5"/>
      <c r="CE188" s="113">
        <v>0</v>
      </c>
      <c r="CF188" s="113">
        <v>0</v>
      </c>
      <c r="CG188" s="19">
        <f t="shared" si="38"/>
        <v>-23365</v>
      </c>
      <c r="CH188" s="336" t="s">
        <v>738</v>
      </c>
    </row>
    <row r="189" spans="1:86" x14ac:dyDescent="0.2">
      <c r="A189" s="6">
        <f t="shared" si="34"/>
        <v>1</v>
      </c>
      <c r="B189" s="30" t="s">
        <v>413</v>
      </c>
      <c r="C189" s="29">
        <v>0</v>
      </c>
      <c r="D189" s="20"/>
      <c r="E189" s="21">
        <v>28624</v>
      </c>
      <c r="F189" s="21">
        <v>0</v>
      </c>
      <c r="G189" s="21">
        <v>0</v>
      </c>
      <c r="H189" s="21">
        <v>79482</v>
      </c>
      <c r="I189" s="21">
        <v>0</v>
      </c>
      <c r="J189" s="21">
        <v>0</v>
      </c>
      <c r="K189" s="21">
        <v>372</v>
      </c>
      <c r="L189" s="21">
        <v>0</v>
      </c>
      <c r="M189" s="21">
        <v>5381</v>
      </c>
      <c r="N189" s="19">
        <f t="shared" si="35"/>
        <v>113859</v>
      </c>
      <c r="O189" s="20"/>
      <c r="P189" s="21">
        <v>62134</v>
      </c>
      <c r="Q189" s="21">
        <v>0</v>
      </c>
      <c r="R189" s="21">
        <v>0</v>
      </c>
      <c r="S189" s="21">
        <v>0</v>
      </c>
      <c r="T189" s="21">
        <v>0</v>
      </c>
      <c r="U189" s="59">
        <f t="shared" si="43"/>
        <v>62134</v>
      </c>
      <c r="V189" s="20"/>
      <c r="W189" s="21"/>
      <c r="X189" s="21"/>
      <c r="Y189" s="21"/>
      <c r="Z189" s="21"/>
      <c r="AA189" s="21"/>
      <c r="AB189" s="21"/>
      <c r="AC189" s="19">
        <f t="shared" si="36"/>
        <v>0</v>
      </c>
      <c r="AD189" s="20"/>
      <c r="AE189" s="19">
        <f t="shared" si="50"/>
        <v>175993</v>
      </c>
      <c r="AF189" s="20"/>
      <c r="AG189" s="21"/>
      <c r="AH189" s="21"/>
      <c r="AI189" s="21"/>
      <c r="AJ189" s="21"/>
      <c r="AK189" s="19">
        <f t="shared" si="44"/>
        <v>0</v>
      </c>
      <c r="AL189" s="20"/>
      <c r="AM189" s="21">
        <v>0</v>
      </c>
      <c r="AN189" s="21">
        <v>0</v>
      </c>
      <c r="AO189" s="21">
        <v>0</v>
      </c>
      <c r="AP189" s="21">
        <v>0</v>
      </c>
      <c r="AQ189" s="19">
        <f t="shared" si="45"/>
        <v>0</v>
      </c>
      <c r="AR189" s="20"/>
      <c r="AS189" s="21">
        <v>0</v>
      </c>
      <c r="AT189" s="21">
        <v>10169</v>
      </c>
      <c r="AU189" s="21">
        <v>0</v>
      </c>
      <c r="AV189" s="21">
        <v>0</v>
      </c>
      <c r="AW189" s="21">
        <v>0</v>
      </c>
      <c r="AX189" s="21">
        <v>54143</v>
      </c>
      <c r="AY189" s="19">
        <f t="shared" si="46"/>
        <v>64312</v>
      </c>
      <c r="AZ189" s="20"/>
      <c r="BA189" s="21">
        <v>67645</v>
      </c>
      <c r="BB189" s="21">
        <v>0</v>
      </c>
      <c r="BC189" s="21">
        <v>2006</v>
      </c>
      <c r="BD189" s="21">
        <v>12151</v>
      </c>
      <c r="BE189" s="19">
        <f t="shared" si="47"/>
        <v>81802</v>
      </c>
      <c r="BF189" s="20"/>
      <c r="BG189" s="22">
        <v>3139</v>
      </c>
      <c r="BH189" s="20"/>
      <c r="BI189" s="21">
        <v>0</v>
      </c>
      <c r="BJ189" s="21">
        <v>0</v>
      </c>
      <c r="BK189" s="21">
        <v>26740</v>
      </c>
      <c r="BL189" s="21">
        <v>0</v>
      </c>
      <c r="BM189" s="21">
        <v>0</v>
      </c>
      <c r="BN189" s="21">
        <v>0</v>
      </c>
      <c r="BO189" s="21">
        <v>0</v>
      </c>
      <c r="BP189" s="21">
        <v>0</v>
      </c>
      <c r="BQ189" s="21">
        <v>0</v>
      </c>
      <c r="BR189" s="21">
        <v>0</v>
      </c>
      <c r="BS189" s="21">
        <v>0</v>
      </c>
      <c r="BT189" s="21">
        <v>0</v>
      </c>
      <c r="BU189" s="19">
        <f t="shared" si="41"/>
        <v>26740</v>
      </c>
      <c r="BV189" s="20" t="s">
        <v>12</v>
      </c>
      <c r="BW189" s="19">
        <f t="shared" si="51"/>
        <v>175993</v>
      </c>
      <c r="BX189" s="20" t="s">
        <v>12</v>
      </c>
      <c r="BY189" s="19">
        <f t="shared" si="52"/>
        <v>0</v>
      </c>
      <c r="BZ189" s="20" t="s">
        <v>12</v>
      </c>
      <c r="CA189" s="29"/>
      <c r="CB189" s="20"/>
      <c r="CC189" s="19">
        <f t="shared" si="37"/>
        <v>0</v>
      </c>
      <c r="CD189" s="5"/>
      <c r="CE189" s="113">
        <v>0</v>
      </c>
      <c r="CF189" s="113">
        <v>0</v>
      </c>
      <c r="CG189" s="19">
        <f t="shared" si="38"/>
        <v>0</v>
      </c>
      <c r="CH189" s="336" t="s">
        <v>738</v>
      </c>
    </row>
    <row r="190" spans="1:86" x14ac:dyDescent="0.2">
      <c r="A190" s="6">
        <f t="shared" si="34"/>
        <v>1</v>
      </c>
      <c r="B190" s="30" t="s">
        <v>414</v>
      </c>
      <c r="C190" s="29">
        <v>11193418</v>
      </c>
      <c r="D190" s="20"/>
      <c r="E190" s="21">
        <v>897232</v>
      </c>
      <c r="F190" s="21">
        <v>104450</v>
      </c>
      <c r="G190" s="21">
        <v>276171</v>
      </c>
      <c r="H190" s="21">
        <v>115593</v>
      </c>
      <c r="I190" s="21">
        <v>0</v>
      </c>
      <c r="J190" s="21">
        <v>0</v>
      </c>
      <c r="K190" s="21">
        <v>407731</v>
      </c>
      <c r="L190" s="21">
        <v>0</v>
      </c>
      <c r="M190" s="21">
        <v>3190794</v>
      </c>
      <c r="N190" s="19">
        <f t="shared" si="35"/>
        <v>4991971</v>
      </c>
      <c r="O190" s="20"/>
      <c r="P190" s="21">
        <v>2485768</v>
      </c>
      <c r="Q190" s="21">
        <v>0</v>
      </c>
      <c r="R190" s="21">
        <v>0</v>
      </c>
      <c r="S190" s="21">
        <v>0</v>
      </c>
      <c r="T190" s="21">
        <v>901267</v>
      </c>
      <c r="U190" s="59">
        <f t="shared" si="43"/>
        <v>3387035</v>
      </c>
      <c r="V190" s="20"/>
      <c r="W190" s="21"/>
      <c r="X190" s="21"/>
      <c r="Y190" s="21"/>
      <c r="Z190" s="21"/>
      <c r="AA190" s="21"/>
      <c r="AB190" s="21"/>
      <c r="AC190" s="19">
        <f t="shared" si="36"/>
        <v>0</v>
      </c>
      <c r="AD190" s="20"/>
      <c r="AE190" s="19">
        <f t="shared" si="50"/>
        <v>8379006</v>
      </c>
      <c r="AF190" s="20"/>
      <c r="AG190" s="21"/>
      <c r="AH190" s="21"/>
      <c r="AI190" s="21"/>
      <c r="AJ190" s="21"/>
      <c r="AK190" s="19">
        <f t="shared" si="44"/>
        <v>0</v>
      </c>
      <c r="AL190" s="20"/>
      <c r="AM190" s="21">
        <v>841345</v>
      </c>
      <c r="AN190" s="21">
        <v>6737</v>
      </c>
      <c r="AO190" s="21">
        <v>0</v>
      </c>
      <c r="AP190" s="21">
        <v>3888</v>
      </c>
      <c r="AQ190" s="19">
        <f t="shared" si="45"/>
        <v>851970</v>
      </c>
      <c r="AR190" s="20"/>
      <c r="AS190" s="21">
        <v>1555035</v>
      </c>
      <c r="AT190" s="21">
        <v>127881</v>
      </c>
      <c r="AU190" s="21">
        <v>116917</v>
      </c>
      <c r="AV190" s="21">
        <v>19473</v>
      </c>
      <c r="AW190" s="21">
        <v>5894</v>
      </c>
      <c r="AX190" s="21">
        <v>1179395</v>
      </c>
      <c r="AY190" s="19">
        <f t="shared" si="46"/>
        <v>3004595</v>
      </c>
      <c r="AZ190" s="20"/>
      <c r="BA190" s="21">
        <v>825313</v>
      </c>
      <c r="BB190" s="21">
        <v>7717</v>
      </c>
      <c r="BC190" s="21">
        <v>102944</v>
      </c>
      <c r="BD190" s="21">
        <v>0</v>
      </c>
      <c r="BE190" s="19">
        <f t="shared" si="47"/>
        <v>935974</v>
      </c>
      <c r="BF190" s="20"/>
      <c r="BG190" s="22">
        <v>383543</v>
      </c>
      <c r="BH190" s="20">
        <v>302990</v>
      </c>
      <c r="BI190" s="21">
        <v>0</v>
      </c>
      <c r="BJ190" s="21">
        <v>0</v>
      </c>
      <c r="BK190" s="21">
        <v>430912</v>
      </c>
      <c r="BL190" s="21">
        <v>0</v>
      </c>
      <c r="BM190" s="21">
        <v>85722</v>
      </c>
      <c r="BN190" s="21">
        <v>0</v>
      </c>
      <c r="BO190" s="21">
        <v>0</v>
      </c>
      <c r="BP190" s="21">
        <v>0</v>
      </c>
      <c r="BQ190" s="21">
        <v>0</v>
      </c>
      <c r="BR190" s="21">
        <v>0</v>
      </c>
      <c r="BS190" s="21">
        <v>519315</v>
      </c>
      <c r="BT190" s="21">
        <v>0</v>
      </c>
      <c r="BU190" s="19">
        <f t="shared" si="41"/>
        <v>1035949</v>
      </c>
      <c r="BV190" s="20" t="s">
        <v>12</v>
      </c>
      <c r="BW190" s="19">
        <f t="shared" si="51"/>
        <v>6212031</v>
      </c>
      <c r="BX190" s="20" t="s">
        <v>12</v>
      </c>
      <c r="BY190" s="19">
        <f t="shared" si="52"/>
        <v>2166975</v>
      </c>
      <c r="BZ190" s="20" t="s">
        <v>12</v>
      </c>
      <c r="CA190" s="29">
        <v>-716681</v>
      </c>
      <c r="CB190" s="20"/>
      <c r="CC190" s="19">
        <f t="shared" si="37"/>
        <v>12643712</v>
      </c>
      <c r="CD190" s="5"/>
      <c r="CE190" s="113">
        <v>12643712</v>
      </c>
      <c r="CF190" s="113">
        <v>0</v>
      </c>
      <c r="CG190" s="19">
        <f t="shared" si="38"/>
        <v>0</v>
      </c>
      <c r="CH190" s="336" t="s">
        <v>738</v>
      </c>
    </row>
    <row r="191" spans="1:86" x14ac:dyDescent="0.2">
      <c r="A191" s="6">
        <f t="shared" si="34"/>
        <v>1</v>
      </c>
      <c r="B191" s="30" t="s">
        <v>415</v>
      </c>
      <c r="C191" s="29">
        <v>180112</v>
      </c>
      <c r="D191" s="20"/>
      <c r="E191" s="21">
        <v>0</v>
      </c>
      <c r="F191" s="21">
        <v>0</v>
      </c>
      <c r="G191" s="21">
        <v>0</v>
      </c>
      <c r="H191" s="21">
        <v>0</v>
      </c>
      <c r="I191" s="21">
        <v>0</v>
      </c>
      <c r="J191" s="21">
        <v>0</v>
      </c>
      <c r="K191" s="21">
        <v>0</v>
      </c>
      <c r="L191" s="21">
        <v>0</v>
      </c>
      <c r="M191" s="21">
        <v>0</v>
      </c>
      <c r="N191" s="19">
        <f t="shared" si="35"/>
        <v>0</v>
      </c>
      <c r="O191" s="20"/>
      <c r="P191" s="21">
        <v>56804</v>
      </c>
      <c r="Q191" s="21">
        <v>0</v>
      </c>
      <c r="R191" s="21">
        <v>0</v>
      </c>
      <c r="S191" s="21">
        <v>0</v>
      </c>
      <c r="T191" s="21">
        <v>15700</v>
      </c>
      <c r="U191" s="59">
        <f t="shared" si="43"/>
        <v>72504</v>
      </c>
      <c r="V191" s="20"/>
      <c r="W191" s="21"/>
      <c r="X191" s="21"/>
      <c r="Y191" s="21"/>
      <c r="Z191" s="21"/>
      <c r="AA191" s="21"/>
      <c r="AB191" s="21"/>
      <c r="AC191" s="19">
        <f t="shared" si="36"/>
        <v>0</v>
      </c>
      <c r="AD191" s="20"/>
      <c r="AE191" s="19">
        <f t="shared" si="50"/>
        <v>72504</v>
      </c>
      <c r="AF191" s="20"/>
      <c r="AG191" s="21"/>
      <c r="AH191" s="21"/>
      <c r="AI191" s="21"/>
      <c r="AJ191" s="21"/>
      <c r="AK191" s="19">
        <f t="shared" si="44"/>
        <v>0</v>
      </c>
      <c r="AL191" s="20"/>
      <c r="AM191" s="21">
        <v>0</v>
      </c>
      <c r="AN191" s="21">
        <v>0</v>
      </c>
      <c r="AO191" s="21">
        <v>0</v>
      </c>
      <c r="AP191" s="21">
        <v>0</v>
      </c>
      <c r="AQ191" s="19">
        <f t="shared" si="45"/>
        <v>0</v>
      </c>
      <c r="AR191" s="20"/>
      <c r="AS191" s="21">
        <v>0</v>
      </c>
      <c r="AT191" s="21">
        <v>2184</v>
      </c>
      <c r="AU191" s="21">
        <v>7549</v>
      </c>
      <c r="AV191" s="21">
        <v>0</v>
      </c>
      <c r="AW191" s="21">
        <v>0</v>
      </c>
      <c r="AX191" s="21">
        <v>0</v>
      </c>
      <c r="AY191" s="19">
        <f t="shared" si="46"/>
        <v>9733</v>
      </c>
      <c r="AZ191" s="20"/>
      <c r="BA191" s="21">
        <v>768</v>
      </c>
      <c r="BB191" s="21">
        <v>1995</v>
      </c>
      <c r="BC191" s="21">
        <v>11166</v>
      </c>
      <c r="BD191" s="21">
        <v>0</v>
      </c>
      <c r="BE191" s="19">
        <f t="shared" si="47"/>
        <v>13929</v>
      </c>
      <c r="BF191" s="20"/>
      <c r="BG191" s="22">
        <v>3039</v>
      </c>
      <c r="BH191" s="20"/>
      <c r="BI191" s="21">
        <v>0</v>
      </c>
      <c r="BJ191" s="21">
        <v>0</v>
      </c>
      <c r="BK191" s="21">
        <v>5075</v>
      </c>
      <c r="BL191" s="21">
        <v>0</v>
      </c>
      <c r="BM191" s="21">
        <v>0</v>
      </c>
      <c r="BN191" s="21">
        <v>0</v>
      </c>
      <c r="BO191" s="21">
        <v>0</v>
      </c>
      <c r="BP191" s="21">
        <v>0</v>
      </c>
      <c r="BQ191" s="21">
        <v>0</v>
      </c>
      <c r="BR191" s="21">
        <v>0</v>
      </c>
      <c r="BS191" s="21">
        <v>0</v>
      </c>
      <c r="BT191" s="21">
        <v>0</v>
      </c>
      <c r="BU191" s="19">
        <f t="shared" si="41"/>
        <v>5075</v>
      </c>
      <c r="BV191" s="20" t="s">
        <v>12</v>
      </c>
      <c r="BW191" s="19">
        <f t="shared" si="51"/>
        <v>31776</v>
      </c>
      <c r="BX191" s="20" t="s">
        <v>12</v>
      </c>
      <c r="BY191" s="19">
        <f t="shared" si="52"/>
        <v>40728</v>
      </c>
      <c r="BZ191" s="20" t="s">
        <v>12</v>
      </c>
      <c r="CA191" s="29"/>
      <c r="CB191" s="20"/>
      <c r="CC191" s="19">
        <f t="shared" si="37"/>
        <v>220840</v>
      </c>
      <c r="CD191" s="5"/>
      <c r="CE191" s="113">
        <v>0</v>
      </c>
      <c r="CF191" s="113">
        <v>220840</v>
      </c>
      <c r="CG191" s="19">
        <f t="shared" si="38"/>
        <v>0</v>
      </c>
      <c r="CH191" s="336" t="s">
        <v>738</v>
      </c>
    </row>
    <row r="192" spans="1:86" x14ac:dyDescent="0.2">
      <c r="A192" s="6">
        <f t="shared" si="34"/>
        <v>1</v>
      </c>
      <c r="B192" s="30" t="s">
        <v>416</v>
      </c>
      <c r="C192" s="29">
        <v>372299</v>
      </c>
      <c r="D192" s="20"/>
      <c r="E192" s="21">
        <v>158586</v>
      </c>
      <c r="F192" s="21">
        <v>0</v>
      </c>
      <c r="G192" s="21">
        <v>0</v>
      </c>
      <c r="H192" s="21">
        <v>131625</v>
      </c>
      <c r="I192" s="21">
        <v>0</v>
      </c>
      <c r="J192" s="21">
        <v>0</v>
      </c>
      <c r="K192" s="21">
        <v>20951</v>
      </c>
      <c r="L192" s="21">
        <v>0</v>
      </c>
      <c r="M192" s="21">
        <v>64409</v>
      </c>
      <c r="N192" s="19">
        <f t="shared" si="35"/>
        <v>375571</v>
      </c>
      <c r="O192" s="20"/>
      <c r="P192" s="21">
        <v>151581</v>
      </c>
      <c r="Q192" s="21">
        <v>0</v>
      </c>
      <c r="R192" s="21">
        <v>0</v>
      </c>
      <c r="S192" s="21">
        <v>0</v>
      </c>
      <c r="T192" s="21">
        <v>0</v>
      </c>
      <c r="U192" s="59">
        <f t="shared" si="43"/>
        <v>151581</v>
      </c>
      <c r="V192" s="20"/>
      <c r="W192" s="21"/>
      <c r="X192" s="21"/>
      <c r="Y192" s="21"/>
      <c r="Z192" s="21"/>
      <c r="AA192" s="21"/>
      <c r="AB192" s="21"/>
      <c r="AC192" s="19">
        <f t="shared" si="36"/>
        <v>0</v>
      </c>
      <c r="AD192" s="20"/>
      <c r="AE192" s="19">
        <f t="shared" si="50"/>
        <v>527152</v>
      </c>
      <c r="AF192" s="20"/>
      <c r="AG192" s="21">
        <v>54235</v>
      </c>
      <c r="AH192" s="21"/>
      <c r="AI192" s="21"/>
      <c r="AJ192" s="21"/>
      <c r="AK192" s="19">
        <f t="shared" si="44"/>
        <v>54235</v>
      </c>
      <c r="AL192" s="20"/>
      <c r="AM192" s="21">
        <v>0</v>
      </c>
      <c r="AN192" s="21">
        <v>0</v>
      </c>
      <c r="AO192" s="21">
        <v>0</v>
      </c>
      <c r="AP192" s="21">
        <v>0</v>
      </c>
      <c r="AQ192" s="19">
        <f t="shared" si="45"/>
        <v>0</v>
      </c>
      <c r="AR192" s="20"/>
      <c r="AS192" s="21">
        <v>103840</v>
      </c>
      <c r="AT192" s="21">
        <v>71049</v>
      </c>
      <c r="AU192" s="21">
        <v>44773</v>
      </c>
      <c r="AV192" s="21">
        <v>34591</v>
      </c>
      <c r="AW192" s="21">
        <v>0</v>
      </c>
      <c r="AX192" s="21">
        <v>3977</v>
      </c>
      <c r="AY192" s="19">
        <f t="shared" si="46"/>
        <v>258230</v>
      </c>
      <c r="AZ192" s="20"/>
      <c r="BA192" s="21">
        <v>0</v>
      </c>
      <c r="BB192" s="21">
        <v>0</v>
      </c>
      <c r="BC192" s="21">
        <v>66337</v>
      </c>
      <c r="BD192" s="21">
        <v>0</v>
      </c>
      <c r="BE192" s="19">
        <f t="shared" si="47"/>
        <v>66337</v>
      </c>
      <c r="BF192" s="20"/>
      <c r="BG192" s="22">
        <v>0</v>
      </c>
      <c r="BH192" s="20"/>
      <c r="BI192" s="21">
        <v>0</v>
      </c>
      <c r="BJ192" s="21">
        <v>0</v>
      </c>
      <c r="BK192" s="21">
        <v>5430</v>
      </c>
      <c r="BL192" s="21">
        <v>0</v>
      </c>
      <c r="BM192" s="21">
        <v>0</v>
      </c>
      <c r="BN192" s="21">
        <v>0</v>
      </c>
      <c r="BO192" s="21">
        <v>0</v>
      </c>
      <c r="BP192" s="21">
        <v>0</v>
      </c>
      <c r="BQ192" s="21">
        <v>0</v>
      </c>
      <c r="BR192" s="21">
        <v>0</v>
      </c>
      <c r="BS192" s="21">
        <v>0</v>
      </c>
      <c r="BT192" s="21">
        <v>0</v>
      </c>
      <c r="BU192" s="19">
        <f t="shared" si="41"/>
        <v>5430</v>
      </c>
      <c r="BV192" s="20" t="s">
        <v>12</v>
      </c>
      <c r="BW192" s="19">
        <f t="shared" si="51"/>
        <v>384232</v>
      </c>
      <c r="BX192" s="20" t="s">
        <v>12</v>
      </c>
      <c r="BY192" s="19">
        <f t="shared" si="52"/>
        <v>142920</v>
      </c>
      <c r="BZ192" s="20" t="s">
        <v>12</v>
      </c>
      <c r="CA192" s="29"/>
      <c r="CB192" s="20"/>
      <c r="CC192" s="19">
        <f t="shared" si="37"/>
        <v>515219</v>
      </c>
      <c r="CD192" s="5"/>
      <c r="CE192" s="113">
        <v>184499</v>
      </c>
      <c r="CF192" s="113">
        <v>106873</v>
      </c>
      <c r="CG192" s="19">
        <f>CC192-CE192-CF192</f>
        <v>223847</v>
      </c>
      <c r="CH192" s="336" t="s">
        <v>738</v>
      </c>
    </row>
    <row r="193" spans="1:86" x14ac:dyDescent="0.2">
      <c r="A193" s="6">
        <f t="shared" si="34"/>
        <v>1</v>
      </c>
      <c r="B193" s="30" t="s">
        <v>417</v>
      </c>
      <c r="C193" s="29">
        <v>60551</v>
      </c>
      <c r="D193" s="20"/>
      <c r="E193" s="21">
        <v>152584</v>
      </c>
      <c r="F193" s="21"/>
      <c r="G193" s="21"/>
      <c r="H193" s="21">
        <v>44656</v>
      </c>
      <c r="I193" s="21"/>
      <c r="J193" s="21"/>
      <c r="K193" s="21">
        <v>17474</v>
      </c>
      <c r="L193" s="21"/>
      <c r="M193" s="21">
        <v>269668</v>
      </c>
      <c r="N193" s="19">
        <f t="shared" si="35"/>
        <v>484382</v>
      </c>
      <c r="O193" s="20"/>
      <c r="P193" s="21">
        <v>37745</v>
      </c>
      <c r="Q193" s="21"/>
      <c r="R193" s="21">
        <v>10432</v>
      </c>
      <c r="S193" s="21"/>
      <c r="T193" s="21">
        <v>110931</v>
      </c>
      <c r="U193" s="59">
        <f t="shared" si="43"/>
        <v>159108</v>
      </c>
      <c r="V193" s="20"/>
      <c r="W193" s="21"/>
      <c r="X193" s="21"/>
      <c r="Y193" s="21"/>
      <c r="Z193" s="21"/>
      <c r="AA193" s="21"/>
      <c r="AB193" s="21"/>
      <c r="AC193" s="19">
        <f t="shared" si="36"/>
        <v>0</v>
      </c>
      <c r="AD193" s="20"/>
      <c r="AE193" s="19">
        <f t="shared" si="50"/>
        <v>643490</v>
      </c>
      <c r="AF193" s="20"/>
      <c r="AG193" s="21"/>
      <c r="AH193" s="21"/>
      <c r="AI193" s="21"/>
      <c r="AJ193" s="21"/>
      <c r="AK193" s="19">
        <f t="shared" si="44"/>
        <v>0</v>
      </c>
      <c r="AL193" s="20"/>
      <c r="AM193" s="21"/>
      <c r="AN193" s="21">
        <v>373162</v>
      </c>
      <c r="AO193" s="21"/>
      <c r="AP193" s="21"/>
      <c r="AQ193" s="19">
        <f t="shared" si="45"/>
        <v>373162</v>
      </c>
      <c r="AR193" s="20"/>
      <c r="AS193" s="21"/>
      <c r="AT193" s="21"/>
      <c r="AU193" s="21">
        <v>40695</v>
      </c>
      <c r="AV193" s="21">
        <v>354</v>
      </c>
      <c r="AW193" s="21">
        <v>7038</v>
      </c>
      <c r="AX193" s="21"/>
      <c r="AY193" s="19">
        <f t="shared" si="46"/>
        <v>48087</v>
      </c>
      <c r="AZ193" s="20"/>
      <c r="BA193" s="21">
        <v>4499</v>
      </c>
      <c r="BB193" s="21">
        <v>26733</v>
      </c>
      <c r="BC193" s="21">
        <v>715</v>
      </c>
      <c r="BD193" s="21"/>
      <c r="BE193" s="19">
        <f t="shared" si="47"/>
        <v>31947</v>
      </c>
      <c r="BF193" s="20"/>
      <c r="BG193" s="22">
        <v>165157</v>
      </c>
      <c r="BH193" s="20"/>
      <c r="BI193" s="21"/>
      <c r="BJ193" s="21"/>
      <c r="BK193" s="21">
        <v>45388</v>
      </c>
      <c r="BL193" s="21"/>
      <c r="BM193" s="21">
        <v>4956</v>
      </c>
      <c r="BN193" s="21"/>
      <c r="BO193" s="21"/>
      <c r="BP193" s="21"/>
      <c r="BQ193" s="21"/>
      <c r="BR193" s="21"/>
      <c r="BS193" s="21"/>
      <c r="BT193" s="21">
        <v>24405</v>
      </c>
      <c r="BU193" s="19">
        <f t="shared" si="41"/>
        <v>74749</v>
      </c>
      <c r="BV193" s="20" t="s">
        <v>12</v>
      </c>
      <c r="BW193" s="19">
        <f t="shared" si="51"/>
        <v>693102</v>
      </c>
      <c r="BX193" s="20" t="s">
        <v>12</v>
      </c>
      <c r="BY193" s="19">
        <f t="shared" si="52"/>
        <v>-49612</v>
      </c>
      <c r="BZ193" s="20" t="s">
        <v>12</v>
      </c>
      <c r="CA193" s="29"/>
      <c r="CB193" s="20"/>
      <c r="CC193" s="19">
        <f t="shared" si="37"/>
        <v>10939</v>
      </c>
      <c r="CD193" s="5"/>
      <c r="CE193" s="113"/>
      <c r="CF193" s="113"/>
      <c r="CG193" s="19">
        <f t="shared" si="38"/>
        <v>10939</v>
      </c>
      <c r="CH193" s="335" t="s">
        <v>738</v>
      </c>
    </row>
    <row r="194" spans="1:86" x14ac:dyDescent="0.2">
      <c r="A194" s="6">
        <f t="shared" si="34"/>
        <v>1</v>
      </c>
      <c r="B194" s="30" t="s">
        <v>418</v>
      </c>
      <c r="C194" s="29"/>
      <c r="D194" s="20"/>
      <c r="E194" s="21">
        <v>22882</v>
      </c>
      <c r="F194" s="21"/>
      <c r="G194" s="21">
        <v>431</v>
      </c>
      <c r="H194" s="21">
        <v>4519</v>
      </c>
      <c r="I194" s="21"/>
      <c r="J194" s="21"/>
      <c r="K194" s="21"/>
      <c r="L194" s="21"/>
      <c r="M194" s="21"/>
      <c r="N194" s="19">
        <f>+(SUM(E194:M194))</f>
        <v>27832</v>
      </c>
      <c r="O194" s="20"/>
      <c r="P194" s="21">
        <v>12059</v>
      </c>
      <c r="Q194" s="21"/>
      <c r="R194" s="21">
        <v>21348</v>
      </c>
      <c r="T194" s="21">
        <v>8651</v>
      </c>
      <c r="U194" s="59">
        <f t="shared" si="43"/>
        <v>42058</v>
      </c>
      <c r="V194" s="20"/>
      <c r="W194" s="21"/>
      <c r="X194" s="21"/>
      <c r="Y194" s="21"/>
      <c r="Z194" s="21"/>
      <c r="AA194" s="21"/>
      <c r="AB194" s="21"/>
      <c r="AC194" s="19">
        <f t="shared" si="36"/>
        <v>0</v>
      </c>
      <c r="AD194" s="20"/>
      <c r="AE194" s="19">
        <f t="shared" si="50"/>
        <v>69890</v>
      </c>
      <c r="AF194" s="20"/>
      <c r="AG194" s="21"/>
      <c r="AH194" s="21"/>
      <c r="AI194" s="21"/>
      <c r="AJ194" s="21"/>
      <c r="AK194" s="19">
        <f t="shared" si="44"/>
        <v>0</v>
      </c>
      <c r="AL194" s="20"/>
      <c r="AM194" s="21"/>
      <c r="AN194" s="21"/>
      <c r="AO194" s="21"/>
      <c r="AP194" s="21"/>
      <c r="AQ194" s="19">
        <f t="shared" si="45"/>
        <v>0</v>
      </c>
      <c r="AR194" s="20"/>
      <c r="AS194" s="21"/>
      <c r="AT194" s="21"/>
      <c r="AU194" s="21">
        <v>12539</v>
      </c>
      <c r="AV194" s="21"/>
      <c r="AW194" s="21"/>
      <c r="AX194" s="21"/>
      <c r="AY194" s="19">
        <f t="shared" si="46"/>
        <v>12539</v>
      </c>
      <c r="AZ194" s="20"/>
      <c r="BA194" s="21"/>
      <c r="BB194" s="21"/>
      <c r="BC194" s="21">
        <v>19971</v>
      </c>
      <c r="BD194" s="21"/>
      <c r="BE194" s="19">
        <f t="shared" si="47"/>
        <v>19971</v>
      </c>
      <c r="BF194" s="20"/>
      <c r="BG194" s="22">
        <v>29325</v>
      </c>
      <c r="BH194" s="20"/>
      <c r="BI194" s="21"/>
      <c r="BJ194" s="21"/>
      <c r="BK194" s="21">
        <v>6000</v>
      </c>
      <c r="BL194" s="21">
        <v>6000</v>
      </c>
      <c r="BM194" s="21"/>
      <c r="BN194" s="21"/>
      <c r="BO194" s="21"/>
      <c r="BP194" s="21"/>
      <c r="BQ194" s="21"/>
      <c r="BR194" s="21"/>
      <c r="BS194" s="21"/>
      <c r="BT194" s="21"/>
      <c r="BU194" s="19">
        <f t="shared" si="41"/>
        <v>12000</v>
      </c>
      <c r="BV194" s="20" t="s">
        <v>12</v>
      </c>
      <c r="BW194" s="19">
        <f t="shared" si="51"/>
        <v>73835</v>
      </c>
      <c r="BX194" s="20" t="s">
        <v>12</v>
      </c>
      <c r="BY194" s="19">
        <f t="shared" si="52"/>
        <v>-3945</v>
      </c>
      <c r="BZ194" s="20" t="s">
        <v>12</v>
      </c>
      <c r="CA194" s="29"/>
      <c r="CB194" s="20"/>
      <c r="CC194" s="19">
        <f t="shared" si="37"/>
        <v>-3945</v>
      </c>
      <c r="CD194" s="5"/>
      <c r="CE194" s="113"/>
      <c r="CF194" s="113"/>
      <c r="CG194" s="19">
        <f t="shared" si="38"/>
        <v>-3945</v>
      </c>
      <c r="CH194" s="336" t="s">
        <v>738</v>
      </c>
    </row>
    <row r="195" spans="1:86" x14ac:dyDescent="0.2">
      <c r="A195" s="6">
        <f t="shared" si="34"/>
        <v>1</v>
      </c>
      <c r="B195" s="30" t="s">
        <v>419</v>
      </c>
      <c r="C195" s="29">
        <v>654214</v>
      </c>
      <c r="D195" s="20"/>
      <c r="E195" s="21">
        <v>81470</v>
      </c>
      <c r="F195" s="21"/>
      <c r="G195" s="21">
        <v>26148</v>
      </c>
      <c r="H195" s="21"/>
      <c r="I195" s="21"/>
      <c r="J195" s="21"/>
      <c r="K195" s="21"/>
      <c r="L195" s="21"/>
      <c r="M195" s="21">
        <v>6046</v>
      </c>
      <c r="N195" s="19">
        <f t="shared" si="35"/>
        <v>113664</v>
      </c>
      <c r="O195" s="20"/>
      <c r="P195" s="21">
        <v>18918</v>
      </c>
      <c r="Q195" s="21"/>
      <c r="R195" s="21">
        <v>24674</v>
      </c>
      <c r="S195" s="21"/>
      <c r="T195" s="21"/>
      <c r="U195" s="59">
        <f t="shared" si="43"/>
        <v>43592</v>
      </c>
      <c r="V195" s="20"/>
      <c r="W195" s="21"/>
      <c r="X195" s="21"/>
      <c r="Y195" s="21"/>
      <c r="Z195" s="21"/>
      <c r="AA195" s="21"/>
      <c r="AB195" s="21"/>
      <c r="AC195" s="19">
        <f t="shared" si="36"/>
        <v>0</v>
      </c>
      <c r="AD195" s="20"/>
      <c r="AE195" s="19">
        <f t="shared" si="50"/>
        <v>157256</v>
      </c>
      <c r="AF195" s="20"/>
      <c r="AG195" s="21"/>
      <c r="AH195" s="21"/>
      <c r="AI195" s="21"/>
      <c r="AJ195" s="21"/>
      <c r="AK195" s="19">
        <f t="shared" si="44"/>
        <v>0</v>
      </c>
      <c r="AL195" s="20"/>
      <c r="AM195" s="21"/>
      <c r="AN195" s="21"/>
      <c r="AO195" s="21"/>
      <c r="AP195" s="21"/>
      <c r="AQ195" s="19">
        <f t="shared" si="45"/>
        <v>0</v>
      </c>
      <c r="AR195" s="20"/>
      <c r="AS195" s="21"/>
      <c r="AT195" s="21"/>
      <c r="AU195" s="21">
        <v>16375</v>
      </c>
      <c r="AV195" s="21"/>
      <c r="AW195" s="21"/>
      <c r="AX195" s="21">
        <v>10170</v>
      </c>
      <c r="AY195" s="19">
        <f t="shared" si="46"/>
        <v>26545</v>
      </c>
      <c r="AZ195" s="20"/>
      <c r="BA195" s="21"/>
      <c r="BB195" s="21"/>
      <c r="BC195" s="21">
        <v>21270</v>
      </c>
      <c r="BD195" s="21"/>
      <c r="BE195" s="19">
        <f t="shared" si="47"/>
        <v>21270</v>
      </c>
      <c r="BF195" s="20"/>
      <c r="BG195" s="22">
        <v>11440</v>
      </c>
      <c r="BH195" s="20"/>
      <c r="BI195" s="21"/>
      <c r="BJ195" s="21"/>
      <c r="BK195" s="21">
        <v>7386</v>
      </c>
      <c r="BL195" s="21">
        <v>2587</v>
      </c>
      <c r="BM195" s="21"/>
      <c r="BN195" s="21"/>
      <c r="BO195" s="21"/>
      <c r="BP195" s="21"/>
      <c r="BQ195" s="21"/>
      <c r="BR195" s="21"/>
      <c r="BS195" s="21"/>
      <c r="BT195" s="21"/>
      <c r="BU195" s="19">
        <f t="shared" si="41"/>
        <v>9973</v>
      </c>
      <c r="BV195" s="20" t="s">
        <v>12</v>
      </c>
      <c r="BW195" s="19">
        <f t="shared" si="51"/>
        <v>69228</v>
      </c>
      <c r="BX195" s="20" t="s">
        <v>12</v>
      </c>
      <c r="BY195" s="19">
        <f t="shared" si="52"/>
        <v>88028</v>
      </c>
      <c r="BZ195" s="20" t="s">
        <v>12</v>
      </c>
      <c r="CA195" s="29">
        <v>-5673</v>
      </c>
      <c r="CB195" s="20"/>
      <c r="CC195" s="19">
        <f t="shared" si="37"/>
        <v>736569</v>
      </c>
      <c r="CD195" s="5"/>
      <c r="CE195" s="113">
        <v>586569</v>
      </c>
      <c r="CF195" s="113">
        <v>150000</v>
      </c>
      <c r="CG195" s="19">
        <f t="shared" si="38"/>
        <v>0</v>
      </c>
      <c r="CH195" s="336" t="s">
        <v>738</v>
      </c>
    </row>
    <row r="196" spans="1:86" x14ac:dyDescent="0.2">
      <c r="A196" s="6">
        <f t="shared" si="34"/>
        <v>1</v>
      </c>
      <c r="B196" s="30" t="s">
        <v>420</v>
      </c>
      <c r="C196" s="29">
        <v>2250180</v>
      </c>
      <c r="D196" s="20"/>
      <c r="E196" s="21">
        <v>335881</v>
      </c>
      <c r="F196" s="21"/>
      <c r="G196" s="21">
        <v>11826</v>
      </c>
      <c r="H196" s="21">
        <v>50000</v>
      </c>
      <c r="I196" s="21"/>
      <c r="J196" s="21"/>
      <c r="K196" s="21"/>
      <c r="L196" s="21"/>
      <c r="M196" s="21">
        <v>1666</v>
      </c>
      <c r="N196" s="19">
        <f t="shared" si="35"/>
        <v>399373</v>
      </c>
      <c r="O196" s="20"/>
      <c r="P196" s="21">
        <v>271406</v>
      </c>
      <c r="Q196" s="21"/>
      <c r="R196" s="21">
        <v>76239</v>
      </c>
      <c r="S196" s="21"/>
      <c r="T196" s="21">
        <v>82447</v>
      </c>
      <c r="U196" s="54">
        <f>(SUM(P196:T196))</f>
        <v>430092</v>
      </c>
      <c r="V196" s="20"/>
      <c r="W196" s="21"/>
      <c r="X196" s="21"/>
      <c r="Y196" s="21"/>
      <c r="Z196" s="21"/>
      <c r="AA196" s="21"/>
      <c r="AB196" s="21"/>
      <c r="AC196" s="19">
        <f t="shared" si="36"/>
        <v>0</v>
      </c>
      <c r="AD196" s="20"/>
      <c r="AE196" s="19">
        <f t="shared" si="50"/>
        <v>829465</v>
      </c>
      <c r="AF196" s="20"/>
      <c r="AG196" s="21"/>
      <c r="AH196" s="21"/>
      <c r="AI196" s="21"/>
      <c r="AJ196" s="21"/>
      <c r="AK196" s="19">
        <f t="shared" si="44"/>
        <v>0</v>
      </c>
      <c r="AL196" s="20"/>
      <c r="AM196" s="21">
        <v>47236</v>
      </c>
      <c r="AN196" s="21">
        <v>77360</v>
      </c>
      <c r="AO196" s="21"/>
      <c r="AP196" s="21">
        <v>8565</v>
      </c>
      <c r="AQ196" s="19">
        <f t="shared" si="45"/>
        <v>133161</v>
      </c>
      <c r="AR196" s="20"/>
      <c r="AS196" s="21"/>
      <c r="AT196" s="21">
        <v>44004</v>
      </c>
      <c r="AU196" s="21">
        <v>43410</v>
      </c>
      <c r="AV196" s="21">
        <v>7000</v>
      </c>
      <c r="AW196" s="21">
        <v>105530</v>
      </c>
      <c r="AX196" s="21"/>
      <c r="AY196" s="19">
        <f t="shared" si="46"/>
        <v>199944</v>
      </c>
      <c r="AZ196" s="20"/>
      <c r="BA196" s="21">
        <v>8000</v>
      </c>
      <c r="BB196" s="21"/>
      <c r="BC196" s="21">
        <v>45426</v>
      </c>
      <c r="BD196" s="21"/>
      <c r="BE196" s="19">
        <f t="shared" si="47"/>
        <v>53426</v>
      </c>
      <c r="BF196" s="20"/>
      <c r="BG196" s="22">
        <v>142874</v>
      </c>
      <c r="BH196" s="20"/>
      <c r="BI196" s="21"/>
      <c r="BJ196" s="21"/>
      <c r="BK196" s="21">
        <v>105173</v>
      </c>
      <c r="BL196" s="21"/>
      <c r="BM196" s="21">
        <v>55033</v>
      </c>
      <c r="BN196" s="21"/>
      <c r="BO196" s="21"/>
      <c r="BP196" s="21"/>
      <c r="BQ196" s="21"/>
      <c r="BR196" s="21"/>
      <c r="BS196" s="21"/>
      <c r="BT196" s="21"/>
      <c r="BU196" s="19">
        <f t="shared" si="41"/>
        <v>160206</v>
      </c>
      <c r="BV196" s="20" t="s">
        <v>12</v>
      </c>
      <c r="BW196" s="19">
        <f t="shared" si="51"/>
        <v>689611</v>
      </c>
      <c r="BX196" s="20" t="s">
        <v>12</v>
      </c>
      <c r="BY196" s="19">
        <f t="shared" si="52"/>
        <v>139854</v>
      </c>
      <c r="BZ196" s="20" t="s">
        <v>12</v>
      </c>
      <c r="CA196" s="29"/>
      <c r="CB196" s="20"/>
      <c r="CC196" s="19">
        <f t="shared" si="37"/>
        <v>2390034</v>
      </c>
      <c r="CD196" s="5"/>
      <c r="CE196" s="113">
        <v>120000</v>
      </c>
      <c r="CF196" s="113">
        <v>172500</v>
      </c>
      <c r="CG196" s="19">
        <f t="shared" si="38"/>
        <v>2097534</v>
      </c>
      <c r="CH196" s="336" t="s">
        <v>738</v>
      </c>
    </row>
    <row r="197" spans="1:86" x14ac:dyDescent="0.2">
      <c r="A197" s="6">
        <f t="shared" si="34"/>
        <v>1</v>
      </c>
      <c r="B197" s="30" t="s">
        <v>421</v>
      </c>
      <c r="C197" s="29">
        <v>3567</v>
      </c>
      <c r="D197" s="20"/>
      <c r="E197" s="21">
        <v>66804</v>
      </c>
      <c r="F197" s="21"/>
      <c r="G197" s="21">
        <v>979</v>
      </c>
      <c r="H197" s="21">
        <v>210000</v>
      </c>
      <c r="I197" s="21"/>
      <c r="J197" s="21"/>
      <c r="K197" s="21"/>
      <c r="L197" s="21"/>
      <c r="M197" s="21">
        <v>57479</v>
      </c>
      <c r="N197" s="19">
        <f t="shared" si="35"/>
        <v>335262</v>
      </c>
      <c r="O197" s="20"/>
      <c r="P197" s="21">
        <v>178205</v>
      </c>
      <c r="Q197" s="21"/>
      <c r="R197" s="21">
        <v>53065</v>
      </c>
      <c r="S197" s="21"/>
      <c r="T197" s="21">
        <v>23244</v>
      </c>
      <c r="U197" s="59">
        <f t="shared" si="43"/>
        <v>254514</v>
      </c>
      <c r="V197" s="20"/>
      <c r="W197" s="21"/>
      <c r="X197" s="21"/>
      <c r="Y197" s="21"/>
      <c r="Z197" s="21"/>
      <c r="AA197" s="21"/>
      <c r="AB197" s="21"/>
      <c r="AC197" s="19">
        <f t="shared" si="36"/>
        <v>0</v>
      </c>
      <c r="AD197" s="20"/>
      <c r="AE197" s="19">
        <f t="shared" si="50"/>
        <v>589776</v>
      </c>
      <c r="AF197" s="20"/>
      <c r="AG197" s="21"/>
      <c r="AH197" s="21"/>
      <c r="AI197" s="21"/>
      <c r="AJ197" s="21">
        <v>18993</v>
      </c>
      <c r="AK197" s="19">
        <f t="shared" si="44"/>
        <v>18993</v>
      </c>
      <c r="AL197" s="20"/>
      <c r="AM197" s="21"/>
      <c r="AN197" s="21"/>
      <c r="AO197" s="21"/>
      <c r="AP197" s="21">
        <v>8392</v>
      </c>
      <c r="AQ197" s="19">
        <f t="shared" si="45"/>
        <v>8392</v>
      </c>
      <c r="AR197" s="20"/>
      <c r="AS197" s="21">
        <v>198984</v>
      </c>
      <c r="AT197" s="21">
        <v>40627</v>
      </c>
      <c r="AU197" s="21">
        <v>21402</v>
      </c>
      <c r="AV197" s="21">
        <v>23982</v>
      </c>
      <c r="AW197" s="21"/>
      <c r="AX197" s="21">
        <v>2845</v>
      </c>
      <c r="AY197" s="19">
        <f t="shared" si="46"/>
        <v>287840</v>
      </c>
      <c r="AZ197" s="20"/>
      <c r="BA197" s="21">
        <v>22534</v>
      </c>
      <c r="BB197" s="21"/>
      <c r="BC197" s="21">
        <v>57574</v>
      </c>
      <c r="BD197" s="21"/>
      <c r="BE197" s="19">
        <f t="shared" si="47"/>
        <v>80108</v>
      </c>
      <c r="BF197" s="20"/>
      <c r="BG197" s="22">
        <v>16488</v>
      </c>
      <c r="BH197" s="20"/>
      <c r="BI197" s="21"/>
      <c r="BJ197" s="21"/>
      <c r="BK197" s="21">
        <v>21234</v>
      </c>
      <c r="BL197" s="21">
        <v>1025</v>
      </c>
      <c r="BM197" s="21"/>
      <c r="BN197" s="21"/>
      <c r="BO197" s="21"/>
      <c r="BP197" s="21"/>
      <c r="BQ197" s="21"/>
      <c r="BR197" s="21"/>
      <c r="BS197" s="21"/>
      <c r="BT197" s="21">
        <v>68322</v>
      </c>
      <c r="BU197" s="19">
        <f t="shared" si="41"/>
        <v>90581</v>
      </c>
      <c r="BV197" s="20" t="s">
        <v>12</v>
      </c>
      <c r="BW197" s="19">
        <f t="shared" si="51"/>
        <v>502402</v>
      </c>
      <c r="BX197" s="20" t="s">
        <v>12</v>
      </c>
      <c r="BY197" s="19">
        <f t="shared" si="52"/>
        <v>87374</v>
      </c>
      <c r="BZ197" s="20" t="s">
        <v>12</v>
      </c>
      <c r="CA197" s="29"/>
      <c r="CB197" s="20"/>
      <c r="CC197" s="19">
        <f t="shared" si="37"/>
        <v>90941</v>
      </c>
      <c r="CD197" s="5"/>
      <c r="CE197" s="113"/>
      <c r="CF197" s="113">
        <v>90941</v>
      </c>
      <c r="CG197" s="19">
        <f t="shared" si="38"/>
        <v>0</v>
      </c>
      <c r="CH197" s="336" t="s">
        <v>738</v>
      </c>
    </row>
    <row r="198" spans="1:86" x14ac:dyDescent="0.2">
      <c r="A198" s="6">
        <f t="shared" si="34"/>
        <v>1</v>
      </c>
      <c r="B198" s="30" t="s">
        <v>422</v>
      </c>
      <c r="C198" s="29"/>
      <c r="D198" s="20"/>
      <c r="E198" s="21">
        <v>7176</v>
      </c>
      <c r="F198" s="21"/>
      <c r="G198" s="21"/>
      <c r="H198" s="21"/>
      <c r="I198" s="21"/>
      <c r="J198" s="21"/>
      <c r="K198" s="21"/>
      <c r="L198" s="21"/>
      <c r="M198" s="21"/>
      <c r="N198" s="19">
        <f t="shared" si="35"/>
        <v>7176</v>
      </c>
      <c r="O198" s="20"/>
      <c r="P198" s="21">
        <v>31541</v>
      </c>
      <c r="Q198" s="21"/>
      <c r="R198" s="21">
        <v>56894</v>
      </c>
      <c r="S198" s="21"/>
      <c r="T198" s="21"/>
      <c r="U198" s="59">
        <f t="shared" si="43"/>
        <v>88435</v>
      </c>
      <c r="V198" s="20"/>
      <c r="W198" s="21"/>
      <c r="X198" s="21"/>
      <c r="Y198" s="21"/>
      <c r="Z198" s="21"/>
      <c r="AA198" s="21"/>
      <c r="AB198" s="21"/>
      <c r="AC198" s="19">
        <f t="shared" si="36"/>
        <v>0</v>
      </c>
      <c r="AD198" s="20"/>
      <c r="AE198" s="19">
        <f t="shared" si="50"/>
        <v>95611</v>
      </c>
      <c r="AF198" s="20"/>
      <c r="AG198" s="21"/>
      <c r="AH198" s="21"/>
      <c r="AI198" s="21"/>
      <c r="AJ198" s="21"/>
      <c r="AK198" s="19">
        <f t="shared" si="44"/>
        <v>0</v>
      </c>
      <c r="AL198" s="20"/>
      <c r="AM198" s="21">
        <v>28082</v>
      </c>
      <c r="AN198" s="21"/>
      <c r="AO198" s="21"/>
      <c r="AP198" s="21"/>
      <c r="AQ198" s="19">
        <f t="shared" si="45"/>
        <v>28082</v>
      </c>
      <c r="AR198" s="20"/>
      <c r="AS198" s="21"/>
      <c r="AT198" s="21">
        <v>2742</v>
      </c>
      <c r="AU198" s="21">
        <v>1400</v>
      </c>
      <c r="AV198" s="21">
        <v>7193</v>
      </c>
      <c r="AW198" s="21"/>
      <c r="AX198" s="21"/>
      <c r="AY198" s="19">
        <f t="shared" si="46"/>
        <v>11335</v>
      </c>
      <c r="AZ198" s="20"/>
      <c r="BA198" s="21"/>
      <c r="BB198" s="21"/>
      <c r="BC198" s="21">
        <v>6554</v>
      </c>
      <c r="BD198" s="21"/>
      <c r="BE198" s="19">
        <f t="shared" si="47"/>
        <v>6554</v>
      </c>
      <c r="BF198" s="20"/>
      <c r="BG198" s="22">
        <v>39618</v>
      </c>
      <c r="BH198" s="20"/>
      <c r="BI198" s="21"/>
      <c r="BJ198" s="21"/>
      <c r="BK198" s="21">
        <v>5826</v>
      </c>
      <c r="BL198" s="21"/>
      <c r="BM198" s="21">
        <v>41</v>
      </c>
      <c r="BN198" s="21"/>
      <c r="BO198" s="21"/>
      <c r="BP198" s="21"/>
      <c r="BQ198" s="21"/>
      <c r="BR198" s="21"/>
      <c r="BS198" s="21"/>
      <c r="BT198" s="21"/>
      <c r="BU198" s="19">
        <f t="shared" si="41"/>
        <v>5867</v>
      </c>
      <c r="BV198" s="20" t="s">
        <v>12</v>
      </c>
      <c r="BW198" s="19">
        <f t="shared" si="51"/>
        <v>91456</v>
      </c>
      <c r="BX198" s="20" t="s">
        <v>12</v>
      </c>
      <c r="BY198" s="19">
        <f t="shared" si="52"/>
        <v>4155</v>
      </c>
      <c r="BZ198" s="20" t="s">
        <v>12</v>
      </c>
      <c r="CA198" s="29"/>
      <c r="CB198" s="20"/>
      <c r="CC198" s="19">
        <f t="shared" si="37"/>
        <v>4155</v>
      </c>
      <c r="CD198" s="5"/>
      <c r="CE198" s="113"/>
      <c r="CF198" s="113">
        <v>4155</v>
      </c>
      <c r="CG198" s="19">
        <f t="shared" si="38"/>
        <v>0</v>
      </c>
      <c r="CH198" s="336" t="s">
        <v>738</v>
      </c>
    </row>
    <row r="199" spans="1:86" x14ac:dyDescent="0.2">
      <c r="A199" s="6">
        <f t="shared" si="34"/>
        <v>1</v>
      </c>
      <c r="B199" s="30" t="s">
        <v>423</v>
      </c>
      <c r="C199" s="29"/>
      <c r="D199" s="20"/>
      <c r="E199" s="21"/>
      <c r="F199" s="21"/>
      <c r="G199" s="21"/>
      <c r="H199" s="21"/>
      <c r="I199" s="21"/>
      <c r="J199" s="21"/>
      <c r="K199" s="21"/>
      <c r="L199" s="21"/>
      <c r="M199" s="21"/>
      <c r="N199" s="19">
        <f t="shared" si="35"/>
        <v>0</v>
      </c>
      <c r="O199" s="20"/>
      <c r="P199" s="21">
        <v>5360</v>
      </c>
      <c r="Q199" s="21"/>
      <c r="R199" s="21"/>
      <c r="S199" s="21"/>
      <c r="T199" s="21"/>
      <c r="U199" s="59">
        <f t="shared" si="43"/>
        <v>5360</v>
      </c>
      <c r="V199" s="20"/>
      <c r="W199" s="21"/>
      <c r="X199" s="21"/>
      <c r="Y199" s="21"/>
      <c r="Z199" s="21"/>
      <c r="AA199" s="21"/>
      <c r="AB199" s="21"/>
      <c r="AC199" s="19">
        <f t="shared" si="36"/>
        <v>0</v>
      </c>
      <c r="AD199" s="20"/>
      <c r="AE199" s="19">
        <f t="shared" si="50"/>
        <v>5360</v>
      </c>
      <c r="AF199" s="20"/>
      <c r="AG199" s="21"/>
      <c r="AH199" s="21"/>
      <c r="AI199" s="21"/>
      <c r="AJ199" s="21"/>
      <c r="AK199" s="19">
        <f t="shared" si="44"/>
        <v>0</v>
      </c>
      <c r="AL199" s="20"/>
      <c r="AM199" s="21"/>
      <c r="AN199" s="21"/>
      <c r="AO199" s="21"/>
      <c r="AP199" s="21"/>
      <c r="AQ199" s="19">
        <f t="shared" si="45"/>
        <v>0</v>
      </c>
      <c r="AR199" s="20"/>
      <c r="AS199" s="21"/>
      <c r="AT199" s="21"/>
      <c r="AU199" s="21"/>
      <c r="AV199" s="21"/>
      <c r="AW199" s="21"/>
      <c r="AX199" s="21">
        <v>4000</v>
      </c>
      <c r="AY199" s="19">
        <f t="shared" si="46"/>
        <v>4000</v>
      </c>
      <c r="AZ199" s="20"/>
      <c r="BA199" s="21"/>
      <c r="BB199" s="21"/>
      <c r="BC199" s="21"/>
      <c r="BD199" s="21"/>
      <c r="BE199" s="19">
        <f t="shared" si="47"/>
        <v>0</v>
      </c>
      <c r="BF199" s="20"/>
      <c r="BG199" s="22"/>
      <c r="BH199" s="20"/>
      <c r="BI199" s="21"/>
      <c r="BJ199" s="21"/>
      <c r="BK199" s="21">
        <v>687</v>
      </c>
      <c r="BL199" s="21">
        <v>48</v>
      </c>
      <c r="BM199" s="21"/>
      <c r="BN199" s="21"/>
      <c r="BO199" s="21"/>
      <c r="BP199" s="21"/>
      <c r="BQ199" s="21"/>
      <c r="BR199" s="21"/>
      <c r="BS199" s="21"/>
      <c r="BT199" s="21"/>
      <c r="BU199" s="19">
        <f t="shared" si="41"/>
        <v>735</v>
      </c>
      <c r="BV199" s="20" t="s">
        <v>12</v>
      </c>
      <c r="BW199" s="19">
        <f t="shared" si="51"/>
        <v>4735</v>
      </c>
      <c r="BX199" s="20" t="s">
        <v>12</v>
      </c>
      <c r="BY199" s="19">
        <f t="shared" si="52"/>
        <v>625</v>
      </c>
      <c r="BZ199" s="20" t="s">
        <v>12</v>
      </c>
      <c r="CA199" s="29"/>
      <c r="CB199" s="20"/>
      <c r="CC199" s="19">
        <f t="shared" si="37"/>
        <v>625</v>
      </c>
      <c r="CD199" s="5"/>
      <c r="CE199" s="113"/>
      <c r="CF199" s="113"/>
      <c r="CG199" s="19">
        <f t="shared" si="38"/>
        <v>625</v>
      </c>
      <c r="CH199" s="336" t="s">
        <v>738</v>
      </c>
    </row>
    <row r="200" spans="1:86" x14ac:dyDescent="0.2">
      <c r="A200" s="6">
        <f t="shared" si="34"/>
        <v>1</v>
      </c>
      <c r="B200" s="30" t="s">
        <v>424</v>
      </c>
      <c r="C200" s="29">
        <v>295138</v>
      </c>
      <c r="D200" s="20"/>
      <c r="E200" s="21">
        <v>307</v>
      </c>
      <c r="F200" s="21"/>
      <c r="G200" s="21">
        <v>16932</v>
      </c>
      <c r="H200" s="21"/>
      <c r="I200" s="21"/>
      <c r="J200" s="21"/>
      <c r="K200" s="21"/>
      <c r="L200" s="21"/>
      <c r="M200" s="21">
        <v>850</v>
      </c>
      <c r="N200" s="19">
        <f t="shared" si="35"/>
        <v>18089</v>
      </c>
      <c r="O200" s="20"/>
      <c r="P200" s="21">
        <v>125175</v>
      </c>
      <c r="Q200" s="21"/>
      <c r="R200" s="21">
        <v>12348</v>
      </c>
      <c r="S200" s="21">
        <v>275000</v>
      </c>
      <c r="T200" s="21"/>
      <c r="U200" s="59">
        <f t="shared" si="43"/>
        <v>412523</v>
      </c>
      <c r="V200" s="20"/>
      <c r="W200" s="21"/>
      <c r="X200" s="21"/>
      <c r="Y200" s="21"/>
      <c r="Z200" s="21"/>
      <c r="AA200" s="21"/>
      <c r="AB200" s="21"/>
      <c r="AC200" s="19">
        <f t="shared" si="36"/>
        <v>0</v>
      </c>
      <c r="AD200" s="20"/>
      <c r="AE200" s="19">
        <f t="shared" si="50"/>
        <v>430612</v>
      </c>
      <c r="AF200" s="20"/>
      <c r="AG200" s="21"/>
      <c r="AH200" s="21"/>
      <c r="AI200" s="21"/>
      <c r="AJ200" s="21"/>
      <c r="AK200" s="19">
        <f t="shared" si="44"/>
        <v>0</v>
      </c>
      <c r="AL200" s="20"/>
      <c r="AM200" s="21">
        <v>34870</v>
      </c>
      <c r="AN200" s="21"/>
      <c r="AO200" s="21"/>
      <c r="AP200" s="21"/>
      <c r="AQ200" s="19">
        <f t="shared" si="45"/>
        <v>34870</v>
      </c>
      <c r="AR200" s="20"/>
      <c r="AS200" s="21"/>
      <c r="AT200" s="21">
        <v>15660</v>
      </c>
      <c r="AU200" s="21"/>
      <c r="AV200" s="21"/>
      <c r="AW200" s="21"/>
      <c r="AX200" s="21">
        <v>537</v>
      </c>
      <c r="AY200" s="19">
        <f t="shared" si="46"/>
        <v>16197</v>
      </c>
      <c r="AZ200" s="20"/>
      <c r="BA200" s="21"/>
      <c r="BB200" s="21">
        <v>816</v>
      </c>
      <c r="BC200" s="21">
        <v>10537</v>
      </c>
      <c r="BD200" s="21">
        <v>3646</v>
      </c>
      <c r="BE200" s="19">
        <f t="shared" si="47"/>
        <v>14999</v>
      </c>
      <c r="BF200" s="20"/>
      <c r="BG200" s="22">
        <v>52637</v>
      </c>
      <c r="BH200" s="20"/>
      <c r="BI200" s="21"/>
      <c r="BJ200" s="21"/>
      <c r="BK200" s="21">
        <v>16173</v>
      </c>
      <c r="BL200" s="21">
        <v>664</v>
      </c>
      <c r="BM200" s="21"/>
      <c r="BN200" s="21"/>
      <c r="BO200" s="21"/>
      <c r="BP200" s="21"/>
      <c r="BQ200" s="21"/>
      <c r="BR200" s="21"/>
      <c r="BS200" s="21"/>
      <c r="BT200" s="21">
        <v>1132</v>
      </c>
      <c r="BU200" s="19">
        <f t="shared" si="41"/>
        <v>17969</v>
      </c>
      <c r="BV200" s="20" t="s">
        <v>12</v>
      </c>
      <c r="BW200" s="19">
        <f t="shared" si="51"/>
        <v>136672</v>
      </c>
      <c r="BX200" s="20" t="s">
        <v>12</v>
      </c>
      <c r="BY200" s="19">
        <f>((+AC200+U200+N200)-BW200)</f>
        <v>293940</v>
      </c>
      <c r="BZ200" s="20" t="s">
        <v>12</v>
      </c>
      <c r="CA200" s="29"/>
      <c r="CB200" s="20"/>
      <c r="CC200" s="19">
        <f t="shared" si="37"/>
        <v>589078</v>
      </c>
      <c r="CD200" s="5"/>
      <c r="CE200" s="113">
        <v>589078</v>
      </c>
      <c r="CF200" s="113"/>
      <c r="CG200" s="19">
        <f t="shared" si="38"/>
        <v>0</v>
      </c>
      <c r="CH200" s="336" t="s">
        <v>738</v>
      </c>
    </row>
    <row r="201" spans="1:86" x14ac:dyDescent="0.2">
      <c r="A201" s="6">
        <f t="shared" si="34"/>
        <v>1</v>
      </c>
      <c r="B201" s="30" t="s">
        <v>425</v>
      </c>
      <c r="C201" s="29">
        <v>-28875</v>
      </c>
      <c r="D201" s="20"/>
      <c r="E201" s="21">
        <v>52207</v>
      </c>
      <c r="F201" s="21"/>
      <c r="G201" s="21"/>
      <c r="H201" s="21"/>
      <c r="I201" s="21"/>
      <c r="J201" s="21"/>
      <c r="K201" s="21"/>
      <c r="L201" s="21"/>
      <c r="M201" s="21">
        <v>11329</v>
      </c>
      <c r="N201" s="19">
        <f t="shared" si="35"/>
        <v>63536</v>
      </c>
      <c r="O201" s="20"/>
      <c r="P201" s="21">
        <v>14066</v>
      </c>
      <c r="Q201" s="21"/>
      <c r="R201" s="21"/>
      <c r="S201" s="21"/>
      <c r="T201" s="21"/>
      <c r="U201" s="59">
        <f t="shared" si="43"/>
        <v>14066</v>
      </c>
      <c r="V201" s="20"/>
      <c r="W201" s="21"/>
      <c r="X201" s="21"/>
      <c r="Y201" s="21"/>
      <c r="Z201" s="21"/>
      <c r="AA201" s="21"/>
      <c r="AB201" s="21"/>
      <c r="AC201" s="19">
        <f t="shared" si="36"/>
        <v>0</v>
      </c>
      <c r="AD201" s="20"/>
      <c r="AE201" s="19">
        <f t="shared" si="50"/>
        <v>77602</v>
      </c>
      <c r="AF201" s="20"/>
      <c r="AG201" s="21"/>
      <c r="AH201" s="21"/>
      <c r="AI201" s="21"/>
      <c r="AJ201" s="21"/>
      <c r="AK201" s="19">
        <f t="shared" si="44"/>
        <v>0</v>
      </c>
      <c r="AL201" s="20"/>
      <c r="AM201" s="21"/>
      <c r="AN201" s="21"/>
      <c r="AO201" s="21"/>
      <c r="AP201" s="21"/>
      <c r="AQ201" s="19">
        <f t="shared" si="45"/>
        <v>0</v>
      </c>
      <c r="AR201" s="20"/>
      <c r="AS201" s="21"/>
      <c r="AT201" s="21">
        <v>3821</v>
      </c>
      <c r="AU201" s="21">
        <v>16796</v>
      </c>
      <c r="AV201" s="21">
        <v>16795</v>
      </c>
      <c r="AW201" s="21"/>
      <c r="AX201" s="21">
        <v>25388</v>
      </c>
      <c r="AY201" s="19">
        <f t="shared" si="46"/>
        <v>62800</v>
      </c>
      <c r="AZ201" s="20"/>
      <c r="BA201" s="21"/>
      <c r="BB201" s="21">
        <v>18385</v>
      </c>
      <c r="BC201" s="21">
        <v>19334</v>
      </c>
      <c r="BD201" s="21"/>
      <c r="BE201" s="19">
        <f t="shared" si="47"/>
        <v>37719</v>
      </c>
      <c r="BF201" s="20"/>
      <c r="BG201" s="22"/>
      <c r="BH201" s="20"/>
      <c r="BI201" s="21"/>
      <c r="BJ201" s="21"/>
      <c r="BK201" s="21">
        <v>9885</v>
      </c>
      <c r="BL201" s="21"/>
      <c r="BM201" s="21">
        <v>4602</v>
      </c>
      <c r="BN201" s="21"/>
      <c r="BO201" s="21"/>
      <c r="BP201" s="21"/>
      <c r="BQ201" s="21"/>
      <c r="BR201" s="21"/>
      <c r="BS201" s="21"/>
      <c r="BT201" s="21">
        <v>1</v>
      </c>
      <c r="BU201" s="19">
        <f t="shared" si="41"/>
        <v>14488</v>
      </c>
      <c r="BV201" s="20" t="s">
        <v>12</v>
      </c>
      <c r="BW201" s="19">
        <f t="shared" si="51"/>
        <v>115007</v>
      </c>
      <c r="BX201" s="20" t="s">
        <v>12</v>
      </c>
      <c r="BY201" s="19">
        <f t="shared" si="52"/>
        <v>-37405</v>
      </c>
      <c r="BZ201" s="20" t="s">
        <v>12</v>
      </c>
      <c r="CA201" s="29"/>
      <c r="CB201" s="20"/>
      <c r="CC201" s="19">
        <f t="shared" ref="CC201:CC202" si="53">(+BY201+CA201+C201)</f>
        <v>-66280</v>
      </c>
      <c r="CD201" s="5"/>
      <c r="CE201" s="113"/>
      <c r="CF201" s="113"/>
      <c r="CG201" s="19">
        <f t="shared" si="38"/>
        <v>-66280</v>
      </c>
      <c r="CH201" s="336" t="s">
        <v>738</v>
      </c>
    </row>
    <row r="202" spans="1:86" x14ac:dyDescent="0.2">
      <c r="A202" s="6">
        <f t="shared" si="34"/>
        <v>1</v>
      </c>
      <c r="B202" s="30" t="s">
        <v>426</v>
      </c>
      <c r="C202" s="29">
        <v>2721</v>
      </c>
      <c r="D202" s="20"/>
      <c r="E202" s="21"/>
      <c r="F202" s="21"/>
      <c r="G202" s="21"/>
      <c r="H202" s="21">
        <v>12227</v>
      </c>
      <c r="I202" s="21"/>
      <c r="J202" s="21"/>
      <c r="K202" s="21"/>
      <c r="L202" s="21"/>
      <c r="M202" s="21"/>
      <c r="N202" s="19">
        <f t="shared" si="35"/>
        <v>12227</v>
      </c>
      <c r="O202" s="20"/>
      <c r="P202" s="21">
        <v>17488</v>
      </c>
      <c r="Q202" s="21"/>
      <c r="R202" s="21"/>
      <c r="S202" s="21"/>
      <c r="T202" s="21"/>
      <c r="U202" s="60">
        <f t="shared" si="43"/>
        <v>17488</v>
      </c>
      <c r="V202" s="20"/>
      <c r="W202" s="21"/>
      <c r="X202" s="21"/>
      <c r="Y202" s="21"/>
      <c r="Z202" s="21"/>
      <c r="AA202" s="21"/>
      <c r="AB202" s="21"/>
      <c r="AC202" s="19">
        <f t="shared" si="36"/>
        <v>0</v>
      </c>
      <c r="AD202" s="20"/>
      <c r="AE202" s="19">
        <f t="shared" si="50"/>
        <v>29715</v>
      </c>
      <c r="AF202" s="20"/>
      <c r="AG202" s="21"/>
      <c r="AH202" s="21"/>
      <c r="AI202" s="21"/>
      <c r="AJ202" s="21"/>
      <c r="AK202" s="19">
        <f>(SUM(AG202:AJ202))</f>
        <v>0</v>
      </c>
      <c r="AL202" s="20"/>
      <c r="AM202" s="21"/>
      <c r="AN202" s="21"/>
      <c r="AO202" s="21"/>
      <c r="AP202" s="21"/>
      <c r="AQ202" s="19">
        <f>(SUM(AM202:AP202))</f>
        <v>0</v>
      </c>
      <c r="AR202" s="20"/>
      <c r="AS202" s="21">
        <v>15278</v>
      </c>
      <c r="AT202" s="21"/>
      <c r="AU202" s="21">
        <v>3000</v>
      </c>
      <c r="AV202" s="21"/>
      <c r="AW202" s="21"/>
      <c r="AX202" s="21"/>
      <c r="AY202" s="19">
        <f>(SUM(AS202:AX202))</f>
        <v>18278</v>
      </c>
      <c r="AZ202" s="20"/>
      <c r="BA202" s="21"/>
      <c r="BB202" s="21"/>
      <c r="BC202" s="21">
        <v>833</v>
      </c>
      <c r="BD202" s="21"/>
      <c r="BE202" s="19">
        <f t="shared" si="47"/>
        <v>833</v>
      </c>
      <c r="BF202" s="20"/>
      <c r="BG202" s="22">
        <v>7000</v>
      </c>
      <c r="BH202" s="20"/>
      <c r="BI202" s="21"/>
      <c r="BJ202" s="21"/>
      <c r="BK202" s="21">
        <v>6325</v>
      </c>
      <c r="BL202" s="21"/>
      <c r="BM202" s="21"/>
      <c r="BN202" s="21"/>
      <c r="BO202" s="21"/>
      <c r="BP202" s="21"/>
      <c r="BQ202" s="21"/>
      <c r="BR202" s="21"/>
      <c r="BS202" s="21"/>
      <c r="BT202" s="21"/>
      <c r="BU202" s="19">
        <f>((SUM(BI202:BT202)))</f>
        <v>6325</v>
      </c>
      <c r="BV202" s="20" t="s">
        <v>12</v>
      </c>
      <c r="BW202" s="19">
        <f t="shared" si="51"/>
        <v>32436</v>
      </c>
      <c r="BX202" s="20" t="s">
        <v>12</v>
      </c>
      <c r="BY202" s="19">
        <f t="shared" si="52"/>
        <v>-2721</v>
      </c>
      <c r="BZ202" s="20" t="s">
        <v>12</v>
      </c>
      <c r="CA202" s="29"/>
      <c r="CB202" s="20"/>
      <c r="CC202" s="19">
        <f t="shared" si="53"/>
        <v>0</v>
      </c>
      <c r="CD202" s="5"/>
      <c r="CE202" s="113"/>
      <c r="CF202" s="113"/>
      <c r="CG202" s="19">
        <f t="shared" si="38"/>
        <v>0</v>
      </c>
      <c r="CH202" s="336" t="s">
        <v>738</v>
      </c>
    </row>
    <row r="203" spans="1:86" ht="13.5" thickBot="1" x14ac:dyDescent="0.25">
      <c r="C203" s="25"/>
      <c r="D203" s="20"/>
      <c r="E203" s="25"/>
      <c r="F203" s="25"/>
      <c r="G203" s="25"/>
      <c r="H203" s="25"/>
      <c r="I203" s="25"/>
      <c r="J203" s="25"/>
      <c r="K203" s="25"/>
      <c r="L203" s="25"/>
      <c r="M203" s="25"/>
      <c r="N203" s="19"/>
      <c r="O203" s="20"/>
      <c r="P203" s="25"/>
      <c r="Q203" s="25"/>
      <c r="R203" s="25"/>
      <c r="S203" s="25"/>
      <c r="T203" s="25"/>
      <c r="U203" s="61"/>
      <c r="V203" s="20"/>
      <c r="W203" s="25"/>
      <c r="X203" s="25"/>
      <c r="Y203" s="25"/>
      <c r="Z203" s="25"/>
      <c r="AA203" s="25"/>
      <c r="AB203" s="25"/>
      <c r="AC203" s="25"/>
      <c r="AD203" s="20"/>
      <c r="AE203" s="25"/>
      <c r="AF203" s="20"/>
      <c r="AG203" s="25"/>
      <c r="AH203" s="25"/>
      <c r="AI203" s="25"/>
      <c r="AJ203" s="25"/>
      <c r="AK203" s="19"/>
      <c r="AL203" s="20"/>
      <c r="AM203" s="25"/>
      <c r="AN203" s="25"/>
      <c r="AO203" s="25"/>
      <c r="AP203" s="25"/>
      <c r="AQ203" s="25"/>
      <c r="AR203" s="20"/>
      <c r="AS203" s="25"/>
      <c r="AT203" s="25"/>
      <c r="AU203" s="25"/>
      <c r="AV203" s="25"/>
      <c r="AW203" s="25"/>
      <c r="AX203" s="25"/>
      <c r="AY203" s="25"/>
      <c r="AZ203" s="20"/>
      <c r="BA203" s="25"/>
      <c r="BB203" s="25"/>
      <c r="BC203" s="25"/>
      <c r="BD203" s="25"/>
      <c r="BE203" s="25"/>
      <c r="BF203" s="20"/>
      <c r="BG203" s="25"/>
      <c r="BH203" s="20"/>
      <c r="BI203" s="25"/>
      <c r="BJ203" s="25"/>
      <c r="BK203" s="25"/>
      <c r="BL203" s="25"/>
      <c r="BM203" s="25"/>
      <c r="BN203" s="25"/>
      <c r="BO203" s="25"/>
      <c r="BP203" s="25"/>
      <c r="BQ203" s="25"/>
      <c r="BR203" s="25"/>
      <c r="BS203" s="25"/>
      <c r="BT203" s="25"/>
      <c r="BU203" s="25"/>
      <c r="BV203" s="20"/>
      <c r="BW203" s="25"/>
      <c r="BX203" s="20" t="s">
        <v>12</v>
      </c>
      <c r="BY203" s="25"/>
      <c r="BZ203" s="20" t="s">
        <v>12</v>
      </c>
      <c r="CA203" s="2"/>
      <c r="CB203" s="20" t="s">
        <v>12</v>
      </c>
      <c r="CC203" s="19"/>
      <c r="CD203" s="5"/>
      <c r="CE203" s="2"/>
      <c r="CF203" s="2"/>
      <c r="CG203" s="2"/>
      <c r="CH203" s="337"/>
    </row>
    <row r="204" spans="1:86" ht="14.25" thickTop="1" thickBot="1" x14ac:dyDescent="0.25">
      <c r="B204" s="30" t="s">
        <v>427</v>
      </c>
      <c r="C204" s="29">
        <f t="shared" ref="C204:N204" si="54">((SUM(C10:C202)))</f>
        <v>136156646</v>
      </c>
      <c r="D204" s="20">
        <f t="shared" si="54"/>
        <v>0</v>
      </c>
      <c r="E204" s="29">
        <f t="shared" si="54"/>
        <v>39846019</v>
      </c>
      <c r="F204" s="29">
        <f t="shared" si="54"/>
        <v>809983</v>
      </c>
      <c r="G204" s="29">
        <f t="shared" si="54"/>
        <v>3689584.35</v>
      </c>
      <c r="H204" s="29">
        <f t="shared" si="54"/>
        <v>32733350</v>
      </c>
      <c r="I204" s="29">
        <f t="shared" si="54"/>
        <v>0</v>
      </c>
      <c r="J204" s="29">
        <f t="shared" si="54"/>
        <v>0</v>
      </c>
      <c r="K204" s="29">
        <f t="shared" si="54"/>
        <v>11851558</v>
      </c>
      <c r="L204" s="29">
        <f t="shared" si="54"/>
        <v>967217</v>
      </c>
      <c r="M204" s="29">
        <f t="shared" si="54"/>
        <v>37034796</v>
      </c>
      <c r="N204" s="35">
        <f t="shared" si="54"/>
        <v>126932507.34999999</v>
      </c>
      <c r="O204" s="20"/>
      <c r="P204" s="35">
        <f t="shared" ref="P204:U204" si="55">((SUM(P10:P202)))</f>
        <v>52868493.600000001</v>
      </c>
      <c r="Q204" s="35">
        <f t="shared" si="55"/>
        <v>579432</v>
      </c>
      <c r="R204" s="35">
        <f t="shared" si="55"/>
        <v>6734093.9400000004</v>
      </c>
      <c r="S204" s="35">
        <f t="shared" si="55"/>
        <v>3541329</v>
      </c>
      <c r="T204" s="35">
        <f t="shared" si="55"/>
        <v>14922815.48</v>
      </c>
      <c r="U204" s="62">
        <f t="shared" si="55"/>
        <v>78642561.020000011</v>
      </c>
      <c r="V204" s="20"/>
      <c r="W204" s="35">
        <f t="shared" ref="W204" si="56">((SUM(W10:W202)))</f>
        <v>0</v>
      </c>
      <c r="X204" s="35">
        <f t="shared" ref="X204:AC204" si="57">((SUM(X10:X202)))</f>
        <v>0</v>
      </c>
      <c r="Y204" s="35">
        <f t="shared" si="57"/>
        <v>0</v>
      </c>
      <c r="Z204" s="35">
        <f t="shared" si="57"/>
        <v>17782</v>
      </c>
      <c r="AA204" s="35">
        <f t="shared" si="57"/>
        <v>2319963</v>
      </c>
      <c r="AB204" s="35">
        <f t="shared" si="57"/>
        <v>5331427</v>
      </c>
      <c r="AC204" s="35">
        <f t="shared" si="57"/>
        <v>7669172</v>
      </c>
      <c r="AD204" s="20"/>
      <c r="AE204" s="35">
        <f>((SUM(AE10:AE202)))</f>
        <v>213244240.37</v>
      </c>
      <c r="AF204" s="20"/>
      <c r="AG204" s="35">
        <f>((SUM(AG10:AG202)))</f>
        <v>22917657</v>
      </c>
      <c r="AH204" s="35">
        <f>((SUM(AH10:AH202)))</f>
        <v>1931758</v>
      </c>
      <c r="AI204" s="35">
        <f>((SUM(AI10:AI202)))</f>
        <v>275430</v>
      </c>
      <c r="AJ204" s="35">
        <f>((SUM(AJ10:AJ202)))</f>
        <v>12283369</v>
      </c>
      <c r="AK204" s="35">
        <f>((SUM(AK10:AK202)))</f>
        <v>37408214</v>
      </c>
      <c r="AL204" s="20"/>
      <c r="AM204" s="35">
        <f>((SUM(AM10:AM202)))</f>
        <v>29792254</v>
      </c>
      <c r="AN204" s="35">
        <f>((SUM(AN10:AN202)))</f>
        <v>2900073</v>
      </c>
      <c r="AO204" s="35">
        <f>((SUM(AO10:AO202)))</f>
        <v>144073</v>
      </c>
      <c r="AP204" s="35">
        <f>((SUM(AP10:AP202)))</f>
        <v>3095437.31</v>
      </c>
      <c r="AQ204" s="35">
        <f>((SUM(AQ10:AQ202)))</f>
        <v>35931837.310000002</v>
      </c>
      <c r="AR204" s="20"/>
      <c r="AS204" s="35">
        <f t="shared" ref="AS204:AY204" si="58">((SUM(AS10:AS202)))</f>
        <v>17912787</v>
      </c>
      <c r="AT204" s="35">
        <f t="shared" si="58"/>
        <v>5419384.75</v>
      </c>
      <c r="AU204" s="35">
        <f t="shared" si="58"/>
        <v>8882966</v>
      </c>
      <c r="AV204" s="35">
        <f t="shared" si="58"/>
        <v>1508777.04</v>
      </c>
      <c r="AW204" s="35">
        <f t="shared" si="58"/>
        <v>1752810</v>
      </c>
      <c r="AX204" s="35">
        <f t="shared" si="58"/>
        <v>12964958.68</v>
      </c>
      <c r="AY204" s="35">
        <f t="shared" si="58"/>
        <v>48441683.469999999</v>
      </c>
      <c r="AZ204" s="20"/>
      <c r="BA204" s="35">
        <f>((SUM(BA10:BA202)))</f>
        <v>9193377.75</v>
      </c>
      <c r="BB204" s="35">
        <f>((SUM(BB10:BB202)))</f>
        <v>2031711.17</v>
      </c>
      <c r="BC204" s="35">
        <f>((SUM(BC10:BC202)))</f>
        <v>10157037.52</v>
      </c>
      <c r="BD204" s="35">
        <f>((SUM(BD10:BD202)))</f>
        <v>868325</v>
      </c>
      <c r="BE204" s="35">
        <f>((SUM(BE10:BE202)))</f>
        <v>22250451.439999998</v>
      </c>
      <c r="BF204" s="20"/>
      <c r="BG204" s="21">
        <f>((SUM(BG10:BG202)))</f>
        <v>16716127.469999999</v>
      </c>
      <c r="BH204" s="20"/>
      <c r="BI204" s="35">
        <f t="shared" ref="BI204:BU204" si="59">((SUM(BI10:BI202)))</f>
        <v>5432402</v>
      </c>
      <c r="BJ204" s="35">
        <f t="shared" si="59"/>
        <v>70789</v>
      </c>
      <c r="BK204" s="35">
        <f t="shared" si="59"/>
        <v>6657004.2799999993</v>
      </c>
      <c r="BL204" s="35">
        <f t="shared" si="59"/>
        <v>1686892.2</v>
      </c>
      <c r="BM204" s="35">
        <f t="shared" si="59"/>
        <v>6702512</v>
      </c>
      <c r="BN204" s="35">
        <f t="shared" si="59"/>
        <v>600579</v>
      </c>
      <c r="BO204" s="35">
        <f t="shared" si="59"/>
        <v>4624</v>
      </c>
      <c r="BP204" s="35">
        <f t="shared" si="59"/>
        <v>19522</v>
      </c>
      <c r="BQ204" s="35">
        <f t="shared" si="59"/>
        <v>19677</v>
      </c>
      <c r="BR204" s="35">
        <f t="shared" si="59"/>
        <v>1100146</v>
      </c>
      <c r="BS204" s="35">
        <f t="shared" si="59"/>
        <v>1745809</v>
      </c>
      <c r="BT204" s="35">
        <f t="shared" si="59"/>
        <v>6319686</v>
      </c>
      <c r="BU204" s="35">
        <f t="shared" si="59"/>
        <v>30359642.48</v>
      </c>
      <c r="BV204" s="20"/>
      <c r="BW204" s="35">
        <f>((SUM(BW10:BW202)))</f>
        <v>191107956.16999999</v>
      </c>
      <c r="BX204" s="20"/>
      <c r="BY204" s="35">
        <f>((SUM(BY10:BY202)))</f>
        <v>22136284.200000003</v>
      </c>
      <c r="BZ204" s="20"/>
      <c r="CA204" s="318">
        <f>SUM(CA10:CA203)</f>
        <v>-2841621</v>
      </c>
      <c r="CB204" s="20"/>
      <c r="CC204" s="324">
        <f>((SUM(CC10:CC202)))</f>
        <v>155451309.19999999</v>
      </c>
      <c r="CD204" s="5"/>
      <c r="CE204" s="35">
        <f>((SUM(CE10:CE202)))</f>
        <v>109561924.46000001</v>
      </c>
      <c r="CF204" s="35">
        <f>((SUM(CF10:CF201)))</f>
        <v>31656757</v>
      </c>
      <c r="CG204" s="35">
        <f>((SUM(CG10:CG201)))</f>
        <v>14232627.74</v>
      </c>
      <c r="CH204" s="338"/>
    </row>
    <row r="205" spans="1:86" ht="13.5" thickTop="1" x14ac:dyDescent="0.2">
      <c r="AQ205" s="6">
        <f>SUM(AM204:AP204)</f>
        <v>35931837.310000002</v>
      </c>
      <c r="AY205" s="6">
        <f>SUM(AS204:AX204)</f>
        <v>48441683.469999999</v>
      </c>
      <c r="BE205" s="6">
        <f>SUM(BA204:BD204)</f>
        <v>22250451.439999998</v>
      </c>
      <c r="BG205" s="6">
        <f>+BG204</f>
        <v>16716127.469999999</v>
      </c>
      <c r="BU205" s="6" t="s">
        <v>697</v>
      </c>
      <c r="CC205" s="35"/>
    </row>
  </sheetData>
  <phoneticPr fontId="0" type="noConversion"/>
  <printOptions horizontalCentered="1" verticalCentered="1"/>
  <pageMargins left="0" right="0" top="0.47" bottom="0" header="0.5" footer="0.5"/>
  <pageSetup scale="74" orientation="portrait" horizontalDpi="4294967292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W198"/>
  <sheetViews>
    <sheetView tabSelected="1" zoomScaleNormal="100" workbookViewId="0">
      <pane xSplit="2" ySplit="9" topLeftCell="BO10" activePane="bottomRight" state="frozen"/>
      <selection activeCell="B1" sqref="B1"/>
      <selection pane="topRight" activeCell="C1" sqref="C1"/>
      <selection pane="bottomLeft" activeCell="B10" sqref="B10"/>
      <selection pane="bottomRight" activeCell="CH39" sqref="CH39"/>
    </sheetView>
  </sheetViews>
  <sheetFormatPr defaultRowHeight="12.75" x14ac:dyDescent="0.2"/>
  <cols>
    <col min="1" max="1" width="2.42578125" bestFit="1" customWidth="1"/>
    <col min="2" max="2" width="15.140625" customWidth="1"/>
    <col min="3" max="3" width="11.5703125" bestFit="1" customWidth="1"/>
    <col min="4" max="4" width="3" customWidth="1"/>
    <col min="5" max="5" width="12.7109375" customWidth="1"/>
    <col min="6" max="6" width="10.42578125" customWidth="1"/>
    <col min="7" max="7" width="10.28515625" bestFit="1" customWidth="1"/>
    <col min="8" max="8" width="12" bestFit="1" customWidth="1"/>
    <col min="9" max="9" width="11.7109375" bestFit="1" customWidth="1"/>
    <col min="10" max="10" width="12.28515625" bestFit="1" customWidth="1"/>
    <col min="11" max="11" width="8.85546875" bestFit="1" customWidth="1"/>
    <col min="12" max="12" width="8.5703125" bestFit="1" customWidth="1"/>
    <col min="13" max="13" width="11.7109375" bestFit="1" customWidth="1"/>
    <col min="14" max="14" width="12.140625" customWidth="1"/>
    <col min="15" max="15" width="3.7109375" customWidth="1"/>
    <col min="16" max="16" width="12" customWidth="1"/>
    <col min="17" max="17" width="15.42578125" bestFit="1" customWidth="1"/>
    <col min="18" max="18" width="9.85546875" bestFit="1" customWidth="1"/>
    <col min="19" max="20" width="11.7109375" bestFit="1" customWidth="1"/>
    <col min="21" max="21" width="11.5703125" customWidth="1"/>
    <col min="22" max="22" width="1.7109375" bestFit="1" customWidth="1"/>
    <col min="23" max="23" width="18.5703125" bestFit="1" customWidth="1"/>
    <col min="24" max="24" width="10" bestFit="1" customWidth="1"/>
    <col min="25" max="25" width="9.85546875" bestFit="1" customWidth="1"/>
    <col min="26" max="26" width="13.28515625" bestFit="1" customWidth="1"/>
    <col min="27" max="27" width="9.85546875" bestFit="1" customWidth="1"/>
    <col min="28" max="28" width="11.7109375" bestFit="1" customWidth="1"/>
    <col min="29" max="29" width="11.7109375" customWidth="1"/>
    <col min="30" max="30" width="3.7109375" customWidth="1"/>
    <col min="31" max="31" width="12" bestFit="1" customWidth="1"/>
    <col min="32" max="32" width="4" customWidth="1"/>
    <col min="33" max="33" width="16.42578125" customWidth="1"/>
    <col min="34" max="35" width="11.42578125" bestFit="1" customWidth="1"/>
    <col min="36" max="36" width="10.42578125" bestFit="1" customWidth="1"/>
    <col min="37" max="37" width="10.5703125" customWidth="1"/>
    <col min="38" max="38" width="1.7109375" bestFit="1" customWidth="1"/>
    <col min="39" max="39" width="18" customWidth="1"/>
    <col min="40" max="41" width="11.42578125" bestFit="1" customWidth="1"/>
    <col min="42" max="42" width="11" bestFit="1" customWidth="1"/>
    <col min="43" max="43" width="12.28515625" bestFit="1" customWidth="1"/>
    <col min="44" max="44" width="1.7109375" bestFit="1" customWidth="1"/>
    <col min="45" max="45" width="14.5703125" bestFit="1" customWidth="1"/>
    <col min="46" max="46" width="11" bestFit="1" customWidth="1"/>
    <col min="47" max="47" width="10.5703125" bestFit="1" customWidth="1"/>
    <col min="48" max="48" width="10" bestFit="1" customWidth="1"/>
    <col min="49" max="49" width="11.42578125" bestFit="1" customWidth="1"/>
    <col min="50" max="50" width="10" bestFit="1" customWidth="1"/>
    <col min="51" max="51" width="11.5703125" customWidth="1"/>
    <col min="52" max="52" width="1.5703125" customWidth="1"/>
    <col min="53" max="53" width="12.140625" bestFit="1" customWidth="1"/>
    <col min="54" max="54" width="11.42578125" customWidth="1"/>
    <col min="55" max="55" width="10.140625" customWidth="1"/>
    <col min="56" max="56" width="10.28515625" customWidth="1"/>
    <col min="57" max="57" width="11.42578125" customWidth="1"/>
    <col min="58" max="58" width="3.5703125" customWidth="1"/>
    <col min="59" max="59" width="17.28515625" bestFit="1" customWidth="1"/>
    <col min="60" max="60" width="3.7109375" customWidth="1"/>
    <col min="61" max="61" width="17.140625" bestFit="1" customWidth="1"/>
    <col min="62" max="62" width="11.7109375" bestFit="1" customWidth="1"/>
    <col min="63" max="63" width="10" bestFit="1" customWidth="1"/>
    <col min="64" max="64" width="12.28515625" bestFit="1" customWidth="1"/>
    <col min="65" max="65" width="13.85546875" bestFit="1" customWidth="1"/>
    <col min="66" max="66" width="12.5703125" bestFit="1" customWidth="1"/>
    <col min="67" max="67" width="12.140625" bestFit="1" customWidth="1"/>
    <col min="68" max="69" width="13.42578125" bestFit="1" customWidth="1"/>
    <col min="70" max="70" width="11.7109375" bestFit="1" customWidth="1"/>
    <col min="71" max="71" width="13.28515625" bestFit="1" customWidth="1"/>
    <col min="72" max="72" width="11.7109375" bestFit="1" customWidth="1"/>
    <col min="73" max="73" width="11" bestFit="1" customWidth="1"/>
    <col min="74" max="74" width="3.140625" bestFit="1" customWidth="1"/>
    <col min="75" max="75" width="11.7109375" bestFit="1" customWidth="1"/>
    <col min="76" max="76" width="3.140625" bestFit="1" customWidth="1"/>
    <col min="77" max="77" width="11.140625" bestFit="1" customWidth="1"/>
    <col min="78" max="78" width="3.140625" style="6" bestFit="1" customWidth="1"/>
    <col min="79" max="79" width="10.42578125" style="6" bestFit="1" customWidth="1"/>
    <col min="80" max="80" width="3.140625" bestFit="1" customWidth="1"/>
    <col min="81" max="81" width="11.140625" style="31" bestFit="1" customWidth="1"/>
    <col min="82" max="82" width="3.7109375" style="31" customWidth="1"/>
    <col min="83" max="83" width="16.7109375" bestFit="1" customWidth="1"/>
    <col min="84" max="86" width="14.85546875" bestFit="1" customWidth="1"/>
    <col min="87" max="87" width="40" bestFit="1" customWidth="1"/>
    <col min="88" max="88" width="48.5703125" bestFit="1" customWidth="1"/>
    <col min="89" max="89" width="10.7109375" customWidth="1"/>
    <col min="90" max="90" width="21.140625" customWidth="1"/>
    <col min="91" max="91" width="11.5703125" bestFit="1" customWidth="1"/>
    <col min="92" max="92" width="2.42578125" bestFit="1" customWidth="1"/>
    <col min="93" max="93" width="72.28515625" bestFit="1" customWidth="1"/>
    <col min="94" max="94" width="34.5703125" bestFit="1" customWidth="1"/>
    <col min="95" max="95" width="12.7109375" bestFit="1" customWidth="1"/>
    <col min="96" max="96" width="7.7109375" style="42" bestFit="1" customWidth="1"/>
    <col min="97" max="97" width="11.5703125" style="42" bestFit="1" customWidth="1"/>
    <col min="98" max="98" width="54" style="42" bestFit="1" customWidth="1"/>
    <col min="99" max="99" width="48.5703125" style="42" bestFit="1" customWidth="1"/>
    <col min="100" max="100" width="15.85546875" style="42" customWidth="1"/>
    <col min="101" max="101" width="9.42578125" style="42" customWidth="1"/>
    <col min="102" max="102" width="11.5703125" style="42" bestFit="1" customWidth="1"/>
    <col min="103" max="127" width="8.85546875" style="42" customWidth="1"/>
  </cols>
  <sheetData>
    <row r="1" spans="1:102" x14ac:dyDescent="0.2">
      <c r="B1" s="344" t="s">
        <v>744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CB1" s="6"/>
      <c r="CC1" s="6"/>
      <c r="CD1" s="6"/>
      <c r="CE1" s="6"/>
      <c r="CF1" s="6"/>
      <c r="CG1" s="6"/>
      <c r="CH1" s="6"/>
      <c r="CI1" s="26" t="s">
        <v>730</v>
      </c>
      <c r="CJ1" s="6"/>
      <c r="CK1" s="6"/>
      <c r="CL1" s="6"/>
      <c r="CM1" s="34"/>
      <c r="CN1" s="6"/>
      <c r="CO1" s="6"/>
      <c r="CP1" s="6" t="s">
        <v>0</v>
      </c>
      <c r="CQ1" s="6"/>
      <c r="CR1" s="6"/>
      <c r="CS1" s="6"/>
      <c r="CT1" s="6" t="s">
        <v>1</v>
      </c>
      <c r="CU1" s="6"/>
      <c r="CV1" s="6"/>
      <c r="CW1" s="6"/>
      <c r="CX1" s="34">
        <f ca="1">(NOW())</f>
        <v>45411.548314236112</v>
      </c>
    </row>
    <row r="2" spans="1:102" x14ac:dyDescent="0.2"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CB2" s="6"/>
      <c r="CC2" s="6"/>
      <c r="CD2" s="6"/>
      <c r="CE2" s="6"/>
      <c r="CF2" s="6"/>
      <c r="CG2" s="6"/>
      <c r="CH2" s="6"/>
      <c r="CI2" s="26"/>
      <c r="CJ2" s="6"/>
      <c r="CK2" s="6"/>
      <c r="CL2" s="6"/>
      <c r="CM2" s="6"/>
      <c r="CN2" s="6"/>
      <c r="CO2" s="6"/>
      <c r="CP2" s="6"/>
      <c r="CQ2" s="6"/>
      <c r="CR2" s="6"/>
      <c r="CS2" s="6"/>
      <c r="CT2" s="6" t="s">
        <v>729</v>
      </c>
      <c r="CU2" s="6"/>
      <c r="CV2" s="6"/>
      <c r="CW2" s="6"/>
      <c r="CX2" s="6"/>
    </row>
    <row r="3" spans="1:102" x14ac:dyDescent="0.2">
      <c r="E3" t="s">
        <v>2</v>
      </c>
      <c r="W3" t="s">
        <v>3</v>
      </c>
      <c r="AG3" t="s">
        <v>4</v>
      </c>
      <c r="AM3" t="s">
        <v>5</v>
      </c>
      <c r="AS3" t="s">
        <v>6</v>
      </c>
      <c r="BA3" t="s">
        <v>7</v>
      </c>
      <c r="BG3" t="s">
        <v>8</v>
      </c>
      <c r="BI3" t="s">
        <v>9</v>
      </c>
      <c r="BZ3"/>
      <c r="CA3"/>
      <c r="CC3"/>
      <c r="CD3"/>
      <c r="CI3" s="26" t="s">
        <v>428</v>
      </c>
      <c r="CJ3" s="6"/>
      <c r="CK3" s="6"/>
      <c r="CL3" s="6"/>
      <c r="CM3" s="6"/>
      <c r="CN3" s="6"/>
      <c r="CO3" s="6"/>
      <c r="CP3" s="6"/>
      <c r="CQ3" s="6"/>
      <c r="CR3" s="6"/>
      <c r="CS3" s="6"/>
      <c r="CT3" s="6" t="s">
        <v>429</v>
      </c>
      <c r="CU3" s="6"/>
      <c r="CV3" s="6"/>
      <c r="CW3" s="6"/>
      <c r="CX3" s="6"/>
    </row>
    <row r="4" spans="1:102" x14ac:dyDescent="0.2">
      <c r="C4" s="8">
        <v>1</v>
      </c>
      <c r="D4" s="9"/>
      <c r="E4" s="8">
        <v>2</v>
      </c>
      <c r="F4" s="8">
        <v>3</v>
      </c>
      <c r="G4" s="8">
        <v>4</v>
      </c>
      <c r="H4" s="8">
        <v>5</v>
      </c>
      <c r="I4" s="8">
        <v>6</v>
      </c>
      <c r="J4" s="8">
        <v>7</v>
      </c>
      <c r="K4" s="8">
        <v>8</v>
      </c>
      <c r="L4" s="8">
        <v>9</v>
      </c>
      <c r="M4" s="8">
        <v>10</v>
      </c>
      <c r="N4" s="8">
        <v>11</v>
      </c>
      <c r="O4" s="9"/>
      <c r="P4" s="8">
        <v>12</v>
      </c>
      <c r="Q4" s="8">
        <v>13</v>
      </c>
      <c r="R4" s="8">
        <v>14</v>
      </c>
      <c r="S4" s="8">
        <v>15</v>
      </c>
      <c r="T4" s="8">
        <v>16</v>
      </c>
      <c r="U4" s="8">
        <v>17</v>
      </c>
      <c r="V4" s="9"/>
      <c r="W4" s="8" t="s">
        <v>733</v>
      </c>
      <c r="X4" s="8" t="s">
        <v>734</v>
      </c>
      <c r="Y4" s="8">
        <v>19</v>
      </c>
      <c r="Z4" s="8">
        <v>20</v>
      </c>
      <c r="AA4" s="8">
        <v>21</v>
      </c>
      <c r="AB4" s="8">
        <v>22</v>
      </c>
      <c r="AC4" s="8">
        <v>23</v>
      </c>
      <c r="AD4" s="9"/>
      <c r="AE4" s="8">
        <v>24</v>
      </c>
      <c r="AF4" s="9"/>
      <c r="AG4" s="8">
        <v>25</v>
      </c>
      <c r="AH4" s="8">
        <v>26</v>
      </c>
      <c r="AI4" s="8">
        <v>27</v>
      </c>
      <c r="AJ4" s="8">
        <v>28</v>
      </c>
      <c r="AK4" s="8">
        <v>29</v>
      </c>
      <c r="AL4" s="9"/>
      <c r="AM4" s="8">
        <v>30</v>
      </c>
      <c r="AN4" s="8">
        <v>31</v>
      </c>
      <c r="AO4" s="8">
        <v>32</v>
      </c>
      <c r="AP4" s="8">
        <v>33</v>
      </c>
      <c r="AQ4" s="8">
        <v>34</v>
      </c>
      <c r="AR4" s="9"/>
      <c r="AS4" s="8">
        <v>35</v>
      </c>
      <c r="AT4" s="8">
        <v>36</v>
      </c>
      <c r="AU4" s="8">
        <v>37</v>
      </c>
      <c r="AV4" s="8">
        <v>38</v>
      </c>
      <c r="AW4" s="8">
        <v>39</v>
      </c>
      <c r="AX4" s="8">
        <v>40</v>
      </c>
      <c r="AY4" s="8">
        <v>41</v>
      </c>
      <c r="AZ4" s="9"/>
      <c r="BA4" s="8">
        <v>42</v>
      </c>
      <c r="BB4" s="8">
        <v>43</v>
      </c>
      <c r="BC4" s="8">
        <v>44</v>
      </c>
      <c r="BD4" s="10">
        <v>45</v>
      </c>
      <c r="BE4" s="10">
        <v>46</v>
      </c>
      <c r="BF4" s="9"/>
      <c r="BG4" s="8">
        <v>47</v>
      </c>
      <c r="BH4" s="9"/>
      <c r="BI4" s="8">
        <v>48</v>
      </c>
      <c r="BJ4" s="8">
        <v>49</v>
      </c>
      <c r="BK4" s="8">
        <v>50</v>
      </c>
      <c r="BL4" s="8">
        <v>51</v>
      </c>
      <c r="BM4" s="8">
        <v>52</v>
      </c>
      <c r="BN4" s="8">
        <v>53</v>
      </c>
      <c r="BO4" s="8">
        <v>54</v>
      </c>
      <c r="BP4" s="8">
        <v>55</v>
      </c>
      <c r="BQ4" s="8">
        <v>56</v>
      </c>
      <c r="BR4" s="8">
        <v>57</v>
      </c>
      <c r="BS4" s="8">
        <v>58</v>
      </c>
      <c r="BT4" s="8">
        <v>59</v>
      </c>
      <c r="BU4" s="8">
        <v>60</v>
      </c>
      <c r="BV4" s="9" t="s">
        <v>12</v>
      </c>
      <c r="BW4" s="8">
        <v>61</v>
      </c>
      <c r="BX4" s="9" t="s">
        <v>12</v>
      </c>
      <c r="BY4" s="8">
        <v>62</v>
      </c>
      <c r="BZ4" s="9" t="s">
        <v>12</v>
      </c>
      <c r="CA4" s="319">
        <v>63</v>
      </c>
      <c r="CB4" s="9" t="s">
        <v>12</v>
      </c>
      <c r="CC4" s="8">
        <v>64</v>
      </c>
      <c r="CD4" s="5"/>
      <c r="CE4" s="8">
        <v>65</v>
      </c>
      <c r="CF4" s="8">
        <v>66</v>
      </c>
      <c r="CG4" s="8">
        <v>67</v>
      </c>
      <c r="CH4" s="30"/>
      <c r="CI4" s="2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CU4" s="6"/>
      <c r="CV4" s="6"/>
      <c r="CW4" s="6"/>
      <c r="CX4" s="6"/>
    </row>
    <row r="5" spans="1:102" x14ac:dyDescent="0.2">
      <c r="B5" s="27">
        <f>SUM(A10:A42)</f>
        <v>33</v>
      </c>
      <c r="C5" s="11" t="s">
        <v>13</v>
      </c>
      <c r="D5" s="5"/>
      <c r="E5" s="11" t="s">
        <v>14</v>
      </c>
      <c r="F5" s="11" t="s">
        <v>14</v>
      </c>
      <c r="G5" s="11" t="s">
        <v>14</v>
      </c>
      <c r="H5" s="11" t="s">
        <v>14</v>
      </c>
      <c r="I5" s="11" t="s">
        <v>14</v>
      </c>
      <c r="J5" s="11" t="s">
        <v>14</v>
      </c>
      <c r="K5" s="11" t="s">
        <v>14</v>
      </c>
      <c r="L5" s="11" t="s">
        <v>14</v>
      </c>
      <c r="M5" s="11" t="s">
        <v>14</v>
      </c>
      <c r="N5" s="11" t="s">
        <v>15</v>
      </c>
      <c r="O5" s="5"/>
      <c r="P5" s="11" t="s">
        <v>16</v>
      </c>
      <c r="Q5" s="11" t="s">
        <v>16</v>
      </c>
      <c r="R5" s="11" t="s">
        <v>16</v>
      </c>
      <c r="S5" s="11" t="s">
        <v>16</v>
      </c>
      <c r="T5" s="11" t="s">
        <v>16</v>
      </c>
      <c r="U5" s="11" t="s">
        <v>15</v>
      </c>
      <c r="V5" s="5"/>
      <c r="W5" s="11" t="s">
        <v>709</v>
      </c>
      <c r="X5" s="11" t="s">
        <v>709</v>
      </c>
      <c r="Y5" s="11" t="s">
        <v>17</v>
      </c>
      <c r="Z5" s="11" t="s">
        <v>17</v>
      </c>
      <c r="AA5" s="11" t="s">
        <v>17</v>
      </c>
      <c r="AB5" s="11" t="s">
        <v>17</v>
      </c>
      <c r="AC5" s="11" t="s">
        <v>15</v>
      </c>
      <c r="AD5" s="5"/>
      <c r="AE5" s="11" t="s">
        <v>15</v>
      </c>
      <c r="AF5" s="5"/>
      <c r="AG5" s="11" t="s">
        <v>18</v>
      </c>
      <c r="AH5" s="11" t="s">
        <v>18</v>
      </c>
      <c r="AI5" s="11" t="s">
        <v>18</v>
      </c>
      <c r="AJ5" s="11" t="s">
        <v>18</v>
      </c>
      <c r="AK5" s="11" t="s">
        <v>15</v>
      </c>
      <c r="AL5" s="5"/>
      <c r="AM5" s="11" t="s">
        <v>19</v>
      </c>
      <c r="AN5" s="11" t="s">
        <v>19</v>
      </c>
      <c r="AO5" s="11" t="s">
        <v>19</v>
      </c>
      <c r="AP5" s="11" t="s">
        <v>19</v>
      </c>
      <c r="AQ5" s="11" t="s">
        <v>15</v>
      </c>
      <c r="AR5" s="5"/>
      <c r="AS5" s="11" t="s">
        <v>20</v>
      </c>
      <c r="AT5" s="11" t="s">
        <v>20</v>
      </c>
      <c r="AU5" s="11" t="s">
        <v>20</v>
      </c>
      <c r="AV5" s="11" t="s">
        <v>20</v>
      </c>
      <c r="AW5" s="11" t="s">
        <v>20</v>
      </c>
      <c r="AX5" s="11" t="s">
        <v>20</v>
      </c>
      <c r="AY5" s="11" t="s">
        <v>15</v>
      </c>
      <c r="AZ5" s="5"/>
      <c r="BA5" s="11" t="s">
        <v>21</v>
      </c>
      <c r="BB5" s="11" t="s">
        <v>21</v>
      </c>
      <c r="BC5" s="11" t="s">
        <v>21</v>
      </c>
      <c r="BD5" s="11" t="s">
        <v>21</v>
      </c>
      <c r="BE5" s="11" t="s">
        <v>15</v>
      </c>
      <c r="BF5" s="5"/>
      <c r="BG5" s="11"/>
      <c r="BH5" s="5"/>
      <c r="BI5" s="11" t="s">
        <v>22</v>
      </c>
      <c r="BJ5" s="11" t="s">
        <v>22</v>
      </c>
      <c r="BK5" s="11" t="s">
        <v>22</v>
      </c>
      <c r="BL5" s="11" t="s">
        <v>22</v>
      </c>
      <c r="BM5" s="11" t="s">
        <v>22</v>
      </c>
      <c r="BN5" s="11" t="s">
        <v>22</v>
      </c>
      <c r="BO5" s="11" t="s">
        <v>22</v>
      </c>
      <c r="BP5" s="11" t="s">
        <v>22</v>
      </c>
      <c r="BQ5" s="11" t="s">
        <v>22</v>
      </c>
      <c r="BR5" s="11" t="s">
        <v>22</v>
      </c>
      <c r="BS5" s="11" t="s">
        <v>22</v>
      </c>
      <c r="BT5" s="11" t="s">
        <v>22</v>
      </c>
      <c r="BU5" s="11" t="s">
        <v>15</v>
      </c>
      <c r="BV5" s="5" t="s">
        <v>12</v>
      </c>
      <c r="BW5" s="11" t="s">
        <v>15</v>
      </c>
      <c r="BX5" s="5" t="s">
        <v>12</v>
      </c>
      <c r="BY5" s="11" t="s">
        <v>23</v>
      </c>
      <c r="BZ5" s="5" t="s">
        <v>12</v>
      </c>
      <c r="CA5" s="66" t="s">
        <v>22</v>
      </c>
      <c r="CB5" s="5" t="s">
        <v>12</v>
      </c>
      <c r="CC5" s="11" t="s">
        <v>24</v>
      </c>
      <c r="CD5" s="5"/>
      <c r="CE5" s="50" t="s">
        <v>25</v>
      </c>
      <c r="CF5" s="50" t="s">
        <v>26</v>
      </c>
      <c r="CG5" s="50" t="s">
        <v>737</v>
      </c>
      <c r="CH5" s="50" t="s">
        <v>713</v>
      </c>
      <c r="CI5" s="26"/>
      <c r="CJ5" s="6"/>
      <c r="CK5" s="6"/>
      <c r="CL5" s="6"/>
      <c r="CM5" s="6"/>
      <c r="CN5" s="5" t="s">
        <v>12</v>
      </c>
      <c r="CO5" s="6"/>
      <c r="CP5" s="6"/>
      <c r="CQ5" s="6"/>
      <c r="CR5" s="6"/>
      <c r="CS5" s="6"/>
      <c r="CT5" s="6"/>
      <c r="CU5" s="6"/>
      <c r="CV5" s="6"/>
      <c r="CW5" s="6"/>
      <c r="CX5" s="6"/>
    </row>
    <row r="6" spans="1:102" x14ac:dyDescent="0.2">
      <c r="B6" s="28">
        <f>+B5/33</f>
        <v>1</v>
      </c>
      <c r="C6" s="7" t="s">
        <v>27</v>
      </c>
      <c r="D6" s="5"/>
      <c r="E6" s="7" t="s">
        <v>28</v>
      </c>
      <c r="F6" s="7"/>
      <c r="G6" s="7" t="s">
        <v>539</v>
      </c>
      <c r="H6" s="7" t="s">
        <v>29</v>
      </c>
      <c r="I6" s="7" t="s">
        <v>30</v>
      </c>
      <c r="J6" s="7" t="s">
        <v>30</v>
      </c>
      <c r="K6" s="7"/>
      <c r="L6" s="7" t="s">
        <v>31</v>
      </c>
      <c r="M6" s="7" t="s">
        <v>32</v>
      </c>
      <c r="N6" s="7"/>
      <c r="O6" s="5"/>
      <c r="P6" s="7" t="s">
        <v>33</v>
      </c>
      <c r="Q6" s="7" t="s">
        <v>34</v>
      </c>
      <c r="R6" s="7"/>
      <c r="S6" s="7"/>
      <c r="T6" s="7" t="s">
        <v>32</v>
      </c>
      <c r="U6" s="7" t="s">
        <v>16</v>
      </c>
      <c r="V6" s="5"/>
      <c r="W6" s="7" t="s">
        <v>710</v>
      </c>
      <c r="X6" s="7" t="s">
        <v>710</v>
      </c>
      <c r="Y6" s="7"/>
      <c r="Z6" s="7"/>
      <c r="AA6" s="7"/>
      <c r="AB6" s="7" t="s">
        <v>32</v>
      </c>
      <c r="AC6" s="7"/>
      <c r="AD6" s="5"/>
      <c r="AE6" s="7"/>
      <c r="AF6" s="5"/>
      <c r="AG6" s="7"/>
      <c r="AH6" s="7"/>
      <c r="AI6" s="7"/>
      <c r="AJ6" s="7"/>
      <c r="AK6" s="7"/>
      <c r="AL6" s="5"/>
      <c r="AM6" s="7"/>
      <c r="AN6" s="7"/>
      <c r="AO6" s="7"/>
      <c r="AP6" s="7"/>
      <c r="AQ6" s="7"/>
      <c r="AR6" s="5"/>
      <c r="AS6" s="7" t="s">
        <v>35</v>
      </c>
      <c r="AT6" s="7"/>
      <c r="AU6" s="7"/>
      <c r="AV6" s="7"/>
      <c r="AW6" s="7"/>
      <c r="AX6" s="7"/>
      <c r="AY6" s="7"/>
      <c r="AZ6" s="5"/>
      <c r="BA6" s="7"/>
      <c r="BB6" s="7"/>
      <c r="BC6" s="7"/>
      <c r="BD6" s="7"/>
      <c r="BE6" s="7"/>
      <c r="BF6" s="5"/>
      <c r="BG6" s="7"/>
      <c r="BH6" s="5"/>
      <c r="BI6" s="7" t="s">
        <v>36</v>
      </c>
      <c r="BJ6" s="7" t="s">
        <v>36</v>
      </c>
      <c r="BK6" s="7"/>
      <c r="BL6" s="7" t="s">
        <v>37</v>
      </c>
      <c r="BM6" s="7" t="s">
        <v>37</v>
      </c>
      <c r="BN6" s="7" t="s">
        <v>38</v>
      </c>
      <c r="BO6" s="7" t="s">
        <v>39</v>
      </c>
      <c r="BP6" s="7" t="s">
        <v>40</v>
      </c>
      <c r="BQ6" s="7" t="s">
        <v>40</v>
      </c>
      <c r="BR6" s="7" t="s">
        <v>41</v>
      </c>
      <c r="BS6" s="7" t="s">
        <v>540</v>
      </c>
      <c r="BU6" t="s">
        <v>22</v>
      </c>
      <c r="BV6" s="5" t="s">
        <v>12</v>
      </c>
      <c r="BW6" s="7" t="s">
        <v>43</v>
      </c>
      <c r="BX6" s="5" t="s">
        <v>12</v>
      </c>
      <c r="BY6" s="7" t="s">
        <v>44</v>
      </c>
      <c r="BZ6" s="5" t="s">
        <v>12</v>
      </c>
      <c r="CA6" s="66" t="s">
        <v>708</v>
      </c>
      <c r="CB6" s="5" t="s">
        <v>12</v>
      </c>
      <c r="CC6" s="7" t="s">
        <v>45</v>
      </c>
      <c r="CD6" s="5"/>
      <c r="CE6" s="51" t="s">
        <v>46</v>
      </c>
      <c r="CF6" s="51" t="s">
        <v>47</v>
      </c>
      <c r="CG6" s="51" t="s">
        <v>27</v>
      </c>
      <c r="CH6" s="51" t="s">
        <v>714</v>
      </c>
      <c r="CI6" s="26"/>
      <c r="CJ6" s="6"/>
      <c r="CK6" s="6"/>
      <c r="CL6" s="6"/>
      <c r="CM6" s="6"/>
      <c r="CN6" s="5" t="s">
        <v>12</v>
      </c>
      <c r="CO6" s="6" t="s">
        <v>48</v>
      </c>
      <c r="CP6" s="6"/>
      <c r="CQ6" s="6"/>
      <c r="CR6" s="6"/>
      <c r="CS6" s="6" t="s">
        <v>49</v>
      </c>
      <c r="CT6" s="6" t="s">
        <v>48</v>
      </c>
      <c r="CU6" s="6"/>
      <c r="CV6" s="6"/>
      <c r="CW6" s="6"/>
      <c r="CX6" s="6" t="s">
        <v>49</v>
      </c>
    </row>
    <row r="7" spans="1:102" x14ac:dyDescent="0.2">
      <c r="C7" s="7" t="s">
        <v>50</v>
      </c>
      <c r="D7" s="5"/>
      <c r="E7" s="7" t="s">
        <v>51</v>
      </c>
      <c r="F7" s="7" t="s">
        <v>52</v>
      </c>
      <c r="G7" s="7" t="s">
        <v>39</v>
      </c>
      <c r="H7" s="7" t="s">
        <v>53</v>
      </c>
      <c r="I7" s="7" t="s">
        <v>54</v>
      </c>
      <c r="J7" s="7" t="s">
        <v>55</v>
      </c>
      <c r="K7" s="7" t="s">
        <v>56</v>
      </c>
      <c r="L7" s="7" t="s">
        <v>57</v>
      </c>
      <c r="M7" s="7" t="s">
        <v>14</v>
      </c>
      <c r="N7" s="7" t="s">
        <v>14</v>
      </c>
      <c r="O7" s="5"/>
      <c r="P7" s="7" t="s">
        <v>58</v>
      </c>
      <c r="Q7" s="7" t="s">
        <v>59</v>
      </c>
      <c r="R7" s="7" t="s">
        <v>51</v>
      </c>
      <c r="S7" s="7" t="s">
        <v>60</v>
      </c>
      <c r="T7" s="7" t="s">
        <v>16</v>
      </c>
      <c r="U7" s="7" t="s">
        <v>61</v>
      </c>
      <c r="V7" s="5"/>
      <c r="W7" s="7" t="s">
        <v>711</v>
      </c>
      <c r="X7" s="7" t="s">
        <v>711</v>
      </c>
      <c r="Y7" s="7" t="s">
        <v>62</v>
      </c>
      <c r="Z7" s="7" t="s">
        <v>63</v>
      </c>
      <c r="AA7" s="7" t="s">
        <v>63</v>
      </c>
      <c r="AB7" s="7" t="s">
        <v>17</v>
      </c>
      <c r="AC7" s="7" t="s">
        <v>17</v>
      </c>
      <c r="AD7" s="5"/>
      <c r="AE7" s="7"/>
      <c r="AF7" s="5"/>
      <c r="AG7" s="7"/>
      <c r="AH7" s="7" t="s">
        <v>64</v>
      </c>
      <c r="AI7" s="7" t="s">
        <v>65</v>
      </c>
      <c r="AJ7" s="7"/>
      <c r="AK7" s="7"/>
      <c r="AL7" s="5"/>
      <c r="AM7" s="7"/>
      <c r="AN7" s="7" t="s">
        <v>64</v>
      </c>
      <c r="AO7" s="7" t="s">
        <v>65</v>
      </c>
      <c r="AP7" s="7"/>
      <c r="AQ7" s="7"/>
      <c r="AR7" s="5"/>
      <c r="AS7" s="7" t="s">
        <v>66</v>
      </c>
      <c r="AT7" s="7"/>
      <c r="AU7" s="7" t="s">
        <v>67</v>
      </c>
      <c r="AV7" s="7" t="s">
        <v>68</v>
      </c>
      <c r="AW7" s="7" t="s">
        <v>65</v>
      </c>
      <c r="AX7" s="7"/>
      <c r="AY7" s="7" t="s">
        <v>69</v>
      </c>
      <c r="AZ7" s="5"/>
      <c r="BA7" s="7" t="s">
        <v>70</v>
      </c>
      <c r="BB7" s="7"/>
      <c r="BC7" s="7"/>
      <c r="BD7" s="7"/>
      <c r="BE7" s="7"/>
      <c r="BF7" s="5"/>
      <c r="BG7" s="7"/>
      <c r="BH7" s="5"/>
      <c r="BI7" s="7" t="s">
        <v>71</v>
      </c>
      <c r="BJ7" s="7" t="s">
        <v>71</v>
      </c>
      <c r="BK7" s="7" t="s">
        <v>72</v>
      </c>
      <c r="BL7" s="7" t="s">
        <v>73</v>
      </c>
      <c r="BM7" s="7"/>
      <c r="BN7" s="7" t="s">
        <v>74</v>
      </c>
      <c r="BO7" s="7" t="s">
        <v>75</v>
      </c>
      <c r="BP7" s="7" t="s">
        <v>74</v>
      </c>
      <c r="BQ7" s="7" t="s">
        <v>75</v>
      </c>
      <c r="BR7" s="7" t="s">
        <v>76</v>
      </c>
      <c r="BS7" s="7" t="s">
        <v>541</v>
      </c>
      <c r="BT7" s="7" t="s">
        <v>32</v>
      </c>
      <c r="BU7" s="7"/>
      <c r="BV7" s="5" t="s">
        <v>12</v>
      </c>
      <c r="BW7" s="7" t="s">
        <v>78</v>
      </c>
      <c r="BX7" s="5" t="s">
        <v>12</v>
      </c>
      <c r="BY7" s="7" t="s">
        <v>79</v>
      </c>
      <c r="BZ7" s="5" t="s">
        <v>12</v>
      </c>
      <c r="CA7" s="66" t="s">
        <v>78</v>
      </c>
      <c r="CB7" s="5" t="s">
        <v>12</v>
      </c>
      <c r="CC7" s="7" t="s">
        <v>27</v>
      </c>
      <c r="CD7" s="5"/>
      <c r="CE7" s="51"/>
      <c r="CF7" s="51"/>
      <c r="CG7" s="51"/>
      <c r="CH7" s="51" t="s">
        <v>715</v>
      </c>
      <c r="CI7" s="26"/>
      <c r="CJ7" s="6"/>
      <c r="CK7" s="6"/>
      <c r="CL7" s="6"/>
      <c r="CM7" s="6"/>
      <c r="CN7" s="5" t="s">
        <v>12</v>
      </c>
      <c r="CO7" s="6" t="s">
        <v>80</v>
      </c>
      <c r="CP7" s="6"/>
      <c r="CQ7" s="6"/>
      <c r="CR7" s="6"/>
      <c r="CS7" s="6"/>
      <c r="CT7" s="6" t="s">
        <v>81</v>
      </c>
      <c r="CU7" s="6"/>
      <c r="CV7" s="6"/>
      <c r="CW7" s="6"/>
      <c r="CX7" s="6"/>
    </row>
    <row r="8" spans="1:102" x14ac:dyDescent="0.2">
      <c r="B8" t="s">
        <v>430</v>
      </c>
      <c r="C8" s="12" t="s">
        <v>83</v>
      </c>
      <c r="D8" s="5"/>
      <c r="E8" s="12" t="s">
        <v>84</v>
      </c>
      <c r="F8" s="12" t="s">
        <v>61</v>
      </c>
      <c r="G8" s="12" t="s">
        <v>61</v>
      </c>
      <c r="H8" s="12" t="s">
        <v>85</v>
      </c>
      <c r="I8" s="12" t="s">
        <v>86</v>
      </c>
      <c r="J8" s="12" t="s">
        <v>87</v>
      </c>
      <c r="K8" s="12" t="s">
        <v>88</v>
      </c>
      <c r="L8" s="12" t="s">
        <v>88</v>
      </c>
      <c r="M8" s="12" t="s">
        <v>23</v>
      </c>
      <c r="N8" s="12" t="s">
        <v>61</v>
      </c>
      <c r="O8" s="5"/>
      <c r="P8" s="12" t="s">
        <v>89</v>
      </c>
      <c r="Q8" s="12" t="s">
        <v>51</v>
      </c>
      <c r="R8" s="12" t="s">
        <v>90</v>
      </c>
      <c r="S8" s="12" t="s">
        <v>91</v>
      </c>
      <c r="T8" s="12" t="s">
        <v>23</v>
      </c>
      <c r="U8" s="53"/>
      <c r="V8" s="5"/>
      <c r="W8" s="329" t="s">
        <v>735</v>
      </c>
      <c r="X8" s="329" t="s">
        <v>736</v>
      </c>
      <c r="Y8" s="12" t="s">
        <v>92</v>
      </c>
      <c r="Z8" s="12" t="s">
        <v>93</v>
      </c>
      <c r="AA8" s="12" t="s">
        <v>94</v>
      </c>
      <c r="AB8" s="12" t="s">
        <v>23</v>
      </c>
      <c r="AC8" s="12" t="s">
        <v>61</v>
      </c>
      <c r="AD8" s="5"/>
      <c r="AE8" s="12" t="s">
        <v>61</v>
      </c>
      <c r="AF8" s="5"/>
      <c r="AG8" s="12" t="s">
        <v>95</v>
      </c>
      <c r="AH8" s="12" t="s">
        <v>96</v>
      </c>
      <c r="AI8" s="12" t="s">
        <v>97</v>
      </c>
      <c r="AJ8" s="12" t="s">
        <v>22</v>
      </c>
      <c r="AK8" s="12" t="s">
        <v>18</v>
      </c>
      <c r="AL8" s="5"/>
      <c r="AM8" s="12" t="s">
        <v>95</v>
      </c>
      <c r="AN8" s="12" t="s">
        <v>96</v>
      </c>
      <c r="AO8" s="12" t="s">
        <v>97</v>
      </c>
      <c r="AP8" s="12" t="s">
        <v>22</v>
      </c>
      <c r="AQ8" s="12" t="s">
        <v>98</v>
      </c>
      <c r="AR8" s="5"/>
      <c r="AS8" s="12" t="s">
        <v>99</v>
      </c>
      <c r="AT8" s="12" t="s">
        <v>100</v>
      </c>
      <c r="AU8" s="12" t="s">
        <v>101</v>
      </c>
      <c r="AV8" s="12" t="s">
        <v>102</v>
      </c>
      <c r="AW8" s="12" t="s">
        <v>97</v>
      </c>
      <c r="AX8" s="12" t="s">
        <v>22</v>
      </c>
      <c r="AY8" s="12" t="s">
        <v>103</v>
      </c>
      <c r="AZ8" s="5"/>
      <c r="BA8" s="12" t="s">
        <v>104</v>
      </c>
      <c r="BB8" s="12" t="s">
        <v>105</v>
      </c>
      <c r="BC8" s="12" t="s">
        <v>103</v>
      </c>
      <c r="BD8" s="12" t="s">
        <v>22</v>
      </c>
      <c r="BE8" s="12" t="s">
        <v>21</v>
      </c>
      <c r="BF8" s="5"/>
      <c r="BG8" s="12" t="s">
        <v>106</v>
      </c>
      <c r="BH8" s="5"/>
      <c r="BI8" s="12" t="s">
        <v>104</v>
      </c>
      <c r="BJ8" s="12" t="s">
        <v>107</v>
      </c>
      <c r="BK8" s="12" t="s">
        <v>108</v>
      </c>
      <c r="BL8" s="12" t="s">
        <v>109</v>
      </c>
      <c r="BM8" s="12" t="s">
        <v>110</v>
      </c>
      <c r="BN8" s="12" t="s">
        <v>111</v>
      </c>
      <c r="BO8" s="12" t="s">
        <v>112</v>
      </c>
      <c r="BP8" s="12" t="s">
        <v>111</v>
      </c>
      <c r="BQ8" s="12" t="s">
        <v>112</v>
      </c>
      <c r="BR8" s="12" t="s">
        <v>113</v>
      </c>
      <c r="BS8" s="12" t="s">
        <v>85</v>
      </c>
      <c r="BT8" s="7" t="s">
        <v>535</v>
      </c>
      <c r="BU8" s="7"/>
      <c r="BV8" s="5" t="s">
        <v>12</v>
      </c>
      <c r="BX8" s="5" t="s">
        <v>12</v>
      </c>
      <c r="BY8" s="12"/>
      <c r="BZ8" s="5" t="s">
        <v>12</v>
      </c>
      <c r="CA8" s="33"/>
      <c r="CB8" s="5" t="s">
        <v>12</v>
      </c>
      <c r="CC8" s="12"/>
      <c r="CD8" s="5"/>
      <c r="CE8" s="52" t="s">
        <v>536</v>
      </c>
      <c r="CF8" s="52" t="s">
        <v>536</v>
      </c>
      <c r="CG8" s="52" t="s">
        <v>536</v>
      </c>
      <c r="CH8" s="52" t="s">
        <v>716</v>
      </c>
      <c r="CI8" s="26">
        <v>1</v>
      </c>
      <c r="CJ8" s="36" t="s">
        <v>114</v>
      </c>
      <c r="CK8" s="6"/>
      <c r="CL8" s="6"/>
      <c r="CM8" s="13">
        <f>(+C44)</f>
        <v>106229763</v>
      </c>
      <c r="CN8" s="5" t="s">
        <v>12</v>
      </c>
      <c r="CO8" s="6" t="s">
        <v>115</v>
      </c>
      <c r="CP8" s="6"/>
      <c r="CQ8" s="6"/>
      <c r="CR8" s="6"/>
      <c r="CS8" s="5"/>
      <c r="CT8" s="6" t="s">
        <v>116</v>
      </c>
      <c r="CU8" s="6"/>
      <c r="CV8" s="6"/>
      <c r="CW8" s="6"/>
      <c r="CX8" s="6"/>
    </row>
    <row r="9" spans="1:102" x14ac:dyDescent="0.2">
      <c r="C9" s="14"/>
      <c r="D9" s="15"/>
      <c r="E9" s="16"/>
      <c r="F9" s="16"/>
      <c r="G9" s="16"/>
      <c r="H9" s="16"/>
      <c r="I9" s="16"/>
      <c r="J9" s="16"/>
      <c r="K9" s="16"/>
      <c r="L9" s="16"/>
      <c r="M9" s="16"/>
      <c r="N9" s="16"/>
      <c r="O9" s="15"/>
      <c r="P9" s="16"/>
      <c r="Q9" s="16"/>
      <c r="R9" s="16"/>
      <c r="S9" s="16"/>
      <c r="T9" s="16"/>
      <c r="U9" s="16"/>
      <c r="V9" s="15"/>
      <c r="W9" s="16"/>
      <c r="X9" s="16"/>
      <c r="Y9" s="16"/>
      <c r="Z9" s="16"/>
      <c r="AA9" s="16"/>
      <c r="AB9" s="16"/>
      <c r="AC9" s="16"/>
      <c r="AD9" s="15"/>
      <c r="AE9" s="16"/>
      <c r="AF9" s="15"/>
      <c r="AG9" s="16"/>
      <c r="AH9" s="16"/>
      <c r="AI9" s="16"/>
      <c r="AJ9" s="16"/>
      <c r="AK9" s="16"/>
      <c r="AL9" s="15"/>
      <c r="AM9" s="16"/>
      <c r="AN9" s="16"/>
      <c r="AO9" s="16"/>
      <c r="AP9" s="16"/>
      <c r="AQ9" s="16"/>
      <c r="AR9" s="15"/>
      <c r="AS9" s="16"/>
      <c r="AT9" s="16"/>
      <c r="AU9" s="16"/>
      <c r="AV9" s="16"/>
      <c r="AW9" s="16"/>
      <c r="AX9" s="16"/>
      <c r="AY9" s="16"/>
      <c r="AZ9" s="15"/>
      <c r="BA9" s="16"/>
      <c r="BB9" s="16"/>
      <c r="BC9" s="16"/>
      <c r="BD9" s="16"/>
      <c r="BE9" s="16"/>
      <c r="BF9" s="15"/>
      <c r="BG9" s="17"/>
      <c r="BH9" s="15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5" t="s">
        <v>12</v>
      </c>
      <c r="BW9" s="16"/>
      <c r="BX9" s="15" t="s">
        <v>12</v>
      </c>
      <c r="BY9" s="18"/>
      <c r="BZ9" s="5" t="s">
        <v>12</v>
      </c>
      <c r="CA9" s="66"/>
      <c r="CB9" s="5" t="s">
        <v>12</v>
      </c>
      <c r="CC9" s="17"/>
      <c r="CD9" s="5"/>
      <c r="CE9" s="44"/>
      <c r="CF9" s="44"/>
      <c r="CG9" s="63"/>
      <c r="CH9" s="334"/>
      <c r="CI9" s="26"/>
      <c r="CJ9" s="6"/>
      <c r="CK9" s="6"/>
      <c r="CL9" s="6"/>
      <c r="CM9" s="13"/>
      <c r="CN9" s="5" t="s">
        <v>12</v>
      </c>
      <c r="CO9" s="6" t="s">
        <v>117</v>
      </c>
      <c r="CP9" s="6"/>
      <c r="CQ9" s="6"/>
      <c r="CR9" s="6"/>
      <c r="CS9" s="13">
        <f>(+CM12)</f>
        <v>20815327.879999999</v>
      </c>
      <c r="CT9" s="6" t="s">
        <v>118</v>
      </c>
      <c r="CU9" s="6"/>
      <c r="CV9" s="6"/>
      <c r="CW9" s="6"/>
      <c r="CX9" s="5"/>
    </row>
    <row r="10" spans="1:102" x14ac:dyDescent="0.2">
      <c r="A10">
        <f t="shared" ref="A10:A42" si="0">((IF(OR(BW10&gt;0,BY10&gt;0),1,)))</f>
        <v>1</v>
      </c>
      <c r="B10" s="42" t="s">
        <v>431</v>
      </c>
      <c r="C10" s="29">
        <v>2912096</v>
      </c>
      <c r="D10" s="20"/>
      <c r="E10" s="21"/>
      <c r="F10" s="21">
        <v>21750</v>
      </c>
      <c r="G10" s="21">
        <v>54380</v>
      </c>
      <c r="H10" s="21"/>
      <c r="I10" s="21"/>
      <c r="J10" s="21"/>
      <c r="K10" s="21"/>
      <c r="L10" s="21"/>
      <c r="M10" s="21">
        <v>2654</v>
      </c>
      <c r="N10" s="19">
        <f>(SUM(E10:M10))</f>
        <v>78784</v>
      </c>
      <c r="O10" s="20"/>
      <c r="P10" s="21">
        <v>1483614</v>
      </c>
      <c r="Q10" s="21"/>
      <c r="R10" s="21"/>
      <c r="S10" s="21">
        <v>16909</v>
      </c>
      <c r="T10" s="21">
        <v>451403</v>
      </c>
      <c r="U10" s="54">
        <f>SUM(P10:T10)</f>
        <v>1951926</v>
      </c>
      <c r="V10" s="20"/>
      <c r="W10" s="21">
        <v>457632</v>
      </c>
      <c r="X10" s="21"/>
      <c r="Y10" s="21"/>
      <c r="Z10" s="21"/>
      <c r="AA10" s="21"/>
      <c r="AB10" s="21">
        <v>202909</v>
      </c>
      <c r="AC10" s="19">
        <f>(SUM(W10:AB10))</f>
        <v>660541</v>
      </c>
      <c r="AD10" s="20"/>
      <c r="AE10" s="19">
        <f>(+AC10+U10+N10)</f>
        <v>2691251</v>
      </c>
      <c r="AF10" s="20"/>
      <c r="AH10" s="21"/>
      <c r="AI10" s="21"/>
      <c r="AJ10" s="21"/>
      <c r="AK10" s="19">
        <f>(SUM(AG10:AJ10))</f>
        <v>0</v>
      </c>
      <c r="AL10" s="20"/>
      <c r="AM10" s="21">
        <v>629016</v>
      </c>
      <c r="AN10" s="21">
        <v>78385</v>
      </c>
      <c r="AO10" s="21"/>
      <c r="AP10" s="21"/>
      <c r="AQ10" s="19">
        <f>(SUM(AM10:AP10))</f>
        <v>707401</v>
      </c>
      <c r="AR10" s="20"/>
      <c r="AS10" s="21">
        <v>20988</v>
      </c>
      <c r="AT10" s="21">
        <v>133228</v>
      </c>
      <c r="AU10" s="21">
        <v>117474</v>
      </c>
      <c r="AV10" s="21">
        <v>123382</v>
      </c>
      <c r="AW10" s="21">
        <v>112416</v>
      </c>
      <c r="AX10" s="21">
        <v>32337</v>
      </c>
      <c r="AY10" s="19">
        <f>(SUM(AS10:AX10))</f>
        <v>539825</v>
      </c>
      <c r="AZ10" s="20"/>
      <c r="BA10" s="21">
        <v>143744</v>
      </c>
      <c r="BB10" s="322">
        <v>127360</v>
      </c>
      <c r="BC10" s="21">
        <v>425974</v>
      </c>
      <c r="BD10" s="21"/>
      <c r="BE10" s="19">
        <f>(SUM(BA10:BD10))</f>
        <v>697078</v>
      </c>
      <c r="BF10" s="20"/>
      <c r="BG10" s="22">
        <v>415059</v>
      </c>
      <c r="BH10" s="20"/>
      <c r="BI10" s="21"/>
      <c r="BJ10" s="21">
        <v>4305</v>
      </c>
      <c r="BK10" s="21"/>
      <c r="BL10" s="21">
        <v>13110</v>
      </c>
      <c r="BM10" s="21">
        <v>14834</v>
      </c>
      <c r="BN10" s="21"/>
      <c r="BO10" s="21"/>
      <c r="BP10" s="21"/>
      <c r="BQ10" s="21"/>
      <c r="BR10" s="21"/>
      <c r="BS10" s="21"/>
      <c r="BT10" s="21"/>
      <c r="BU10" s="19">
        <f>((SUM(BI10:BT10)))</f>
        <v>32249</v>
      </c>
      <c r="BV10" s="20" t="s">
        <v>12</v>
      </c>
      <c r="BW10" s="19">
        <f>(+BU10+BG10+BE10+AY10+AQ10+AK10)</f>
        <v>2391612</v>
      </c>
      <c r="BX10" s="20" t="s">
        <v>12</v>
      </c>
      <c r="BY10" s="19">
        <f>((+AC10+U10+N10)-BW10)</f>
        <v>299639</v>
      </c>
      <c r="BZ10" s="20" t="s">
        <v>12</v>
      </c>
      <c r="CA10" s="29"/>
      <c r="CB10" s="20"/>
      <c r="CC10" s="19">
        <f>(+BY10+CA10+C10)</f>
        <v>3211735</v>
      </c>
      <c r="CD10" s="5"/>
      <c r="CE10" s="44">
        <v>1525611</v>
      </c>
      <c r="CF10" s="44">
        <v>1686124</v>
      </c>
      <c r="CG10" s="19">
        <f>CC10-CE10-CF10</f>
        <v>0</v>
      </c>
      <c r="CH10" s="333" t="s">
        <v>738</v>
      </c>
      <c r="CI10" s="41"/>
      <c r="CJ10" s="6" t="s">
        <v>23</v>
      </c>
      <c r="CK10" s="6"/>
      <c r="CL10" s="6"/>
      <c r="CM10" s="13"/>
      <c r="CN10" s="5" t="s">
        <v>12</v>
      </c>
      <c r="CO10" s="6" t="s">
        <v>119</v>
      </c>
      <c r="CP10" s="6"/>
      <c r="CQ10" s="6"/>
      <c r="CR10" s="6"/>
      <c r="CS10" s="13">
        <f>+CM15</f>
        <v>12427128</v>
      </c>
      <c r="CT10" s="6" t="s">
        <v>120</v>
      </c>
      <c r="CU10" s="6"/>
      <c r="CV10" s="6"/>
      <c r="CW10" s="6"/>
      <c r="CX10" s="6">
        <f>+CM64+CM65</f>
        <v>819942</v>
      </c>
    </row>
    <row r="11" spans="1:102" x14ac:dyDescent="0.2">
      <c r="A11">
        <f t="shared" si="0"/>
        <v>1</v>
      </c>
      <c r="B11" s="42" t="s">
        <v>432</v>
      </c>
      <c r="C11" s="29">
        <v>6098598</v>
      </c>
      <c r="D11" s="20"/>
      <c r="E11" s="21">
        <v>2482081</v>
      </c>
      <c r="F11" s="21"/>
      <c r="G11" s="21"/>
      <c r="H11" s="21"/>
      <c r="I11" s="21"/>
      <c r="J11" s="21"/>
      <c r="K11" s="21"/>
      <c r="L11" s="21"/>
      <c r="M11" s="21">
        <v>601892</v>
      </c>
      <c r="N11" s="19">
        <f t="shared" ref="N11:N42" si="1">(SUM(E11:M11))</f>
        <v>3083973</v>
      </c>
      <c r="O11" s="20"/>
      <c r="P11" s="21">
        <v>4998710</v>
      </c>
      <c r="Q11" s="21">
        <v>322090</v>
      </c>
      <c r="R11" s="21"/>
      <c r="S11" s="21"/>
      <c r="T11" s="21">
        <v>23979</v>
      </c>
      <c r="U11" s="54">
        <f t="shared" ref="U11:U42" si="2">SUM(P11:T11)</f>
        <v>5344779</v>
      </c>
      <c r="V11" s="20"/>
      <c r="W11" s="21">
        <v>48011</v>
      </c>
      <c r="X11" s="21"/>
      <c r="Y11" s="21"/>
      <c r="Z11" s="21"/>
      <c r="AA11" s="21"/>
      <c r="AB11" s="21"/>
      <c r="AC11" s="19">
        <f t="shared" ref="AC11:AC42" si="3">(SUM(W11:AB11))</f>
        <v>48011</v>
      </c>
      <c r="AD11" s="20"/>
      <c r="AE11" s="19">
        <f t="shared" ref="AE11:AE42" si="4">(+AC11+U11+N11)</f>
        <v>8476763</v>
      </c>
      <c r="AF11" s="20"/>
      <c r="AH11" s="21"/>
      <c r="AI11" s="21"/>
      <c r="AJ11" s="21"/>
      <c r="AK11" s="19">
        <f t="shared" ref="AK11:AK42" si="5">(SUM(AG11:AJ11))</f>
        <v>0</v>
      </c>
      <c r="AL11" s="20"/>
      <c r="AM11" s="21">
        <v>1065751</v>
      </c>
      <c r="AN11" s="21"/>
      <c r="AO11" s="21"/>
      <c r="AP11" s="21"/>
      <c r="AQ11" s="19">
        <f t="shared" ref="AQ11:AQ41" si="6">(SUM(AM11:AP11))</f>
        <v>1065751</v>
      </c>
      <c r="AR11" s="20"/>
      <c r="AS11" s="21">
        <v>631715</v>
      </c>
      <c r="AT11" s="21">
        <v>40889</v>
      </c>
      <c r="AU11" s="21">
        <v>1566613</v>
      </c>
      <c r="AV11" s="21">
        <v>106019</v>
      </c>
      <c r="AW11" s="21">
        <v>2656</v>
      </c>
      <c r="AX11" s="21">
        <v>834684</v>
      </c>
      <c r="AY11" s="19">
        <f t="shared" ref="AY11:AY42" si="7">(SUM(AS11:AX11))</f>
        <v>3182576</v>
      </c>
      <c r="AZ11" s="20"/>
      <c r="BA11" s="21"/>
      <c r="BB11" s="322">
        <v>382502</v>
      </c>
      <c r="BC11" s="21">
        <v>111369</v>
      </c>
      <c r="BD11" s="21"/>
      <c r="BE11" s="19">
        <f t="shared" ref="BE11:BE42" si="8">(SUM(BA11:BD11))</f>
        <v>493871</v>
      </c>
      <c r="BF11" s="20"/>
      <c r="BG11" s="22">
        <v>492425</v>
      </c>
      <c r="BH11" s="20"/>
      <c r="BI11" s="21"/>
      <c r="BJ11" s="21"/>
      <c r="BK11" s="21"/>
      <c r="BL11" s="21"/>
      <c r="BM11" s="21">
        <v>29042</v>
      </c>
      <c r="BN11" s="21"/>
      <c r="BO11" s="21"/>
      <c r="BP11" s="21"/>
      <c r="BQ11" s="21"/>
      <c r="BR11" s="21">
        <v>873459</v>
      </c>
      <c r="BS11" s="21"/>
      <c r="BT11" s="21">
        <v>582404</v>
      </c>
      <c r="BU11" s="19">
        <f t="shared" ref="BU11:BU42" si="9">((SUM(BI11:BT11)))</f>
        <v>1484905</v>
      </c>
      <c r="BV11" s="20" t="s">
        <v>12</v>
      </c>
      <c r="BW11" s="19">
        <f t="shared" ref="BW11:BW42" si="10">(+BU11+BG11+BE11+AY11+AQ11+AK11)</f>
        <v>6719528</v>
      </c>
      <c r="BX11" s="20" t="s">
        <v>12</v>
      </c>
      <c r="BY11" s="19">
        <f t="shared" ref="BY11:BY42" si="11">((+AC11+U11+N11)-BW11)</f>
        <v>1757235</v>
      </c>
      <c r="BZ11" s="20" t="s">
        <v>12</v>
      </c>
      <c r="CA11" s="29"/>
      <c r="CB11" s="20"/>
      <c r="CC11" s="19">
        <f>(+BY11+CA11+C11)</f>
        <v>7855833</v>
      </c>
      <c r="CD11" s="5"/>
      <c r="CE11" s="44">
        <v>2080000</v>
      </c>
      <c r="CF11" s="44">
        <v>5775833</v>
      </c>
      <c r="CG11" s="19">
        <f t="shared" ref="CG11:CG43" si="12">CC11-CE11-CF11</f>
        <v>0</v>
      </c>
      <c r="CH11" s="333" t="s">
        <v>738</v>
      </c>
      <c r="CI11" s="2"/>
      <c r="CJ11" s="37" t="s">
        <v>122</v>
      </c>
      <c r="CK11" s="6"/>
      <c r="CL11" s="6"/>
      <c r="CM11" s="13"/>
      <c r="CN11" s="5" t="s">
        <v>12</v>
      </c>
      <c r="CO11" s="6" t="s">
        <v>123</v>
      </c>
      <c r="CP11" s="6"/>
      <c r="CQ11" s="6"/>
      <c r="CR11" s="6"/>
      <c r="CS11" s="23"/>
      <c r="CT11" s="6" t="s">
        <v>124</v>
      </c>
      <c r="CU11" s="6"/>
      <c r="CV11" s="6"/>
      <c r="CW11" s="6"/>
      <c r="CX11" s="6">
        <f>+CM68</f>
        <v>3143373.11</v>
      </c>
    </row>
    <row r="12" spans="1:102" x14ac:dyDescent="0.2">
      <c r="A12">
        <f t="shared" si="0"/>
        <v>1</v>
      </c>
      <c r="B12" s="42" t="s">
        <v>433</v>
      </c>
      <c r="C12" s="29">
        <v>179051</v>
      </c>
      <c r="D12" s="20"/>
      <c r="E12" s="21">
        <v>652930</v>
      </c>
      <c r="F12" s="21"/>
      <c r="G12" s="21">
        <v>3232</v>
      </c>
      <c r="H12" s="21"/>
      <c r="I12" s="21"/>
      <c r="J12" s="21"/>
      <c r="K12" s="21"/>
      <c r="L12" s="21"/>
      <c r="M12" s="21">
        <v>1435</v>
      </c>
      <c r="N12" s="19">
        <f t="shared" si="1"/>
        <v>657597</v>
      </c>
      <c r="O12" s="20"/>
      <c r="P12" s="21">
        <v>1573303</v>
      </c>
      <c r="Q12" s="21">
        <v>5545</v>
      </c>
      <c r="R12" s="21">
        <v>310242</v>
      </c>
      <c r="S12" s="21"/>
      <c r="T12" s="21">
        <v>252370</v>
      </c>
      <c r="U12" s="54">
        <f>SUM(P12:T12)</f>
        <v>2141460</v>
      </c>
      <c r="V12" s="20"/>
      <c r="W12" s="21"/>
      <c r="X12" s="21">
        <v>146739</v>
      </c>
      <c r="Y12" s="21"/>
      <c r="Z12" s="21">
        <v>16804</v>
      </c>
      <c r="AA12" s="21"/>
      <c r="AB12" s="21"/>
      <c r="AC12" s="19">
        <f t="shared" si="3"/>
        <v>163543</v>
      </c>
      <c r="AD12" s="20"/>
      <c r="AE12" s="19">
        <f t="shared" si="4"/>
        <v>2962600</v>
      </c>
      <c r="AF12" s="20"/>
      <c r="AH12" s="21"/>
      <c r="AI12" s="21"/>
      <c r="AJ12" s="21"/>
      <c r="AK12" s="19">
        <f t="shared" si="5"/>
        <v>0</v>
      </c>
      <c r="AL12" s="20"/>
      <c r="AM12" s="21">
        <v>12913</v>
      </c>
      <c r="AN12" s="21">
        <v>19369</v>
      </c>
      <c r="AO12" s="21"/>
      <c r="AP12" s="21"/>
      <c r="AQ12" s="19">
        <f t="shared" si="6"/>
        <v>32282</v>
      </c>
      <c r="AR12" s="20"/>
      <c r="AS12" s="21">
        <v>429323</v>
      </c>
      <c r="AT12" s="21">
        <v>125609</v>
      </c>
      <c r="AU12" s="21">
        <v>835838</v>
      </c>
      <c r="AV12" s="21">
        <v>194739</v>
      </c>
      <c r="AW12" s="21">
        <v>12913</v>
      </c>
      <c r="AX12" s="21">
        <v>48280</v>
      </c>
      <c r="AY12" s="19">
        <f t="shared" si="7"/>
        <v>1646702</v>
      </c>
      <c r="AZ12" s="20"/>
      <c r="BA12" s="21">
        <v>6859</v>
      </c>
      <c r="BB12" s="322">
        <v>205438</v>
      </c>
      <c r="BC12" s="21">
        <v>239485</v>
      </c>
      <c r="BD12" s="21"/>
      <c r="BE12" s="19">
        <f t="shared" si="8"/>
        <v>451782</v>
      </c>
      <c r="BF12" s="20"/>
      <c r="BG12" s="22">
        <v>164234</v>
      </c>
      <c r="BH12" s="20"/>
      <c r="BI12" s="21"/>
      <c r="BJ12" s="21"/>
      <c r="BK12" s="21"/>
      <c r="BL12" s="21"/>
      <c r="BM12" s="21">
        <v>14432</v>
      </c>
      <c r="BN12" s="21"/>
      <c r="BO12" s="21"/>
      <c r="BP12" s="21"/>
      <c r="BQ12" s="21"/>
      <c r="BR12" s="21">
        <v>71263</v>
      </c>
      <c r="BS12" s="21"/>
      <c r="BT12" s="21"/>
      <c r="BU12" s="19">
        <f t="shared" si="9"/>
        <v>85695</v>
      </c>
      <c r="BV12" s="20" t="s">
        <v>12</v>
      </c>
      <c r="BW12" s="19">
        <f t="shared" si="10"/>
        <v>2380695</v>
      </c>
      <c r="BX12" s="20" t="s">
        <v>12</v>
      </c>
      <c r="BY12" s="19">
        <f t="shared" si="11"/>
        <v>581905</v>
      </c>
      <c r="BZ12" s="20" t="s">
        <v>12</v>
      </c>
      <c r="CA12" s="29"/>
      <c r="CB12" s="20"/>
      <c r="CC12" s="19">
        <f t="shared" ref="CC12:CC40" si="13">(+BY12+CA12+C12)</f>
        <v>760956</v>
      </c>
      <c r="CD12" s="5"/>
      <c r="CE12" s="44">
        <v>481904</v>
      </c>
      <c r="CF12" s="44">
        <v>279052</v>
      </c>
      <c r="CG12" s="19">
        <f t="shared" si="12"/>
        <v>0</v>
      </c>
      <c r="CH12" s="333" t="s">
        <v>738</v>
      </c>
      <c r="CI12" s="26">
        <v>2</v>
      </c>
      <c r="CJ12" s="6" t="s">
        <v>126</v>
      </c>
      <c r="CK12" s="6"/>
      <c r="CL12" s="6"/>
      <c r="CM12" s="13">
        <f>(+E44)</f>
        <v>20815327.879999999</v>
      </c>
      <c r="CN12" s="5" t="s">
        <v>12</v>
      </c>
      <c r="CO12" s="6" t="s">
        <v>127</v>
      </c>
      <c r="CP12" s="6"/>
      <c r="CQ12" s="6"/>
      <c r="CR12" s="6"/>
      <c r="CS12" s="13">
        <v>0</v>
      </c>
      <c r="CT12" s="6" t="s">
        <v>128</v>
      </c>
      <c r="CU12" s="6"/>
      <c r="CV12" s="6"/>
      <c r="CW12" s="6"/>
      <c r="CX12" s="6">
        <f>+CM50</f>
        <v>39186722.480000004</v>
      </c>
    </row>
    <row r="13" spans="1:102" x14ac:dyDescent="0.2">
      <c r="A13">
        <f t="shared" si="0"/>
        <v>1</v>
      </c>
      <c r="B13" s="42" t="s">
        <v>434</v>
      </c>
      <c r="C13" s="29">
        <v>23155</v>
      </c>
      <c r="D13" s="20"/>
      <c r="E13" s="21">
        <v>920647</v>
      </c>
      <c r="F13" s="21">
        <v>98982</v>
      </c>
      <c r="G13" s="21">
        <v>6865</v>
      </c>
      <c r="H13" s="21">
        <v>281615</v>
      </c>
      <c r="I13" s="21"/>
      <c r="J13" s="21"/>
      <c r="K13" s="21"/>
      <c r="L13" s="21"/>
      <c r="M13" s="21">
        <v>211651</v>
      </c>
      <c r="N13" s="19">
        <f t="shared" si="1"/>
        <v>1519760</v>
      </c>
      <c r="O13" s="20"/>
      <c r="P13" s="21">
        <v>1423938</v>
      </c>
      <c r="Q13" s="21"/>
      <c r="R13" s="21"/>
      <c r="S13" s="21"/>
      <c r="T13" s="21">
        <v>673054</v>
      </c>
      <c r="U13" s="54">
        <f t="shared" si="2"/>
        <v>2096992</v>
      </c>
      <c r="V13" s="20"/>
      <c r="W13" s="21">
        <v>41862</v>
      </c>
      <c r="X13" s="21"/>
      <c r="Y13" s="21"/>
      <c r="Z13" s="21"/>
      <c r="AA13" s="21"/>
      <c r="AB13" s="21"/>
      <c r="AC13" s="19">
        <f t="shared" si="3"/>
        <v>41862</v>
      </c>
      <c r="AD13" s="20"/>
      <c r="AE13" s="19">
        <f t="shared" si="4"/>
        <v>3658614</v>
      </c>
      <c r="AF13" s="20"/>
      <c r="AH13" s="21">
        <v>75000</v>
      </c>
      <c r="AI13" s="21"/>
      <c r="AJ13" s="21">
        <v>76119</v>
      </c>
      <c r="AK13" s="19">
        <f t="shared" si="5"/>
        <v>151119</v>
      </c>
      <c r="AL13" s="20"/>
      <c r="AM13" s="21">
        <v>331951</v>
      </c>
      <c r="AN13" s="21">
        <v>126326</v>
      </c>
      <c r="AO13" s="21"/>
      <c r="AP13" s="21">
        <v>9885</v>
      </c>
      <c r="AQ13" s="19">
        <f t="shared" si="6"/>
        <v>468162</v>
      </c>
      <c r="AR13" s="20"/>
      <c r="AS13" s="21">
        <v>687088</v>
      </c>
      <c r="AT13" s="21">
        <v>341341</v>
      </c>
      <c r="AU13" s="21">
        <v>331951</v>
      </c>
      <c r="AV13" s="21">
        <v>331951</v>
      </c>
      <c r="AW13" s="21"/>
      <c r="AX13" s="21"/>
      <c r="AY13" s="19">
        <f t="shared" si="7"/>
        <v>1692331</v>
      </c>
      <c r="AZ13" s="20"/>
      <c r="BA13" s="21"/>
      <c r="BB13" s="322">
        <v>333288</v>
      </c>
      <c r="BC13" s="21">
        <v>351067</v>
      </c>
      <c r="BD13" s="21"/>
      <c r="BE13" s="19">
        <f t="shared" si="8"/>
        <v>684355</v>
      </c>
      <c r="BF13" s="20"/>
      <c r="BG13" s="22">
        <v>112560</v>
      </c>
      <c r="BH13" s="20"/>
      <c r="BI13" s="21"/>
      <c r="BJ13" s="21"/>
      <c r="BK13" s="21">
        <v>4969</v>
      </c>
      <c r="BL13" s="21"/>
      <c r="BM13" s="21">
        <v>58011</v>
      </c>
      <c r="BN13" s="21"/>
      <c r="BO13" s="21"/>
      <c r="BP13" s="21"/>
      <c r="BQ13" s="21"/>
      <c r="BR13" s="21"/>
      <c r="BS13" s="21"/>
      <c r="BT13" s="21">
        <v>204646</v>
      </c>
      <c r="BU13" s="19">
        <f t="shared" si="9"/>
        <v>267626</v>
      </c>
      <c r="BV13" s="20" t="s">
        <v>12</v>
      </c>
      <c r="BW13" s="19">
        <f t="shared" si="10"/>
        <v>3376153</v>
      </c>
      <c r="BX13" s="20" t="s">
        <v>12</v>
      </c>
      <c r="BY13" s="19">
        <f t="shared" si="11"/>
        <v>282461</v>
      </c>
      <c r="BZ13" s="20" t="s">
        <v>12</v>
      </c>
      <c r="CA13" s="29"/>
      <c r="CB13" s="20"/>
      <c r="CC13" s="19">
        <f t="shared" si="13"/>
        <v>305616</v>
      </c>
      <c r="CD13" s="5"/>
      <c r="CE13" s="44"/>
      <c r="CF13" s="44">
        <v>305616</v>
      </c>
      <c r="CG13" s="19">
        <f t="shared" si="12"/>
        <v>0</v>
      </c>
      <c r="CH13" s="333" t="s">
        <v>738</v>
      </c>
      <c r="CI13" s="26">
        <v>3</v>
      </c>
      <c r="CJ13" s="6" t="s">
        <v>130</v>
      </c>
      <c r="CK13" s="6"/>
      <c r="CL13" s="6"/>
      <c r="CM13" s="13">
        <f>(+F44)</f>
        <v>533652.98</v>
      </c>
      <c r="CN13" s="5" t="s">
        <v>12</v>
      </c>
      <c r="CO13" s="6" t="s">
        <v>131</v>
      </c>
      <c r="CP13" s="6"/>
      <c r="CQ13" s="6"/>
      <c r="CR13" s="6"/>
      <c r="CS13" s="13">
        <f>+CM19</f>
        <v>1852.13</v>
      </c>
      <c r="CT13" s="6" t="s">
        <v>132</v>
      </c>
      <c r="CU13" s="6"/>
      <c r="CV13" s="6"/>
      <c r="CW13" s="6"/>
      <c r="CX13" s="6">
        <f>(SUM(CX9:CX12))</f>
        <v>43150037.590000004</v>
      </c>
    </row>
    <row r="14" spans="1:102" x14ac:dyDescent="0.2">
      <c r="A14">
        <f t="shared" si="0"/>
        <v>1</v>
      </c>
      <c r="B14" s="42" t="s">
        <v>435</v>
      </c>
      <c r="C14" s="29">
        <v>5854942</v>
      </c>
      <c r="D14" s="20"/>
      <c r="E14" s="21">
        <v>795442</v>
      </c>
      <c r="F14" s="21">
        <v>30352</v>
      </c>
      <c r="G14" s="21"/>
      <c r="H14" s="21"/>
      <c r="I14" s="21"/>
      <c r="J14" s="21"/>
      <c r="K14" s="21"/>
      <c r="L14" s="21"/>
      <c r="M14" s="21">
        <v>244264</v>
      </c>
      <c r="N14" s="19">
        <f t="shared" si="1"/>
        <v>1070058</v>
      </c>
      <c r="O14" s="20"/>
      <c r="P14" s="21">
        <v>6627990</v>
      </c>
      <c r="Q14" s="21"/>
      <c r="R14" s="21">
        <v>263773</v>
      </c>
      <c r="S14" s="21">
        <v>76859</v>
      </c>
      <c r="T14" s="21"/>
      <c r="U14" s="54">
        <f t="shared" si="2"/>
        <v>6968622</v>
      </c>
      <c r="V14" s="20"/>
      <c r="W14" s="21"/>
      <c r="X14" s="21"/>
      <c r="Y14" s="21"/>
      <c r="Z14" s="21"/>
      <c r="AA14" s="21"/>
      <c r="AB14" s="21"/>
      <c r="AC14" s="19">
        <f t="shared" si="3"/>
        <v>0</v>
      </c>
      <c r="AD14" s="20"/>
      <c r="AE14" s="19">
        <f t="shared" si="4"/>
        <v>8038680</v>
      </c>
      <c r="AF14" s="20"/>
      <c r="AH14" s="21"/>
      <c r="AI14" s="21"/>
      <c r="AJ14" s="21"/>
      <c r="AK14" s="19">
        <f t="shared" si="5"/>
        <v>0</v>
      </c>
      <c r="AL14" s="20"/>
      <c r="AM14" s="21">
        <v>417666</v>
      </c>
      <c r="AN14" s="21">
        <v>214667</v>
      </c>
      <c r="AO14" s="21"/>
      <c r="AP14" s="21">
        <v>640187</v>
      </c>
      <c r="AQ14" s="19">
        <f t="shared" si="6"/>
        <v>1272520</v>
      </c>
      <c r="AR14" s="20"/>
      <c r="AS14" s="21">
        <v>2198497</v>
      </c>
      <c r="AT14" s="21">
        <v>67976</v>
      </c>
      <c r="AU14" s="21">
        <v>313644</v>
      </c>
      <c r="AV14" s="21">
        <v>130375</v>
      </c>
      <c r="AW14" s="21">
        <v>20470</v>
      </c>
      <c r="AX14" s="21">
        <v>467185</v>
      </c>
      <c r="AY14" s="19">
        <f t="shared" si="7"/>
        <v>3198147</v>
      </c>
      <c r="AZ14" s="20"/>
      <c r="BA14" s="21">
        <v>1243814</v>
      </c>
      <c r="BB14" s="322">
        <v>132276</v>
      </c>
      <c r="BC14" s="21">
        <v>855791</v>
      </c>
      <c r="BD14" s="21">
        <v>68308</v>
      </c>
      <c r="BE14" s="19">
        <f t="shared" si="8"/>
        <v>2300189</v>
      </c>
      <c r="BF14" s="20"/>
      <c r="BG14" s="22">
        <v>819987</v>
      </c>
      <c r="BH14" s="20"/>
      <c r="BI14" s="21"/>
      <c r="BJ14" s="21"/>
      <c r="BK14" s="21"/>
      <c r="BL14" s="21"/>
      <c r="BM14" s="21">
        <v>42661</v>
      </c>
      <c r="BN14" s="21"/>
      <c r="BO14" s="21"/>
      <c r="BP14" s="21"/>
      <c r="BQ14" s="21"/>
      <c r="BR14" s="21">
        <v>68188</v>
      </c>
      <c r="BS14" s="21"/>
      <c r="BT14" s="21"/>
      <c r="BU14" s="19">
        <f t="shared" si="9"/>
        <v>110849</v>
      </c>
      <c r="BV14" s="20" t="s">
        <v>12</v>
      </c>
      <c r="BW14" s="19">
        <f t="shared" si="10"/>
        <v>7701692</v>
      </c>
      <c r="BX14" s="20" t="s">
        <v>12</v>
      </c>
      <c r="BY14" s="19">
        <f t="shared" si="11"/>
        <v>336988</v>
      </c>
      <c r="BZ14" s="20" t="s">
        <v>12</v>
      </c>
      <c r="CA14" s="29"/>
      <c r="CB14" s="20"/>
      <c r="CC14" s="19">
        <f t="shared" si="13"/>
        <v>6191930</v>
      </c>
      <c r="CD14" s="5"/>
      <c r="CE14" s="44">
        <v>2500000</v>
      </c>
      <c r="CF14" s="44">
        <v>3691930</v>
      </c>
      <c r="CG14" s="19">
        <f>CC14-CE14-CF14</f>
        <v>0</v>
      </c>
      <c r="CH14" s="333" t="s">
        <v>738</v>
      </c>
      <c r="CI14" s="26">
        <v>4</v>
      </c>
      <c r="CJ14" s="6" t="s">
        <v>134</v>
      </c>
      <c r="CK14" s="6"/>
      <c r="CL14" s="6"/>
      <c r="CM14" s="13">
        <f>(+G44)</f>
        <v>534196</v>
      </c>
      <c r="CN14" s="5" t="s">
        <v>12</v>
      </c>
      <c r="CO14" s="6" t="s">
        <v>135</v>
      </c>
      <c r="CP14" s="6"/>
      <c r="CQ14" s="6"/>
      <c r="CR14" s="6"/>
      <c r="CS14" s="13">
        <f>+CM13+CM14+CM18</f>
        <v>1751358.98</v>
      </c>
      <c r="CT14" s="6" t="s">
        <v>136</v>
      </c>
      <c r="CU14" s="6"/>
      <c r="CV14" s="6"/>
      <c r="CW14" s="6"/>
      <c r="CX14" s="5"/>
    </row>
    <row r="15" spans="1:102" x14ac:dyDescent="0.2">
      <c r="A15">
        <f t="shared" si="0"/>
        <v>1</v>
      </c>
      <c r="B15" s="42" t="s">
        <v>436</v>
      </c>
      <c r="C15" s="29">
        <v>2213807</v>
      </c>
      <c r="D15" s="20"/>
      <c r="E15" s="21"/>
      <c r="F15" s="21"/>
      <c r="G15" s="21"/>
      <c r="H15" s="21">
        <v>432</v>
      </c>
      <c r="I15" s="21"/>
      <c r="J15" s="21"/>
      <c r="K15" s="21"/>
      <c r="L15" s="21"/>
      <c r="M15" s="21">
        <v>341229</v>
      </c>
      <c r="N15" s="19">
        <f t="shared" si="1"/>
        <v>341661</v>
      </c>
      <c r="O15" s="20"/>
      <c r="P15" s="21">
        <v>3391433</v>
      </c>
      <c r="Q15" s="21"/>
      <c r="R15" s="21"/>
      <c r="S15" s="21"/>
      <c r="T15" s="21"/>
      <c r="U15" s="54">
        <f t="shared" si="2"/>
        <v>3391433</v>
      </c>
      <c r="V15" s="20"/>
      <c r="W15" s="21">
        <v>31478</v>
      </c>
      <c r="X15" s="21"/>
      <c r="Y15" s="21">
        <v>222808</v>
      </c>
      <c r="Z15" s="21"/>
      <c r="AA15" s="21"/>
      <c r="AB15" s="21"/>
      <c r="AC15" s="19">
        <f t="shared" si="3"/>
        <v>254286</v>
      </c>
      <c r="AD15" s="20"/>
      <c r="AE15" s="19">
        <f t="shared" si="4"/>
        <v>3987380</v>
      </c>
      <c r="AF15" s="20"/>
      <c r="AG15" s="6">
        <v>93430</v>
      </c>
      <c r="AH15" s="21"/>
      <c r="AI15" s="21"/>
      <c r="AJ15" s="21">
        <v>110609</v>
      </c>
      <c r="AK15" s="19">
        <f t="shared" si="5"/>
        <v>204039</v>
      </c>
      <c r="AL15" s="20"/>
      <c r="AM15" s="21">
        <v>685934</v>
      </c>
      <c r="AN15" s="21">
        <v>56845</v>
      </c>
      <c r="AO15" s="21"/>
      <c r="AP15" s="21">
        <v>160485</v>
      </c>
      <c r="AQ15" s="19">
        <f t="shared" si="6"/>
        <v>903264</v>
      </c>
      <c r="AR15" s="20"/>
      <c r="AS15" s="21">
        <v>6703</v>
      </c>
      <c r="AT15" s="21">
        <v>203574</v>
      </c>
      <c r="AU15" s="21">
        <v>441212</v>
      </c>
      <c r="AV15" s="21">
        <v>254467</v>
      </c>
      <c r="AW15" s="21"/>
      <c r="AX15" s="21">
        <v>393153</v>
      </c>
      <c r="AY15" s="19">
        <f t="shared" si="7"/>
        <v>1299109</v>
      </c>
      <c r="AZ15" s="20"/>
      <c r="BA15" s="21">
        <v>291198</v>
      </c>
      <c r="BB15" s="322">
        <v>233821</v>
      </c>
      <c r="BC15" s="21">
        <v>623864</v>
      </c>
      <c r="BD15" s="21">
        <v>62505</v>
      </c>
      <c r="BE15" s="19">
        <f t="shared" si="8"/>
        <v>1211388</v>
      </c>
      <c r="BF15" s="20"/>
      <c r="BG15" s="22">
        <v>199206</v>
      </c>
      <c r="BH15" s="20"/>
      <c r="BI15" s="21"/>
      <c r="BJ15" s="21"/>
      <c r="BK15" s="21"/>
      <c r="BL15" s="21"/>
      <c r="BM15" s="21">
        <v>40321</v>
      </c>
      <c r="BN15" s="21"/>
      <c r="BO15" s="21"/>
      <c r="BP15" s="21"/>
      <c r="BQ15" s="21"/>
      <c r="BR15" s="21"/>
      <c r="BS15" s="21"/>
      <c r="BT15" s="21"/>
      <c r="BU15" s="19">
        <f t="shared" si="9"/>
        <v>40321</v>
      </c>
      <c r="BV15" s="20" t="s">
        <v>12</v>
      </c>
      <c r="BW15" s="19">
        <f t="shared" si="10"/>
        <v>3857327</v>
      </c>
      <c r="BX15" s="20" t="s">
        <v>12</v>
      </c>
      <c r="BY15" s="19">
        <f t="shared" si="11"/>
        <v>130053</v>
      </c>
      <c r="BZ15" s="20" t="s">
        <v>12</v>
      </c>
      <c r="CA15" s="29"/>
      <c r="CB15" s="20"/>
      <c r="CC15" s="19">
        <f t="shared" si="13"/>
        <v>2343860</v>
      </c>
      <c r="CD15" s="5"/>
      <c r="CE15" s="44">
        <v>2343860</v>
      </c>
      <c r="CF15" s="44"/>
      <c r="CG15" s="19">
        <f t="shared" si="12"/>
        <v>0</v>
      </c>
      <c r="CH15" s="354" t="s">
        <v>738</v>
      </c>
      <c r="CI15" s="26">
        <v>5</v>
      </c>
      <c r="CJ15" s="6" t="s">
        <v>138</v>
      </c>
      <c r="CK15" s="6"/>
      <c r="CL15" s="6"/>
      <c r="CM15" s="13">
        <f>(+H44)</f>
        <v>12427128</v>
      </c>
      <c r="CN15" s="5" t="s">
        <v>12</v>
      </c>
      <c r="CO15" s="6" t="s">
        <v>139</v>
      </c>
      <c r="CP15" s="6"/>
      <c r="CQ15" s="6"/>
      <c r="CR15" s="6"/>
      <c r="CS15" s="13">
        <f>+CM20</f>
        <v>4318402.3499999996</v>
      </c>
      <c r="CT15" s="6" t="s">
        <v>140</v>
      </c>
      <c r="CU15" s="6"/>
      <c r="CV15" s="6"/>
      <c r="CW15" s="6"/>
      <c r="CX15" s="6">
        <f>+CM52+CM53+CM55+CM56+CM57+CM59+CM60+CM61+CM62+CM66</f>
        <v>68039344.950000003</v>
      </c>
    </row>
    <row r="16" spans="1:102" x14ac:dyDescent="0.2">
      <c r="A16">
        <f t="shared" si="0"/>
        <v>1</v>
      </c>
      <c r="B16" s="42" t="s">
        <v>437</v>
      </c>
      <c r="C16" s="29">
        <v>5662378</v>
      </c>
      <c r="D16" s="20"/>
      <c r="E16" s="21"/>
      <c r="F16" s="21"/>
      <c r="G16" s="21"/>
      <c r="H16" s="21"/>
      <c r="I16" s="21"/>
      <c r="J16" s="21"/>
      <c r="K16" s="21"/>
      <c r="L16" s="21"/>
      <c r="M16" s="21">
        <v>6770</v>
      </c>
      <c r="N16" s="19">
        <f t="shared" si="1"/>
        <v>6770</v>
      </c>
      <c r="O16" s="20"/>
      <c r="P16" s="21">
        <v>1425570</v>
      </c>
      <c r="Q16" s="21"/>
      <c r="R16" s="21"/>
      <c r="S16" s="21"/>
      <c r="T16" s="21">
        <v>433998</v>
      </c>
      <c r="U16" s="54">
        <f t="shared" si="2"/>
        <v>1859568</v>
      </c>
      <c r="V16" s="20"/>
      <c r="W16" s="21">
        <v>556095</v>
      </c>
      <c r="X16" s="21"/>
      <c r="Y16" s="21"/>
      <c r="Z16" s="21"/>
      <c r="AA16" s="21"/>
      <c r="AB16" s="21"/>
      <c r="AC16" s="19">
        <f t="shared" si="3"/>
        <v>556095</v>
      </c>
      <c r="AD16" s="20"/>
      <c r="AE16" s="19">
        <f t="shared" si="4"/>
        <v>2422433</v>
      </c>
      <c r="AF16" s="20"/>
      <c r="AH16" s="21"/>
      <c r="AI16" s="21"/>
      <c r="AJ16" s="21"/>
      <c r="AK16" s="19">
        <f t="shared" si="5"/>
        <v>0</v>
      </c>
      <c r="AL16" s="20"/>
      <c r="AM16" s="21">
        <v>75097</v>
      </c>
      <c r="AN16" s="21">
        <v>95848</v>
      </c>
      <c r="AO16" s="21"/>
      <c r="AP16" s="21"/>
      <c r="AQ16" s="19">
        <f>(SUM(AM16:AP16))</f>
        <v>170945</v>
      </c>
      <c r="AR16" s="20"/>
      <c r="AS16" s="21"/>
      <c r="AT16" s="21">
        <v>56704</v>
      </c>
      <c r="AU16" s="21">
        <v>221629</v>
      </c>
      <c r="AV16" s="21">
        <v>173008</v>
      </c>
      <c r="AW16" s="21">
        <v>1597</v>
      </c>
      <c r="AX16" s="21">
        <v>346256</v>
      </c>
      <c r="AY16" s="19">
        <f t="shared" si="7"/>
        <v>799194</v>
      </c>
      <c r="AZ16" s="20"/>
      <c r="BA16" s="21">
        <v>66543</v>
      </c>
      <c r="BB16" s="322">
        <v>189999</v>
      </c>
      <c r="BC16" s="21">
        <v>581314</v>
      </c>
      <c r="BD16" s="21">
        <v>49938</v>
      </c>
      <c r="BE16" s="19">
        <f t="shared" si="8"/>
        <v>887794</v>
      </c>
      <c r="BF16" s="20"/>
      <c r="BG16" s="22">
        <v>177810</v>
      </c>
      <c r="BH16" s="20"/>
      <c r="BI16" s="21"/>
      <c r="BJ16" s="21">
        <v>2310</v>
      </c>
      <c r="BK16" s="21"/>
      <c r="BL16" s="21"/>
      <c r="BM16" s="21">
        <v>41865</v>
      </c>
      <c r="BN16" s="21"/>
      <c r="BO16" s="21"/>
      <c r="BP16" s="21"/>
      <c r="BQ16" s="21"/>
      <c r="BR16" s="21">
        <v>60000</v>
      </c>
      <c r="BS16" s="21">
        <v>144389</v>
      </c>
      <c r="BT16" s="21"/>
      <c r="BU16" s="19">
        <f t="shared" si="9"/>
        <v>248564</v>
      </c>
      <c r="BV16" s="20" t="s">
        <v>12</v>
      </c>
      <c r="BW16" s="19">
        <f t="shared" si="10"/>
        <v>2284307</v>
      </c>
      <c r="BX16" s="20" t="s">
        <v>12</v>
      </c>
      <c r="BY16" s="19">
        <f t="shared" si="11"/>
        <v>138126</v>
      </c>
      <c r="BZ16" s="20" t="s">
        <v>12</v>
      </c>
      <c r="CA16" s="29"/>
      <c r="CB16" s="20"/>
      <c r="CC16" s="19">
        <f t="shared" si="13"/>
        <v>5800504</v>
      </c>
      <c r="CD16" s="5"/>
      <c r="CE16" s="44">
        <v>4850504</v>
      </c>
      <c r="CF16" s="44">
        <v>950000</v>
      </c>
      <c r="CG16" s="19">
        <f t="shared" si="12"/>
        <v>0</v>
      </c>
      <c r="CH16" s="354" t="s">
        <v>742</v>
      </c>
      <c r="CI16" s="26">
        <v>6</v>
      </c>
      <c r="CJ16" s="6" t="s">
        <v>142</v>
      </c>
      <c r="CK16" s="6"/>
      <c r="CL16" s="6"/>
      <c r="CM16" s="13">
        <f>(+I44)</f>
        <v>0</v>
      </c>
      <c r="CN16" s="5" t="s">
        <v>12</v>
      </c>
      <c r="CO16" s="6" t="s">
        <v>143</v>
      </c>
      <c r="CP16" s="6"/>
      <c r="CQ16" s="6"/>
      <c r="CR16" s="6"/>
      <c r="CS16" s="23" t="s">
        <v>83</v>
      </c>
      <c r="CT16" s="6" t="s">
        <v>144</v>
      </c>
      <c r="CU16" s="6"/>
      <c r="CV16" s="6"/>
      <c r="CW16" s="6"/>
      <c r="CX16" s="6">
        <f>+CM54</f>
        <v>16099946.48</v>
      </c>
    </row>
    <row r="17" spans="1:102" x14ac:dyDescent="0.2">
      <c r="A17">
        <f t="shared" si="0"/>
        <v>1</v>
      </c>
      <c r="B17" s="42" t="s">
        <v>438</v>
      </c>
      <c r="C17" s="29">
        <v>1436339</v>
      </c>
      <c r="D17" s="20"/>
      <c r="E17" s="21">
        <v>5781158</v>
      </c>
      <c r="F17" s="21"/>
      <c r="G17" s="21">
        <v>33681</v>
      </c>
      <c r="H17" s="21"/>
      <c r="I17" s="21"/>
      <c r="J17" s="21"/>
      <c r="K17" s="21"/>
      <c r="L17" s="21"/>
      <c r="M17" s="21">
        <v>334390</v>
      </c>
      <c r="N17" s="19">
        <f t="shared" si="1"/>
        <v>6149229</v>
      </c>
      <c r="O17" s="20"/>
      <c r="P17" s="21">
        <v>3653221</v>
      </c>
      <c r="Q17" s="21"/>
      <c r="R17" s="21">
        <v>1921517</v>
      </c>
      <c r="S17" s="21">
        <v>100000</v>
      </c>
      <c r="T17" s="21">
        <v>48888</v>
      </c>
      <c r="U17" s="54">
        <f t="shared" si="2"/>
        <v>5723626</v>
      </c>
      <c r="V17" s="20"/>
      <c r="W17" s="21">
        <v>380831</v>
      </c>
      <c r="X17" s="21"/>
      <c r="Y17" s="21"/>
      <c r="Z17" s="21"/>
      <c r="AA17" s="21"/>
      <c r="AB17" s="21">
        <v>400000</v>
      </c>
      <c r="AC17" s="19">
        <f t="shared" si="3"/>
        <v>780831</v>
      </c>
      <c r="AD17" s="20"/>
      <c r="AE17" s="19">
        <f t="shared" si="4"/>
        <v>12653686</v>
      </c>
      <c r="AF17" s="20"/>
      <c r="AH17" s="21"/>
      <c r="AI17" s="21"/>
      <c r="AJ17" s="21">
        <v>29296</v>
      </c>
      <c r="AK17" s="19">
        <f t="shared" si="5"/>
        <v>29296</v>
      </c>
      <c r="AL17" s="20"/>
      <c r="AM17" s="21">
        <v>2287016</v>
      </c>
      <c r="AN17" s="21">
        <v>1239062</v>
      </c>
      <c r="AO17" s="21">
        <v>217929</v>
      </c>
      <c r="AP17" s="21"/>
      <c r="AQ17" s="19">
        <f t="shared" si="6"/>
        <v>3744007</v>
      </c>
      <c r="AR17" s="20"/>
      <c r="AS17" s="21">
        <v>1554015</v>
      </c>
      <c r="AT17" s="21">
        <v>167511</v>
      </c>
      <c r="AU17" s="21">
        <v>2125624</v>
      </c>
      <c r="AV17" s="21">
        <v>1157574</v>
      </c>
      <c r="AW17" s="21"/>
      <c r="AX17" s="21">
        <v>170152</v>
      </c>
      <c r="AY17" s="19">
        <f t="shared" si="7"/>
        <v>5174876</v>
      </c>
      <c r="AZ17" s="20"/>
      <c r="BA17" s="21">
        <v>293835</v>
      </c>
      <c r="BB17" s="322">
        <v>299777</v>
      </c>
      <c r="BC17" s="21">
        <v>429240</v>
      </c>
      <c r="BD17" s="21">
        <v>26824</v>
      </c>
      <c r="BE17" s="19">
        <f t="shared" si="8"/>
        <v>1049676</v>
      </c>
      <c r="BF17" s="20"/>
      <c r="BG17" s="22">
        <v>827635</v>
      </c>
      <c r="BH17" s="20"/>
      <c r="BI17" s="21">
        <v>18255</v>
      </c>
      <c r="BJ17" s="21"/>
      <c r="BK17" s="21">
        <v>13874</v>
      </c>
      <c r="BL17" s="21"/>
      <c r="BM17" s="21">
        <v>148436</v>
      </c>
      <c r="BN17" s="21"/>
      <c r="BO17" s="21"/>
      <c r="BP17" s="21"/>
      <c r="BQ17" s="21"/>
      <c r="BR17" s="21"/>
      <c r="BS17" s="21"/>
      <c r="BT17" s="21"/>
      <c r="BU17" s="19">
        <f t="shared" si="9"/>
        <v>180565</v>
      </c>
      <c r="BV17" s="20" t="s">
        <v>12</v>
      </c>
      <c r="BW17" s="19">
        <f t="shared" si="10"/>
        <v>11006055</v>
      </c>
      <c r="BX17" s="20" t="s">
        <v>12</v>
      </c>
      <c r="BY17" s="19">
        <f t="shared" si="11"/>
        <v>1647631</v>
      </c>
      <c r="BZ17" s="20" t="s">
        <v>12</v>
      </c>
      <c r="CA17" s="29"/>
      <c r="CB17" s="20"/>
      <c r="CC17" s="19">
        <f t="shared" si="13"/>
        <v>3083970</v>
      </c>
      <c r="CD17" s="5"/>
      <c r="CE17" s="44">
        <v>2962609</v>
      </c>
      <c r="CF17" s="44">
        <v>121362</v>
      </c>
      <c r="CG17" s="19">
        <f t="shared" si="12"/>
        <v>-1</v>
      </c>
      <c r="CH17" s="333" t="s">
        <v>738</v>
      </c>
      <c r="CI17" s="26">
        <v>7</v>
      </c>
      <c r="CJ17" s="6" t="s">
        <v>146</v>
      </c>
      <c r="CK17" s="6"/>
      <c r="CL17" s="6"/>
      <c r="CM17" s="13">
        <f>(+J44)</f>
        <v>0</v>
      </c>
      <c r="CN17" s="5" t="s">
        <v>12</v>
      </c>
      <c r="CO17" s="6" t="s">
        <v>147</v>
      </c>
      <c r="CP17" s="6"/>
      <c r="CQ17" s="6"/>
      <c r="CR17" s="6"/>
      <c r="CS17" s="13">
        <f>+CM16</f>
        <v>0</v>
      </c>
      <c r="CT17" s="6" t="s">
        <v>148</v>
      </c>
      <c r="CU17" s="6"/>
      <c r="CV17" s="6"/>
      <c r="CW17" s="6"/>
      <c r="CX17" s="6">
        <f>(SUM(CX15:CX16))</f>
        <v>84139291.430000007</v>
      </c>
    </row>
    <row r="18" spans="1:102" x14ac:dyDescent="0.2">
      <c r="A18">
        <f t="shared" si="0"/>
        <v>1</v>
      </c>
      <c r="B18" s="42" t="s">
        <v>439</v>
      </c>
      <c r="C18" s="29">
        <v>10557896</v>
      </c>
      <c r="D18" s="20"/>
      <c r="E18" s="21">
        <v>705268</v>
      </c>
      <c r="F18" s="21">
        <v>9534</v>
      </c>
      <c r="G18" s="21"/>
      <c r="H18" s="21">
        <v>12000000</v>
      </c>
      <c r="I18" s="21"/>
      <c r="J18" s="21"/>
      <c r="K18" s="21"/>
      <c r="L18" s="21"/>
      <c r="M18" s="21">
        <v>570633</v>
      </c>
      <c r="N18" s="19">
        <f t="shared" si="1"/>
        <v>13285435</v>
      </c>
      <c r="O18" s="20"/>
      <c r="P18" s="21">
        <v>11684529</v>
      </c>
      <c r="Q18" s="21"/>
      <c r="R18" s="21"/>
      <c r="S18" s="21"/>
      <c r="T18" s="21"/>
      <c r="U18" s="54">
        <f t="shared" si="2"/>
        <v>11684529</v>
      </c>
      <c r="V18" s="20"/>
      <c r="W18" s="21">
        <v>185765</v>
      </c>
      <c r="X18" s="21">
        <v>36572</v>
      </c>
      <c r="Y18" s="21">
        <v>108340</v>
      </c>
      <c r="Z18" s="21"/>
      <c r="AA18" s="21"/>
      <c r="AB18" s="21">
        <v>3272</v>
      </c>
      <c r="AC18" s="19">
        <f t="shared" si="3"/>
        <v>333949</v>
      </c>
      <c r="AD18" s="20"/>
      <c r="AE18" s="19">
        <f t="shared" si="4"/>
        <v>25303913</v>
      </c>
      <c r="AF18" s="20"/>
      <c r="AG18" s="6">
        <v>6580000</v>
      </c>
      <c r="AH18" s="21">
        <v>41387</v>
      </c>
      <c r="AI18" s="21"/>
      <c r="AJ18" s="21">
        <v>2600</v>
      </c>
      <c r="AK18" s="19">
        <f t="shared" si="5"/>
        <v>6623987</v>
      </c>
      <c r="AL18" s="20"/>
      <c r="AM18" s="21">
        <v>312000</v>
      </c>
      <c r="AN18" s="21">
        <v>90000</v>
      </c>
      <c r="AO18" s="21">
        <v>66000</v>
      </c>
      <c r="AP18" s="21">
        <v>7000</v>
      </c>
      <c r="AQ18" s="19">
        <f t="shared" si="6"/>
        <v>475000</v>
      </c>
      <c r="AR18" s="20" t="s">
        <v>83</v>
      </c>
      <c r="AS18" s="21">
        <v>830000</v>
      </c>
      <c r="AT18" s="21">
        <v>566000</v>
      </c>
      <c r="AU18" s="21">
        <v>1490000</v>
      </c>
      <c r="AV18" s="21">
        <v>630000</v>
      </c>
      <c r="AW18" s="21">
        <v>53000</v>
      </c>
      <c r="AX18" s="21">
        <v>172000</v>
      </c>
      <c r="AY18" s="19">
        <f t="shared" si="7"/>
        <v>3741000</v>
      </c>
      <c r="AZ18" s="20"/>
      <c r="BA18" s="21">
        <v>1522000</v>
      </c>
      <c r="BB18" s="322">
        <v>19000</v>
      </c>
      <c r="BC18" s="21">
        <v>992000</v>
      </c>
      <c r="BD18" s="21"/>
      <c r="BE18" s="19">
        <f t="shared" si="8"/>
        <v>2533000</v>
      </c>
      <c r="BF18" s="20"/>
      <c r="BG18" s="22">
        <v>1481508</v>
      </c>
      <c r="BH18" s="20"/>
      <c r="BI18" s="21">
        <v>133500</v>
      </c>
      <c r="BJ18" s="21">
        <v>25000</v>
      </c>
      <c r="BK18" s="21">
        <v>50000</v>
      </c>
      <c r="BL18" s="21">
        <v>11731</v>
      </c>
      <c r="BM18" s="21">
        <v>1252000</v>
      </c>
      <c r="BN18" s="21"/>
      <c r="BO18" s="21"/>
      <c r="BP18" s="21"/>
      <c r="BQ18" s="21"/>
      <c r="BR18" s="21"/>
      <c r="BS18" s="21"/>
      <c r="BT18" s="21"/>
      <c r="BU18" s="19">
        <f t="shared" si="9"/>
        <v>1472231</v>
      </c>
      <c r="BV18" s="20" t="s">
        <v>12</v>
      </c>
      <c r="BW18" s="19">
        <f t="shared" si="10"/>
        <v>16326726</v>
      </c>
      <c r="BX18" s="20" t="s">
        <v>12</v>
      </c>
      <c r="BY18" s="19">
        <f t="shared" si="11"/>
        <v>8977187</v>
      </c>
      <c r="BZ18" s="20" t="s">
        <v>12</v>
      </c>
      <c r="CA18" s="29"/>
      <c r="CB18" s="20"/>
      <c r="CC18" s="19">
        <f t="shared" si="13"/>
        <v>19535083</v>
      </c>
      <c r="CD18" s="5"/>
      <c r="CE18" s="44">
        <v>19535083</v>
      </c>
      <c r="CF18" s="44"/>
      <c r="CG18" s="19">
        <f t="shared" si="12"/>
        <v>0</v>
      </c>
      <c r="CH18" s="333" t="s">
        <v>738</v>
      </c>
      <c r="CI18" s="26">
        <v>8</v>
      </c>
      <c r="CJ18" s="6" t="s">
        <v>150</v>
      </c>
      <c r="CK18" s="6"/>
      <c r="CL18" s="6"/>
      <c r="CM18" s="13">
        <f>(+K44)</f>
        <v>683510</v>
      </c>
      <c r="CN18" s="5" t="s">
        <v>12</v>
      </c>
      <c r="CO18" s="6" t="s">
        <v>151</v>
      </c>
      <c r="CP18" s="6"/>
      <c r="CQ18" s="6"/>
      <c r="CR18" s="6"/>
      <c r="CS18" s="13">
        <f>+CM17</f>
        <v>0</v>
      </c>
      <c r="CT18" s="6" t="s">
        <v>152</v>
      </c>
      <c r="CU18" s="6"/>
      <c r="CV18" s="6"/>
      <c r="CW18" s="6"/>
      <c r="CX18" s="30">
        <f>+CM44+CM67</f>
        <v>10521226.82</v>
      </c>
    </row>
    <row r="19" spans="1:102" x14ac:dyDescent="0.2">
      <c r="A19">
        <f t="shared" si="0"/>
        <v>1</v>
      </c>
      <c r="B19" s="42" t="s">
        <v>440</v>
      </c>
      <c r="C19" s="29">
        <v>2831844</v>
      </c>
      <c r="D19" s="20"/>
      <c r="E19" s="21">
        <v>205980</v>
      </c>
      <c r="F19" s="21"/>
      <c r="G19" s="21"/>
      <c r="H19" s="21"/>
      <c r="I19" s="21"/>
      <c r="J19" s="21"/>
      <c r="K19" s="21"/>
      <c r="L19" s="21"/>
      <c r="M19" s="21">
        <v>15626</v>
      </c>
      <c r="N19" s="19">
        <f t="shared" si="1"/>
        <v>221606</v>
      </c>
      <c r="O19" s="20"/>
      <c r="P19" s="21">
        <v>1678970</v>
      </c>
      <c r="Q19" s="21"/>
      <c r="R19" s="21"/>
      <c r="S19" s="21">
        <v>100000</v>
      </c>
      <c r="T19" s="21">
        <v>607126</v>
      </c>
      <c r="U19" s="54">
        <f>(SUM(P19:T19))</f>
        <v>2386096</v>
      </c>
      <c r="V19" s="20"/>
      <c r="W19" s="21">
        <v>590172</v>
      </c>
      <c r="X19" s="21"/>
      <c r="Y19" s="21"/>
      <c r="Z19" s="21">
        <v>152423</v>
      </c>
      <c r="AA19" s="21"/>
      <c r="AB19" s="21">
        <v>696</v>
      </c>
      <c r="AC19" s="19">
        <f t="shared" si="3"/>
        <v>743291</v>
      </c>
      <c r="AD19" s="20"/>
      <c r="AE19" s="19">
        <f>(+AC19+U19+N19)</f>
        <v>3350993</v>
      </c>
      <c r="AF19" s="20"/>
      <c r="AG19" s="6"/>
      <c r="AH19" s="21">
        <v>177913</v>
      </c>
      <c r="AI19" s="21"/>
      <c r="AJ19" s="21"/>
      <c r="AK19" s="19">
        <f>(SUM(AG19:AJ19))</f>
        <v>177913</v>
      </c>
      <c r="AL19" s="20"/>
      <c r="AM19" s="21">
        <v>49994</v>
      </c>
      <c r="AN19" s="21"/>
      <c r="AO19" s="21"/>
      <c r="AP19" s="21"/>
      <c r="AQ19" s="19">
        <f t="shared" si="6"/>
        <v>49994</v>
      </c>
      <c r="AR19" s="20"/>
      <c r="AS19" s="21">
        <v>143100</v>
      </c>
      <c r="AT19" s="21">
        <v>120783</v>
      </c>
      <c r="AU19" s="21">
        <v>307181</v>
      </c>
      <c r="AV19" s="21">
        <v>252195</v>
      </c>
      <c r="AW19" s="21">
        <v>14580</v>
      </c>
      <c r="AX19" s="21">
        <v>923607</v>
      </c>
      <c r="AY19" s="19">
        <f>(SUM(AS19:AX19))</f>
        <v>1761446</v>
      </c>
      <c r="AZ19" s="20"/>
      <c r="BA19" s="21">
        <v>154069</v>
      </c>
      <c r="BB19" s="322">
        <v>289448</v>
      </c>
      <c r="BC19" s="21">
        <v>319860</v>
      </c>
      <c r="BD19" s="21"/>
      <c r="BE19" s="19">
        <f t="shared" si="8"/>
        <v>763377</v>
      </c>
      <c r="BF19" s="20">
        <v>103376</v>
      </c>
      <c r="BG19" s="22">
        <v>329564</v>
      </c>
      <c r="BH19" s="20"/>
      <c r="BI19" s="21">
        <v>2247</v>
      </c>
      <c r="BJ19" s="21"/>
      <c r="BK19" s="21"/>
      <c r="BL19" s="21">
        <v>58268</v>
      </c>
      <c r="BM19" s="21">
        <v>237358</v>
      </c>
      <c r="BN19" s="21"/>
      <c r="BO19" s="21"/>
      <c r="BP19" s="21"/>
      <c r="BQ19" s="21"/>
      <c r="BR19" s="21"/>
      <c r="BS19" s="21"/>
      <c r="BT19" s="21"/>
      <c r="BU19" s="19">
        <f t="shared" si="9"/>
        <v>297873</v>
      </c>
      <c r="BV19" s="20" t="s">
        <v>12</v>
      </c>
      <c r="BW19" s="19">
        <f t="shared" si="10"/>
        <v>3380167</v>
      </c>
      <c r="BX19" s="20" t="s">
        <v>12</v>
      </c>
      <c r="BY19" s="19">
        <f t="shared" si="11"/>
        <v>-29174</v>
      </c>
      <c r="BZ19" s="20" t="s">
        <v>12</v>
      </c>
      <c r="CA19" s="29"/>
      <c r="CB19" s="20"/>
      <c r="CC19" s="19">
        <f t="shared" si="13"/>
        <v>2802670</v>
      </c>
      <c r="CD19" s="5"/>
      <c r="CE19" s="44">
        <v>1990016</v>
      </c>
      <c r="CF19" s="44">
        <v>812654</v>
      </c>
      <c r="CG19" s="19">
        <f t="shared" si="12"/>
        <v>0</v>
      </c>
      <c r="CH19" s="354" t="s">
        <v>742</v>
      </c>
      <c r="CI19" s="26">
        <v>9</v>
      </c>
      <c r="CJ19" s="6" t="s">
        <v>154</v>
      </c>
      <c r="CK19" s="6"/>
      <c r="CL19" s="6"/>
      <c r="CM19" s="13">
        <f>(+L44)</f>
        <v>1852.13</v>
      </c>
      <c r="CN19" s="5" t="s">
        <v>12</v>
      </c>
      <c r="CO19" s="6" t="s">
        <v>155</v>
      </c>
      <c r="CP19" s="6"/>
      <c r="CQ19" s="6"/>
      <c r="CR19" s="6"/>
      <c r="CS19" s="13">
        <f>(SUM(CS9:CS18))</f>
        <v>39314069.339999996</v>
      </c>
      <c r="CT19" s="6" t="s">
        <v>156</v>
      </c>
      <c r="CU19" s="6"/>
      <c r="CV19" s="6"/>
      <c r="CW19" s="6"/>
      <c r="CX19" s="6"/>
    </row>
    <row r="20" spans="1:102" x14ac:dyDescent="0.2">
      <c r="A20">
        <f t="shared" si="0"/>
        <v>1</v>
      </c>
      <c r="B20" s="42" t="s">
        <v>441</v>
      </c>
      <c r="C20" s="29">
        <v>1244865</v>
      </c>
      <c r="D20" s="20"/>
      <c r="E20" s="21"/>
      <c r="F20" s="21"/>
      <c r="G20" s="21"/>
      <c r="H20" s="21"/>
      <c r="I20" s="21"/>
      <c r="J20" s="21"/>
      <c r="K20" s="21"/>
      <c r="L20" s="21"/>
      <c r="M20" s="21">
        <v>14142</v>
      </c>
      <c r="N20" s="19">
        <f t="shared" si="1"/>
        <v>14142</v>
      </c>
      <c r="O20" s="20"/>
      <c r="P20" s="21">
        <v>1335478</v>
      </c>
      <c r="Q20" s="21"/>
      <c r="R20" s="21"/>
      <c r="S20" s="21">
        <v>30000</v>
      </c>
      <c r="T20" s="21">
        <v>404256</v>
      </c>
      <c r="U20" s="54">
        <f>(SUM(P20:T20))</f>
        <v>1769734</v>
      </c>
      <c r="V20" s="20"/>
      <c r="W20" s="21">
        <v>134757</v>
      </c>
      <c r="X20" s="21"/>
      <c r="Y20" s="21"/>
      <c r="Z20" s="21"/>
      <c r="AA20" s="21"/>
      <c r="AB20" s="21">
        <v>8500</v>
      </c>
      <c r="AC20" s="19">
        <f t="shared" si="3"/>
        <v>143257</v>
      </c>
      <c r="AD20" s="20"/>
      <c r="AE20" s="19">
        <f>(+AC20+U20+N20)</f>
        <v>1927133</v>
      </c>
      <c r="AF20" s="20"/>
      <c r="AG20" s="6">
        <v>103212</v>
      </c>
      <c r="AH20" s="21"/>
      <c r="AI20" s="21"/>
      <c r="AJ20" s="21"/>
      <c r="AK20" s="19">
        <f t="shared" si="5"/>
        <v>103212</v>
      </c>
      <c r="AL20" s="20"/>
      <c r="AM20" s="21"/>
      <c r="AN20" s="21"/>
      <c r="AO20" s="21"/>
      <c r="AP20" s="21"/>
      <c r="AQ20" s="19">
        <f t="shared" si="6"/>
        <v>0</v>
      </c>
      <c r="AR20" s="20"/>
      <c r="AS20" s="21">
        <v>192387</v>
      </c>
      <c r="AT20" s="21">
        <v>67006</v>
      </c>
      <c r="AU20" s="21">
        <v>127565</v>
      </c>
      <c r="AV20" s="21">
        <v>173953</v>
      </c>
      <c r="AW20" s="21"/>
      <c r="AX20" s="21">
        <v>87870</v>
      </c>
      <c r="AY20" s="19">
        <f t="shared" si="7"/>
        <v>648781</v>
      </c>
      <c r="AZ20" s="20"/>
      <c r="BA20" s="21">
        <v>176113</v>
      </c>
      <c r="BB20" s="322">
        <v>74199</v>
      </c>
      <c r="BC20" s="21">
        <v>335550</v>
      </c>
      <c r="BD20" s="21"/>
      <c r="BE20" s="19">
        <f t="shared" si="8"/>
        <v>585862</v>
      </c>
      <c r="BF20" s="20"/>
      <c r="BG20" s="22">
        <v>60049</v>
      </c>
      <c r="BH20" s="20"/>
      <c r="BI20" s="21"/>
      <c r="BJ20" s="21">
        <v>1504</v>
      </c>
      <c r="BK20" s="21"/>
      <c r="BL20" s="21"/>
      <c r="BM20" s="21">
        <v>10660</v>
      </c>
      <c r="BN20" s="21"/>
      <c r="BO20" s="21"/>
      <c r="BP20" s="21"/>
      <c r="BQ20" s="21"/>
      <c r="BR20" s="21"/>
      <c r="BS20" s="21"/>
      <c r="BT20" s="21"/>
      <c r="BU20" s="19">
        <f t="shared" si="9"/>
        <v>12164</v>
      </c>
      <c r="BV20" s="20" t="s">
        <v>12</v>
      </c>
      <c r="BW20" s="19">
        <f t="shared" si="10"/>
        <v>1410068</v>
      </c>
      <c r="BX20" s="20" t="s">
        <v>12</v>
      </c>
      <c r="BY20" s="19">
        <f t="shared" si="11"/>
        <v>517065</v>
      </c>
      <c r="BZ20" s="20" t="s">
        <v>12</v>
      </c>
      <c r="CA20" s="29">
        <v>18</v>
      </c>
      <c r="CB20" s="20"/>
      <c r="CC20" s="19">
        <f t="shared" si="13"/>
        <v>1761948</v>
      </c>
      <c r="CD20" s="5"/>
      <c r="CE20" s="44">
        <v>1321461</v>
      </c>
      <c r="CF20" s="44">
        <v>440487</v>
      </c>
      <c r="CG20" s="19">
        <f t="shared" si="12"/>
        <v>0</v>
      </c>
      <c r="CH20" s="333" t="s">
        <v>738</v>
      </c>
      <c r="CI20" s="26">
        <v>10</v>
      </c>
      <c r="CJ20" s="6" t="s">
        <v>158</v>
      </c>
      <c r="CK20" s="6"/>
      <c r="CL20" s="6"/>
      <c r="CM20" s="13">
        <f>(+M44)</f>
        <v>4318402.3499999996</v>
      </c>
      <c r="CN20" s="5" t="s">
        <v>12</v>
      </c>
      <c r="CO20" s="6" t="s">
        <v>159</v>
      </c>
      <c r="CP20" s="6"/>
      <c r="CQ20" s="6"/>
      <c r="CR20" s="6"/>
      <c r="CS20" s="13"/>
      <c r="CT20" s="6" t="s">
        <v>160</v>
      </c>
      <c r="CU20" s="6"/>
      <c r="CV20" s="6"/>
      <c r="CW20" s="6"/>
      <c r="CX20" s="6">
        <f>(+CX13+CX17+CX18+CX19)</f>
        <v>137810555.84</v>
      </c>
    </row>
    <row r="21" spans="1:102" x14ac:dyDescent="0.2">
      <c r="A21">
        <f t="shared" si="0"/>
        <v>1</v>
      </c>
      <c r="B21" s="42" t="s">
        <v>442</v>
      </c>
      <c r="C21" s="29">
        <v>2362353</v>
      </c>
      <c r="D21" s="20"/>
      <c r="E21" s="21"/>
      <c r="F21" s="21"/>
      <c r="G21" s="21"/>
      <c r="H21" s="21"/>
      <c r="I21" s="21"/>
      <c r="J21" s="21"/>
      <c r="K21" s="21"/>
      <c r="L21" s="21"/>
      <c r="M21" s="21">
        <v>4517</v>
      </c>
      <c r="N21" s="19">
        <f t="shared" si="1"/>
        <v>4517</v>
      </c>
      <c r="O21" s="20"/>
      <c r="P21" s="21">
        <v>1363912</v>
      </c>
      <c r="Q21" s="21"/>
      <c r="R21" s="21"/>
      <c r="S21" s="21">
        <v>30000</v>
      </c>
      <c r="T21" s="21">
        <v>505401</v>
      </c>
      <c r="U21" s="54">
        <f t="shared" si="2"/>
        <v>1899313</v>
      </c>
      <c r="V21" s="20"/>
      <c r="W21" s="21">
        <v>102212</v>
      </c>
      <c r="X21" s="21"/>
      <c r="Y21" s="21"/>
      <c r="Z21" s="21"/>
      <c r="AA21" s="21"/>
      <c r="AB21" s="21"/>
      <c r="AC21" s="19">
        <f t="shared" si="3"/>
        <v>102212</v>
      </c>
      <c r="AD21" s="20"/>
      <c r="AE21" s="19">
        <f t="shared" si="4"/>
        <v>2006042</v>
      </c>
      <c r="AF21" s="20"/>
      <c r="AG21" s="412">
        <v>761363</v>
      </c>
      <c r="AH21" s="21"/>
      <c r="AI21" s="21"/>
      <c r="AJ21" s="21"/>
      <c r="AK21" s="19">
        <f t="shared" si="5"/>
        <v>761363</v>
      </c>
      <c r="AL21" s="20"/>
      <c r="AM21" s="21"/>
      <c r="AN21" s="21">
        <v>28929</v>
      </c>
      <c r="AO21" s="21"/>
      <c r="AP21" s="21"/>
      <c r="AQ21" s="19">
        <f t="shared" si="6"/>
        <v>28929</v>
      </c>
      <c r="AR21" s="20"/>
      <c r="AS21" s="21">
        <v>122431</v>
      </c>
      <c r="AT21" s="21"/>
      <c r="AU21" s="21">
        <v>326688</v>
      </c>
      <c r="AV21" s="21">
        <v>233966</v>
      </c>
      <c r="AW21" s="21"/>
      <c r="AX21" s="21">
        <v>16003</v>
      </c>
      <c r="AY21" s="19">
        <f t="shared" si="7"/>
        <v>699088</v>
      </c>
      <c r="AZ21" s="20"/>
      <c r="BA21" s="21">
        <v>115490</v>
      </c>
      <c r="BB21" s="322">
        <v>190858</v>
      </c>
      <c r="BC21" s="21">
        <v>404145</v>
      </c>
      <c r="BD21" s="21">
        <v>67302</v>
      </c>
      <c r="BE21" s="19">
        <f t="shared" si="8"/>
        <v>777795</v>
      </c>
      <c r="BF21" s="20"/>
      <c r="BG21" s="22">
        <v>143750</v>
      </c>
      <c r="BH21" s="20"/>
      <c r="BI21" s="21"/>
      <c r="BJ21" s="21"/>
      <c r="BK21" s="21"/>
      <c r="BL21" s="21">
        <v>3000</v>
      </c>
      <c r="BM21" s="21">
        <v>84824</v>
      </c>
      <c r="BN21" s="21"/>
      <c r="BO21" s="21"/>
      <c r="BP21" s="21"/>
      <c r="BQ21" s="21"/>
      <c r="BR21" s="21">
        <v>11292</v>
      </c>
      <c r="BS21" s="21">
        <v>47000</v>
      </c>
      <c r="BT21" s="21"/>
      <c r="BU21" s="19">
        <f t="shared" si="9"/>
        <v>146116</v>
      </c>
      <c r="BV21" s="20" t="s">
        <v>12</v>
      </c>
      <c r="BW21" s="19">
        <f t="shared" si="10"/>
        <v>2557041</v>
      </c>
      <c r="BX21" s="20" t="s">
        <v>12</v>
      </c>
      <c r="BY21" s="19">
        <f>((+AC21+U21+N21)-BW21)</f>
        <v>-550999</v>
      </c>
      <c r="BZ21" s="20" t="s">
        <v>12</v>
      </c>
      <c r="CA21" s="29"/>
      <c r="CB21" s="20"/>
      <c r="CC21" s="19">
        <f t="shared" si="13"/>
        <v>1811354</v>
      </c>
      <c r="CD21" s="5"/>
      <c r="CE21" s="44">
        <v>592097</v>
      </c>
      <c r="CF21" s="44">
        <v>1219265</v>
      </c>
      <c r="CG21" s="19">
        <f t="shared" si="12"/>
        <v>-8</v>
      </c>
      <c r="CH21" s="354" t="s">
        <v>742</v>
      </c>
      <c r="CI21" s="26">
        <v>11</v>
      </c>
      <c r="CJ21" s="6" t="s">
        <v>162</v>
      </c>
      <c r="CK21" s="6"/>
      <c r="CL21" s="6"/>
      <c r="CM21" s="13">
        <f>(+N44)</f>
        <v>39314069.339999996</v>
      </c>
      <c r="CN21" s="5" t="s">
        <v>12</v>
      </c>
      <c r="CO21" s="6" t="s">
        <v>163</v>
      </c>
      <c r="CP21" s="6"/>
      <c r="CQ21" s="6"/>
      <c r="CR21" s="6"/>
      <c r="CS21" s="23"/>
      <c r="CT21" s="6" t="s">
        <v>164</v>
      </c>
      <c r="CU21" s="6"/>
      <c r="CV21" s="6"/>
      <c r="CW21" s="6"/>
      <c r="CX21" s="6"/>
    </row>
    <row r="22" spans="1:102" x14ac:dyDescent="0.2">
      <c r="A22">
        <f t="shared" si="0"/>
        <v>1</v>
      </c>
      <c r="B22" s="42" t="s">
        <v>443</v>
      </c>
      <c r="C22" s="29">
        <v>3176176</v>
      </c>
      <c r="D22" s="20"/>
      <c r="E22" s="21">
        <v>669871</v>
      </c>
      <c r="F22" s="21"/>
      <c r="G22" s="21"/>
      <c r="H22" s="21"/>
      <c r="I22" s="21"/>
      <c r="J22" s="21"/>
      <c r="K22" s="21"/>
      <c r="L22" s="21"/>
      <c r="M22" s="21">
        <v>21343</v>
      </c>
      <c r="N22" s="19">
        <f t="shared" si="1"/>
        <v>691214</v>
      </c>
      <c r="O22" s="20"/>
      <c r="P22" s="21">
        <v>3899668</v>
      </c>
      <c r="Q22" s="21">
        <v>14199</v>
      </c>
      <c r="R22" s="21">
        <v>33916</v>
      </c>
      <c r="S22" s="21"/>
      <c r="T22" s="21"/>
      <c r="U22" s="54">
        <f>(SUM(P22:T22))</f>
        <v>3947783</v>
      </c>
      <c r="V22" s="20"/>
      <c r="W22" s="21">
        <v>208391</v>
      </c>
      <c r="X22" s="21"/>
      <c r="Y22" s="21"/>
      <c r="Z22" s="21"/>
      <c r="AA22" s="21"/>
      <c r="AB22" s="21"/>
      <c r="AC22" s="19">
        <f t="shared" si="3"/>
        <v>208391</v>
      </c>
      <c r="AD22" s="20"/>
      <c r="AE22" s="19">
        <f t="shared" si="4"/>
        <v>4847388</v>
      </c>
      <c r="AF22" s="20"/>
      <c r="AH22" s="21">
        <v>12000</v>
      </c>
      <c r="AI22" s="21"/>
      <c r="AJ22" s="21"/>
      <c r="AK22" s="19">
        <f t="shared" si="5"/>
        <v>12000</v>
      </c>
      <c r="AL22" s="20"/>
      <c r="AM22" s="21">
        <v>120800</v>
      </c>
      <c r="AN22" s="21"/>
      <c r="AO22" s="21"/>
      <c r="AP22" s="21"/>
      <c r="AQ22" s="19">
        <f t="shared" si="6"/>
        <v>120800</v>
      </c>
      <c r="AR22" s="20"/>
      <c r="AS22" s="21">
        <v>1213470</v>
      </c>
      <c r="AT22" s="21">
        <v>95836</v>
      </c>
      <c r="AU22" s="21">
        <v>1144350</v>
      </c>
      <c r="AV22" s="21">
        <v>338800</v>
      </c>
      <c r="AW22" s="21"/>
      <c r="AX22" s="21">
        <v>436079</v>
      </c>
      <c r="AY22" s="19">
        <f t="shared" si="7"/>
        <v>3228535</v>
      </c>
      <c r="AZ22" s="20"/>
      <c r="BA22" s="21">
        <v>497678</v>
      </c>
      <c r="BB22" s="322"/>
      <c r="BC22" s="21">
        <v>591978</v>
      </c>
      <c r="BD22" s="21"/>
      <c r="BE22" s="19">
        <f t="shared" si="8"/>
        <v>1089656</v>
      </c>
      <c r="BF22" s="20"/>
      <c r="BG22" s="22">
        <v>187486</v>
      </c>
      <c r="BH22" s="20"/>
      <c r="BI22" s="21"/>
      <c r="BJ22" s="21">
        <v>4000</v>
      </c>
      <c r="BK22" s="21">
        <v>289</v>
      </c>
      <c r="BL22" s="21"/>
      <c r="BM22" s="21"/>
      <c r="BN22" s="21"/>
      <c r="BO22" s="21"/>
      <c r="BP22" s="21"/>
      <c r="BQ22" s="21"/>
      <c r="BR22" s="21"/>
      <c r="BS22" s="21"/>
      <c r="BT22" s="21"/>
      <c r="BU22" s="19">
        <f t="shared" si="9"/>
        <v>4289</v>
      </c>
      <c r="BV22" s="20" t="s">
        <v>12</v>
      </c>
      <c r="BW22" s="19">
        <f t="shared" si="10"/>
        <v>4642766</v>
      </c>
      <c r="BX22" s="20" t="s">
        <v>12</v>
      </c>
      <c r="BY22" s="19">
        <f t="shared" si="11"/>
        <v>204622</v>
      </c>
      <c r="BZ22" s="20" t="s">
        <v>12</v>
      </c>
      <c r="CA22" s="29"/>
      <c r="CB22" s="20"/>
      <c r="CC22" s="19">
        <f t="shared" si="13"/>
        <v>3380798</v>
      </c>
      <c r="CD22" s="5"/>
      <c r="CE22" s="44">
        <v>1610000</v>
      </c>
      <c r="CF22" s="44">
        <v>1770798</v>
      </c>
      <c r="CG22" s="19">
        <f t="shared" si="12"/>
        <v>0</v>
      </c>
      <c r="CH22" s="333" t="s">
        <v>738</v>
      </c>
      <c r="CI22" s="2"/>
      <c r="CJ22" s="37" t="s">
        <v>166</v>
      </c>
      <c r="CK22" s="6"/>
      <c r="CL22" s="6"/>
      <c r="CM22" s="13"/>
      <c r="CN22" s="5" t="s">
        <v>12</v>
      </c>
      <c r="CO22" s="6" t="s">
        <v>167</v>
      </c>
      <c r="CP22" s="6"/>
      <c r="CQ22" s="6"/>
      <c r="CR22" s="6"/>
      <c r="CS22" s="13">
        <f>+CM23+CM24</f>
        <v>82110639.819999993</v>
      </c>
      <c r="CT22" s="6" t="s">
        <v>168</v>
      </c>
      <c r="CU22" s="6"/>
      <c r="CV22" s="6"/>
      <c r="CW22" s="6"/>
      <c r="CX22" s="6"/>
    </row>
    <row r="23" spans="1:102" x14ac:dyDescent="0.2">
      <c r="A23">
        <f t="shared" si="0"/>
        <v>1</v>
      </c>
      <c r="B23" s="42" t="s">
        <v>444</v>
      </c>
      <c r="C23" s="29">
        <v>292650</v>
      </c>
      <c r="D23" s="20"/>
      <c r="E23" s="21">
        <v>4755</v>
      </c>
      <c r="F23" s="21"/>
      <c r="G23" s="21"/>
      <c r="H23" s="21">
        <v>100000</v>
      </c>
      <c r="I23" s="21"/>
      <c r="J23" s="21"/>
      <c r="K23" s="21"/>
      <c r="L23" s="21">
        <v>1332</v>
      </c>
      <c r="M23" s="21">
        <v>14338</v>
      </c>
      <c r="N23" s="19">
        <f t="shared" si="1"/>
        <v>120425</v>
      </c>
      <c r="O23" s="20"/>
      <c r="P23" s="21">
        <v>312200</v>
      </c>
      <c r="Q23" s="21">
        <v>2370</v>
      </c>
      <c r="R23" s="21">
        <v>15293</v>
      </c>
      <c r="S23" s="21"/>
      <c r="T23" s="21">
        <v>205875</v>
      </c>
      <c r="U23" s="54">
        <f>(SUM(P23:T23))</f>
        <v>535738</v>
      </c>
      <c r="V23" s="20"/>
      <c r="W23" s="21">
        <v>15861</v>
      </c>
      <c r="X23" s="21"/>
      <c r="Y23" s="21"/>
      <c r="Z23" s="21"/>
      <c r="AA23" s="21"/>
      <c r="AB23" s="21"/>
      <c r="AC23" s="19">
        <f t="shared" si="3"/>
        <v>15861</v>
      </c>
      <c r="AD23" s="20"/>
      <c r="AE23" s="19">
        <f t="shared" si="4"/>
        <v>672024</v>
      </c>
      <c r="AF23" s="20"/>
      <c r="AH23" s="21"/>
      <c r="AI23" s="21"/>
      <c r="AJ23" s="21"/>
      <c r="AK23" s="19">
        <f t="shared" si="5"/>
        <v>0</v>
      </c>
      <c r="AL23" s="20"/>
      <c r="AM23" s="21">
        <v>16292</v>
      </c>
      <c r="AN23" s="21">
        <v>21480</v>
      </c>
      <c r="AO23" s="21"/>
      <c r="AP23" s="21"/>
      <c r="AQ23" s="19">
        <f t="shared" si="6"/>
        <v>37772</v>
      </c>
      <c r="AR23" s="20"/>
      <c r="AS23" s="21">
        <v>48881</v>
      </c>
      <c r="AT23" s="21"/>
      <c r="AU23" s="21">
        <v>31397</v>
      </c>
      <c r="AV23" s="21">
        <v>15124</v>
      </c>
      <c r="AW23" s="21"/>
      <c r="AX23" s="21">
        <v>70988</v>
      </c>
      <c r="AY23" s="19">
        <f t="shared" si="7"/>
        <v>166390</v>
      </c>
      <c r="AZ23" s="20"/>
      <c r="BA23" s="21">
        <v>40000</v>
      </c>
      <c r="BB23" s="322"/>
      <c r="BC23" s="21">
        <v>28817</v>
      </c>
      <c r="BD23" s="21">
        <v>52698</v>
      </c>
      <c r="BE23" s="19">
        <f t="shared" si="8"/>
        <v>121515</v>
      </c>
      <c r="BF23" s="20"/>
      <c r="BG23" s="22">
        <v>52660</v>
      </c>
      <c r="BH23" s="20"/>
      <c r="BI23" s="21"/>
      <c r="BJ23" s="21"/>
      <c r="BK23" s="21"/>
      <c r="BL23" s="21"/>
      <c r="BM23" s="21"/>
      <c r="BN23" s="21"/>
      <c r="BO23" s="21"/>
      <c r="BP23" s="21"/>
      <c r="BQ23" s="21"/>
      <c r="BR23" s="21">
        <v>97969</v>
      </c>
      <c r="BS23" s="21">
        <v>23540</v>
      </c>
      <c r="BT23" s="21"/>
      <c r="BU23" s="19">
        <f t="shared" si="9"/>
        <v>121509</v>
      </c>
      <c r="BV23" s="20" t="s">
        <v>12</v>
      </c>
      <c r="BW23" s="19">
        <f t="shared" si="10"/>
        <v>499846</v>
      </c>
      <c r="BX23" s="20" t="s">
        <v>12</v>
      </c>
      <c r="BY23" s="19">
        <f t="shared" si="11"/>
        <v>172178</v>
      </c>
      <c r="BZ23" s="20" t="s">
        <v>12</v>
      </c>
      <c r="CA23" s="29"/>
      <c r="CB23" s="20"/>
      <c r="CC23" s="19">
        <f t="shared" si="13"/>
        <v>464828</v>
      </c>
      <c r="CD23" s="5"/>
      <c r="CE23" s="44">
        <v>237100</v>
      </c>
      <c r="CF23" s="44">
        <v>227728</v>
      </c>
      <c r="CG23" s="19">
        <f t="shared" si="12"/>
        <v>0</v>
      </c>
      <c r="CH23" s="333" t="s">
        <v>738</v>
      </c>
      <c r="CI23" s="26">
        <v>12</v>
      </c>
      <c r="CJ23" s="6" t="s">
        <v>170</v>
      </c>
      <c r="CK23" s="6"/>
      <c r="CL23" s="6"/>
      <c r="CM23" s="13">
        <v>0</v>
      </c>
      <c r="CN23" s="5" t="s">
        <v>12</v>
      </c>
      <c r="CO23" s="6" t="s">
        <v>171</v>
      </c>
      <c r="CP23" s="6"/>
      <c r="CQ23" s="6"/>
      <c r="CR23" s="6"/>
      <c r="CS23" s="13" t="s">
        <v>83</v>
      </c>
      <c r="CT23" s="6" t="s">
        <v>172</v>
      </c>
      <c r="CU23" s="6"/>
      <c r="CV23" s="6"/>
      <c r="CW23" s="6"/>
      <c r="CX23" s="6">
        <f>(+CM69)</f>
        <v>0</v>
      </c>
    </row>
    <row r="24" spans="1:102" x14ac:dyDescent="0.2">
      <c r="A24">
        <f t="shared" si="0"/>
        <v>1</v>
      </c>
      <c r="B24" s="42" t="s">
        <v>445</v>
      </c>
      <c r="C24" s="29">
        <v>2764992</v>
      </c>
      <c r="D24" s="20"/>
      <c r="E24" s="21"/>
      <c r="F24" s="21">
        <v>112000</v>
      </c>
      <c r="G24" s="21"/>
      <c r="H24" s="21"/>
      <c r="I24" s="21"/>
      <c r="J24" s="21"/>
      <c r="K24" s="21">
        <v>2500</v>
      </c>
      <c r="L24" s="21"/>
      <c r="M24" s="21"/>
      <c r="N24" s="19">
        <f t="shared" si="1"/>
        <v>114500</v>
      </c>
      <c r="O24" s="20"/>
      <c r="P24" s="21">
        <v>1162177</v>
      </c>
      <c r="Q24" s="21"/>
      <c r="R24" s="21"/>
      <c r="S24" s="353"/>
      <c r="T24" s="21">
        <v>529434</v>
      </c>
      <c r="U24" s="54">
        <f t="shared" si="2"/>
        <v>1691611</v>
      </c>
      <c r="V24" s="20"/>
      <c r="W24" s="21"/>
      <c r="X24" s="21"/>
      <c r="Y24" s="21"/>
      <c r="Z24" s="21"/>
      <c r="AA24" s="21"/>
      <c r="AB24" s="21"/>
      <c r="AC24" s="19">
        <f t="shared" si="3"/>
        <v>0</v>
      </c>
      <c r="AD24" s="20"/>
      <c r="AE24" s="19">
        <f t="shared" si="4"/>
        <v>1806111</v>
      </c>
      <c r="AF24" s="20"/>
      <c r="AH24" s="21"/>
      <c r="AI24" s="21"/>
      <c r="AJ24" s="21"/>
      <c r="AK24" s="19">
        <f t="shared" si="5"/>
        <v>0</v>
      </c>
      <c r="AL24" s="20"/>
      <c r="AM24" s="21">
        <v>596461</v>
      </c>
      <c r="AN24" s="21">
        <v>92031</v>
      </c>
      <c r="AO24" s="21"/>
      <c r="AP24" s="21">
        <v>16174</v>
      </c>
      <c r="AQ24" s="19">
        <f t="shared" si="6"/>
        <v>704666</v>
      </c>
      <c r="AR24" s="20"/>
      <c r="AS24" s="21">
        <v>385106</v>
      </c>
      <c r="AT24" s="21">
        <v>101803</v>
      </c>
      <c r="AU24" s="21">
        <v>782423</v>
      </c>
      <c r="AV24" s="21">
        <v>205680</v>
      </c>
      <c r="AW24" s="21">
        <v>14266</v>
      </c>
      <c r="AX24" s="21"/>
      <c r="AY24" s="19">
        <f t="shared" si="7"/>
        <v>1489278</v>
      </c>
      <c r="AZ24" s="20"/>
      <c r="BA24" s="21">
        <v>404926</v>
      </c>
      <c r="BB24" s="322">
        <v>21541</v>
      </c>
      <c r="BC24" s="21">
        <v>200000</v>
      </c>
      <c r="BD24" s="21"/>
      <c r="BE24" s="19">
        <f t="shared" si="8"/>
        <v>626467</v>
      </c>
      <c r="BF24" s="20"/>
      <c r="BG24" s="22">
        <v>71792</v>
      </c>
      <c r="BH24" s="20"/>
      <c r="BI24" s="21"/>
      <c r="BJ24" s="21"/>
      <c r="BK24" s="21"/>
      <c r="BL24" s="21"/>
      <c r="BM24" s="21">
        <v>25059</v>
      </c>
      <c r="BN24" s="21"/>
      <c r="BO24" s="21"/>
      <c r="BP24" s="21"/>
      <c r="BQ24" s="21"/>
      <c r="BR24" s="21"/>
      <c r="BS24" s="21"/>
      <c r="BT24" s="21"/>
      <c r="BU24" s="19">
        <f t="shared" si="9"/>
        <v>25059</v>
      </c>
      <c r="BV24" s="20" t="s">
        <v>12</v>
      </c>
      <c r="BW24" s="19">
        <f t="shared" si="10"/>
        <v>2917262</v>
      </c>
      <c r="BX24" s="20" t="s">
        <v>12</v>
      </c>
      <c r="BY24" s="19">
        <f>((+AC24+U24+N24)-BW24)</f>
        <v>-1111151</v>
      </c>
      <c r="BZ24" s="20" t="s">
        <v>12</v>
      </c>
      <c r="CA24" s="29"/>
      <c r="CB24" s="20"/>
      <c r="CC24" s="19">
        <f>(+BY24+CA24+C24)</f>
        <v>1653841</v>
      </c>
      <c r="CD24" s="5"/>
      <c r="CE24" s="44">
        <v>720094</v>
      </c>
      <c r="CF24" s="44">
        <v>933747</v>
      </c>
      <c r="CG24" s="19">
        <f t="shared" si="12"/>
        <v>0</v>
      </c>
      <c r="CH24" s="354" t="s">
        <v>738</v>
      </c>
      <c r="CI24" s="26">
        <v>12</v>
      </c>
      <c r="CJ24" s="6" t="s">
        <v>174</v>
      </c>
      <c r="CK24" s="6"/>
      <c r="CL24" s="6"/>
      <c r="CM24" s="13">
        <f>(+P44)</f>
        <v>82110639.819999993</v>
      </c>
      <c r="CN24" s="5" t="s">
        <v>12</v>
      </c>
      <c r="CO24" s="6" t="s">
        <v>175</v>
      </c>
      <c r="CP24" s="6"/>
      <c r="CQ24" s="6"/>
      <c r="CR24" s="6"/>
      <c r="CS24" s="13">
        <f>+CM25+CM26+CM27+CM28</f>
        <v>15627479.369999999</v>
      </c>
      <c r="CT24" s="6" t="s">
        <v>176</v>
      </c>
      <c r="CU24" s="6"/>
      <c r="CV24" s="6"/>
      <c r="CW24" s="6"/>
      <c r="CX24" s="6">
        <f>(+CM71)</f>
        <v>0</v>
      </c>
    </row>
    <row r="25" spans="1:102" x14ac:dyDescent="0.2">
      <c r="A25">
        <f t="shared" si="0"/>
        <v>1</v>
      </c>
      <c r="B25" s="42" t="s">
        <v>446</v>
      </c>
      <c r="C25" s="29">
        <v>1598733</v>
      </c>
      <c r="D25" s="20"/>
      <c r="E25" s="21">
        <v>2551</v>
      </c>
      <c r="F25" s="21"/>
      <c r="G25" s="21"/>
      <c r="H25" s="21"/>
      <c r="I25" s="21"/>
      <c r="J25" s="21"/>
      <c r="K25" s="21"/>
      <c r="L25" s="21"/>
      <c r="M25" s="21">
        <v>3105</v>
      </c>
      <c r="N25" s="19">
        <f t="shared" si="1"/>
        <v>5656</v>
      </c>
      <c r="O25" s="20"/>
      <c r="P25" s="21">
        <v>1390711</v>
      </c>
      <c r="Q25" s="21"/>
      <c r="R25" s="21"/>
      <c r="S25" s="21"/>
      <c r="T25" s="21">
        <v>157651</v>
      </c>
      <c r="U25" s="54">
        <f t="shared" si="2"/>
        <v>1548362</v>
      </c>
      <c r="V25" s="20"/>
      <c r="W25" s="21">
        <v>543003</v>
      </c>
      <c r="X25" s="21"/>
      <c r="Y25" s="21"/>
      <c r="Z25" s="21"/>
      <c r="AA25" s="21"/>
      <c r="AB25" s="21"/>
      <c r="AC25" s="19">
        <f t="shared" si="3"/>
        <v>543003</v>
      </c>
      <c r="AD25" s="20"/>
      <c r="AE25" s="19">
        <f t="shared" si="4"/>
        <v>2097021</v>
      </c>
      <c r="AF25" s="20"/>
      <c r="AH25" s="21"/>
      <c r="AI25" s="21"/>
      <c r="AJ25" s="21"/>
      <c r="AK25" s="19">
        <f t="shared" si="5"/>
        <v>0</v>
      </c>
      <c r="AL25" s="20"/>
      <c r="AM25" s="21">
        <v>12599</v>
      </c>
      <c r="AN25" s="21">
        <v>19991</v>
      </c>
      <c r="AO25" s="21"/>
      <c r="AP25" s="21"/>
      <c r="AQ25" s="19">
        <f t="shared" si="6"/>
        <v>32590</v>
      </c>
      <c r="AR25" s="20"/>
      <c r="AS25" s="21"/>
      <c r="AT25" s="21">
        <v>111733</v>
      </c>
      <c r="AU25" s="21">
        <v>207781</v>
      </c>
      <c r="AV25" s="21">
        <v>230696</v>
      </c>
      <c r="AW25" s="21">
        <v>267</v>
      </c>
      <c r="AX25" s="21">
        <v>343256</v>
      </c>
      <c r="AY25" s="19">
        <f t="shared" si="7"/>
        <v>893733</v>
      </c>
      <c r="AZ25" s="20"/>
      <c r="BA25" s="21">
        <v>268348</v>
      </c>
      <c r="BB25" s="322"/>
      <c r="BC25" s="21">
        <v>230218</v>
      </c>
      <c r="BD25" s="21">
        <v>253647</v>
      </c>
      <c r="BE25" s="19">
        <f>(SUM(BA25:BD25))</f>
        <v>752213</v>
      </c>
      <c r="BF25" s="20"/>
      <c r="BG25" s="22">
        <v>262530</v>
      </c>
      <c r="BH25" s="20"/>
      <c r="BI25" s="21"/>
      <c r="BJ25" s="21"/>
      <c r="BK25" s="21">
        <v>10106</v>
      </c>
      <c r="BL25" s="21"/>
      <c r="BM25" s="21">
        <v>6875</v>
      </c>
      <c r="BN25" s="21"/>
      <c r="BO25" s="21"/>
      <c r="BP25" s="21"/>
      <c r="BQ25" s="21"/>
      <c r="BR25" s="21"/>
      <c r="BS25" s="21"/>
      <c r="BT25" s="21">
        <v>50106</v>
      </c>
      <c r="BU25" s="19">
        <f t="shared" si="9"/>
        <v>67087</v>
      </c>
      <c r="BV25" s="20" t="s">
        <v>12</v>
      </c>
      <c r="BW25" s="19">
        <f t="shared" si="10"/>
        <v>2008153</v>
      </c>
      <c r="BX25" s="20" t="s">
        <v>12</v>
      </c>
      <c r="BY25" s="19">
        <f t="shared" si="11"/>
        <v>88868</v>
      </c>
      <c r="BZ25" s="20" t="s">
        <v>12</v>
      </c>
      <c r="CA25" s="29"/>
      <c r="CB25" s="20"/>
      <c r="CC25" s="19">
        <f t="shared" si="13"/>
        <v>1687601</v>
      </c>
      <c r="CD25" s="5"/>
      <c r="CE25" s="44"/>
      <c r="CF25" s="44"/>
      <c r="CG25" s="19">
        <f t="shared" si="12"/>
        <v>1687601</v>
      </c>
      <c r="CH25" s="354" t="s">
        <v>738</v>
      </c>
      <c r="CI25" s="26">
        <v>13</v>
      </c>
      <c r="CJ25" s="6" t="s">
        <v>178</v>
      </c>
      <c r="CK25" s="6"/>
      <c r="CL25" s="6"/>
      <c r="CM25" s="13">
        <f>(+Q44)</f>
        <v>415572</v>
      </c>
      <c r="CN25" s="5" t="s">
        <v>12</v>
      </c>
      <c r="CO25" s="6" t="s">
        <v>179</v>
      </c>
      <c r="CP25" s="6"/>
      <c r="CQ25" s="6"/>
      <c r="CR25" s="6"/>
      <c r="CS25" s="13">
        <f>(SUM(CS22:CS24))</f>
        <v>97738119.189999998</v>
      </c>
      <c r="CT25" s="6" t="s">
        <v>180</v>
      </c>
      <c r="CU25" s="6"/>
      <c r="CV25" s="6"/>
      <c r="CW25" s="6"/>
      <c r="CX25" s="6"/>
    </row>
    <row r="26" spans="1:102" x14ac:dyDescent="0.2">
      <c r="A26">
        <f t="shared" si="0"/>
        <v>1</v>
      </c>
      <c r="B26" s="42" t="s">
        <v>447</v>
      </c>
      <c r="C26" s="29">
        <v>2910327</v>
      </c>
      <c r="D26" s="20"/>
      <c r="E26" s="21"/>
      <c r="F26" s="21"/>
      <c r="G26" s="21"/>
      <c r="H26" s="21"/>
      <c r="I26" s="21"/>
      <c r="J26" s="21"/>
      <c r="K26" s="21"/>
      <c r="L26" s="21"/>
      <c r="M26" s="21">
        <v>9883</v>
      </c>
      <c r="N26" s="19">
        <f t="shared" si="1"/>
        <v>9883</v>
      </c>
      <c r="O26" s="20"/>
      <c r="P26" s="21">
        <v>1234173</v>
      </c>
      <c r="Q26" s="21"/>
      <c r="R26" s="21"/>
      <c r="S26" s="21">
        <v>107151</v>
      </c>
      <c r="T26" s="21">
        <v>376884</v>
      </c>
      <c r="U26" s="54">
        <f>(SUM(P26:T26))</f>
        <v>1718208</v>
      </c>
      <c r="V26" s="20"/>
      <c r="W26" s="21"/>
      <c r="X26" s="21">
        <v>551070</v>
      </c>
      <c r="Y26" s="21"/>
      <c r="Z26" s="21"/>
      <c r="AA26" s="21"/>
      <c r="AB26" s="21"/>
      <c r="AC26" s="19">
        <f t="shared" si="3"/>
        <v>551070</v>
      </c>
      <c r="AD26" s="20"/>
      <c r="AE26" s="19">
        <f t="shared" si="4"/>
        <v>2279161</v>
      </c>
      <c r="AF26" s="20"/>
      <c r="AG26" s="6">
        <v>370025</v>
      </c>
      <c r="AH26" s="21"/>
      <c r="AI26" s="21"/>
      <c r="AJ26" s="21"/>
      <c r="AK26" s="19">
        <f t="shared" si="5"/>
        <v>370025</v>
      </c>
      <c r="AL26" s="20"/>
      <c r="AM26" s="21">
        <v>372773</v>
      </c>
      <c r="AN26" s="21">
        <v>10831</v>
      </c>
      <c r="AO26" s="21"/>
      <c r="AP26" s="21"/>
      <c r="AQ26" s="19">
        <f t="shared" si="6"/>
        <v>383604</v>
      </c>
      <c r="AR26" s="20"/>
      <c r="AS26" s="21">
        <v>438558</v>
      </c>
      <c r="AT26" s="21">
        <v>10051</v>
      </c>
      <c r="AU26" s="21">
        <v>85603</v>
      </c>
      <c r="AV26" s="21">
        <v>263877</v>
      </c>
      <c r="AW26" s="21"/>
      <c r="AX26" s="21">
        <v>48207</v>
      </c>
      <c r="AY26" s="19">
        <f t="shared" si="7"/>
        <v>846296</v>
      </c>
      <c r="AZ26" s="20"/>
      <c r="BA26" s="21">
        <v>203932</v>
      </c>
      <c r="BB26" s="322">
        <v>153113</v>
      </c>
      <c r="BC26" s="21">
        <v>418839</v>
      </c>
      <c r="BD26" s="21"/>
      <c r="BE26" s="19">
        <f t="shared" si="8"/>
        <v>775884</v>
      </c>
      <c r="BF26" s="20"/>
      <c r="BG26" s="22">
        <v>179291</v>
      </c>
      <c r="BH26" s="20"/>
      <c r="BI26" s="21">
        <v>30788</v>
      </c>
      <c r="BJ26" s="21"/>
      <c r="BK26" s="21"/>
      <c r="BL26" s="21">
        <v>34200</v>
      </c>
      <c r="BM26" s="21">
        <v>13270</v>
      </c>
      <c r="BN26" s="21"/>
      <c r="BO26" s="21"/>
      <c r="BP26" s="21"/>
      <c r="BQ26" s="21"/>
      <c r="BR26" s="21"/>
      <c r="BS26" s="21"/>
      <c r="BT26" s="21"/>
      <c r="BU26" s="19">
        <f t="shared" si="9"/>
        <v>78258</v>
      </c>
      <c r="BV26" s="20" t="s">
        <v>12</v>
      </c>
      <c r="BW26" s="19">
        <f t="shared" si="10"/>
        <v>2633358</v>
      </c>
      <c r="BX26" s="20" t="s">
        <v>12</v>
      </c>
      <c r="BY26" s="19">
        <f t="shared" si="11"/>
        <v>-354197</v>
      </c>
      <c r="BZ26" s="20" t="s">
        <v>12</v>
      </c>
      <c r="CA26" s="29"/>
      <c r="CB26" s="20"/>
      <c r="CC26" s="19">
        <f t="shared" si="13"/>
        <v>2556130</v>
      </c>
      <c r="CD26" s="5"/>
      <c r="CE26" s="44">
        <v>1917097</v>
      </c>
      <c r="CF26" s="44">
        <v>639033</v>
      </c>
      <c r="CG26" s="19">
        <f t="shared" si="12"/>
        <v>0</v>
      </c>
      <c r="CH26" s="354" t="s">
        <v>738</v>
      </c>
      <c r="CI26" s="26">
        <v>14</v>
      </c>
      <c r="CJ26" s="6" t="s">
        <v>182</v>
      </c>
      <c r="CK26" s="6"/>
      <c r="CL26" s="6"/>
      <c r="CM26" s="13">
        <f>(+R44)</f>
        <v>4990197.3499999996</v>
      </c>
      <c r="CN26" s="5" t="s">
        <v>12</v>
      </c>
      <c r="CO26" s="6" t="s">
        <v>183</v>
      </c>
      <c r="CP26" s="6"/>
      <c r="CQ26" s="6"/>
      <c r="CR26" s="6"/>
      <c r="CS26" s="13">
        <f>+CM36</f>
        <v>14834327.68</v>
      </c>
      <c r="CT26" s="6" t="s">
        <v>184</v>
      </c>
      <c r="CU26" s="6"/>
      <c r="CV26" s="6"/>
      <c r="CW26" s="6"/>
      <c r="CX26" s="6">
        <f>(+CM70)</f>
        <v>0</v>
      </c>
    </row>
    <row r="27" spans="1:102" x14ac:dyDescent="0.2">
      <c r="A27">
        <f t="shared" si="0"/>
        <v>1</v>
      </c>
      <c r="B27" s="42" t="s">
        <v>281</v>
      </c>
      <c r="C27" s="29">
        <v>2050832</v>
      </c>
      <c r="D27" s="20"/>
      <c r="E27" s="21">
        <v>636469</v>
      </c>
      <c r="F27" s="21"/>
      <c r="G27" s="21"/>
      <c r="H27" s="21"/>
      <c r="I27" s="21"/>
      <c r="J27" s="21"/>
      <c r="K27" s="21"/>
      <c r="L27" s="21"/>
      <c r="M27" s="21">
        <v>72531</v>
      </c>
      <c r="N27" s="19">
        <f t="shared" si="1"/>
        <v>709000</v>
      </c>
      <c r="O27" s="20"/>
      <c r="P27" s="21">
        <v>2207186</v>
      </c>
      <c r="Q27" s="21"/>
      <c r="R27" s="21"/>
      <c r="S27" s="21"/>
      <c r="T27" s="21">
        <v>163964</v>
      </c>
      <c r="U27" s="54">
        <f t="shared" si="2"/>
        <v>2371150</v>
      </c>
      <c r="V27" s="20"/>
      <c r="W27" s="21">
        <v>82225</v>
      </c>
      <c r="X27" s="21"/>
      <c r="Y27" s="21"/>
      <c r="Z27" s="21"/>
      <c r="AA27" s="21"/>
      <c r="AB27" s="21"/>
      <c r="AC27" s="19">
        <f t="shared" si="3"/>
        <v>82225</v>
      </c>
      <c r="AD27" s="20"/>
      <c r="AE27" s="19">
        <f t="shared" si="4"/>
        <v>3162375</v>
      </c>
      <c r="AF27" s="20"/>
      <c r="AH27" s="21"/>
      <c r="AI27" s="21"/>
      <c r="AJ27" s="21"/>
      <c r="AK27" s="19">
        <f t="shared" si="5"/>
        <v>0</v>
      </c>
      <c r="AL27" s="20"/>
      <c r="AM27" s="21">
        <v>291588</v>
      </c>
      <c r="AN27" s="21">
        <v>16656</v>
      </c>
      <c r="AO27" s="21"/>
      <c r="AP27" s="21"/>
      <c r="AQ27" s="19">
        <f t="shared" si="6"/>
        <v>308244</v>
      </c>
      <c r="AR27" s="20"/>
      <c r="AS27" s="21">
        <v>519617</v>
      </c>
      <c r="AT27" s="21"/>
      <c r="AU27" s="21">
        <v>285545</v>
      </c>
      <c r="AV27" s="21">
        <v>284755</v>
      </c>
      <c r="AW27" s="21"/>
      <c r="AX27" s="21">
        <v>16929</v>
      </c>
      <c r="AY27" s="19">
        <f t="shared" si="7"/>
        <v>1106846</v>
      </c>
      <c r="AZ27" s="20"/>
      <c r="BA27" s="21">
        <v>344317</v>
      </c>
      <c r="BB27" s="322"/>
      <c r="BC27" s="21">
        <v>445829</v>
      </c>
      <c r="BD27" s="21"/>
      <c r="BE27" s="19">
        <f t="shared" si="8"/>
        <v>790146</v>
      </c>
      <c r="BF27" s="20"/>
      <c r="BG27" s="22">
        <v>162694</v>
      </c>
      <c r="BH27" s="20"/>
      <c r="BI27" s="21"/>
      <c r="BJ27" s="21"/>
      <c r="BK27" s="21"/>
      <c r="BL27" s="21"/>
      <c r="BM27" s="21"/>
      <c r="BN27" s="21"/>
      <c r="BO27" s="21"/>
      <c r="BP27" s="21"/>
      <c r="BQ27" s="21"/>
      <c r="BR27" s="21">
        <v>146572</v>
      </c>
      <c r="BS27" s="21"/>
      <c r="BT27" s="21"/>
      <c r="BU27" s="19">
        <f t="shared" si="9"/>
        <v>146572</v>
      </c>
      <c r="BV27" s="20" t="s">
        <v>12</v>
      </c>
      <c r="BW27" s="19">
        <f t="shared" si="10"/>
        <v>2514502</v>
      </c>
      <c r="BX27" s="20" t="s">
        <v>12</v>
      </c>
      <c r="BY27" s="19">
        <f t="shared" si="11"/>
        <v>647873</v>
      </c>
      <c r="BZ27" s="20" t="s">
        <v>12</v>
      </c>
      <c r="CA27" s="29"/>
      <c r="CB27" s="20"/>
      <c r="CC27" s="19">
        <f t="shared" si="13"/>
        <v>2698705</v>
      </c>
      <c r="CD27" s="5"/>
      <c r="CE27" s="44">
        <v>2024029</v>
      </c>
      <c r="CF27" s="44">
        <v>674676</v>
      </c>
      <c r="CG27" s="19">
        <f t="shared" si="12"/>
        <v>0</v>
      </c>
      <c r="CH27" s="354" t="s">
        <v>738</v>
      </c>
      <c r="CI27" s="26">
        <v>15</v>
      </c>
      <c r="CJ27" s="6" t="s">
        <v>186</v>
      </c>
      <c r="CK27" s="6"/>
      <c r="CL27" s="6"/>
      <c r="CM27" s="13">
        <f>(+S44)</f>
        <v>1029474</v>
      </c>
      <c r="CN27" s="5" t="s">
        <v>12</v>
      </c>
      <c r="CO27" s="6" t="s">
        <v>187</v>
      </c>
      <c r="CP27" s="6"/>
      <c r="CQ27" s="6"/>
      <c r="CR27" s="6"/>
      <c r="CS27" s="13">
        <f>(+CS19+CS20+CS25+CS26)</f>
        <v>151886516.21000001</v>
      </c>
      <c r="CT27" s="6" t="s">
        <v>176</v>
      </c>
      <c r="CU27" s="6"/>
      <c r="CV27" s="6"/>
      <c r="CW27" s="6"/>
      <c r="CX27" s="6">
        <f>(+CM72)</f>
        <v>0</v>
      </c>
    </row>
    <row r="28" spans="1:102" x14ac:dyDescent="0.2">
      <c r="A28">
        <f t="shared" si="0"/>
        <v>1</v>
      </c>
      <c r="B28" s="42" t="s">
        <v>448</v>
      </c>
      <c r="C28" s="29">
        <v>3292235</v>
      </c>
      <c r="D28" s="20"/>
      <c r="E28" s="21">
        <v>1901409</v>
      </c>
      <c r="F28" s="21">
        <v>6300</v>
      </c>
      <c r="G28" s="21">
        <v>117000</v>
      </c>
      <c r="H28" s="21"/>
      <c r="I28" s="21"/>
      <c r="J28" s="21"/>
      <c r="K28" s="21"/>
      <c r="L28" s="21"/>
      <c r="M28" s="21">
        <v>326926</v>
      </c>
      <c r="N28" s="19">
        <f t="shared" si="1"/>
        <v>2351635</v>
      </c>
      <c r="O28" s="20"/>
      <c r="P28" s="21">
        <v>3334635</v>
      </c>
      <c r="Q28" s="21"/>
      <c r="R28" s="21"/>
      <c r="S28" s="21"/>
      <c r="T28" s="21">
        <v>702620</v>
      </c>
      <c r="U28" s="54">
        <f>SUM(P28:T28)</f>
        <v>4037255</v>
      </c>
      <c r="V28" s="20"/>
      <c r="W28" s="21">
        <v>358907</v>
      </c>
      <c r="X28" s="21"/>
      <c r="Y28" s="21"/>
      <c r="Z28" s="21"/>
      <c r="AA28" s="21"/>
      <c r="AB28" s="21"/>
      <c r="AC28" s="19">
        <f t="shared" si="3"/>
        <v>358907</v>
      </c>
      <c r="AD28" s="20"/>
      <c r="AE28" s="19">
        <f t="shared" si="4"/>
        <v>6747797</v>
      </c>
      <c r="AF28" s="20"/>
      <c r="AH28" s="21"/>
      <c r="AI28" s="21"/>
      <c r="AJ28" s="21"/>
      <c r="AK28" s="19">
        <f t="shared" si="5"/>
        <v>0</v>
      </c>
      <c r="AL28" s="20"/>
      <c r="AM28" s="21">
        <v>1413509</v>
      </c>
      <c r="AN28" s="21">
        <v>951710</v>
      </c>
      <c r="AO28" s="21"/>
      <c r="AP28" s="21"/>
      <c r="AQ28" s="19">
        <f t="shared" si="6"/>
        <v>2365219</v>
      </c>
      <c r="AR28" s="20"/>
      <c r="AS28" s="21">
        <v>916776</v>
      </c>
      <c r="AT28" s="21">
        <v>696843</v>
      </c>
      <c r="AU28" s="21">
        <v>1044106</v>
      </c>
      <c r="AV28" s="21">
        <v>558999</v>
      </c>
      <c r="AW28" s="21"/>
      <c r="AX28" s="21">
        <v>145792</v>
      </c>
      <c r="AY28" s="19">
        <f t="shared" si="7"/>
        <v>3362516</v>
      </c>
      <c r="AZ28" s="20"/>
      <c r="BA28" s="21">
        <v>843341</v>
      </c>
      <c r="BB28" s="322"/>
      <c r="BC28" s="21">
        <v>438476</v>
      </c>
      <c r="BD28" s="21">
        <v>8223</v>
      </c>
      <c r="BE28" s="19">
        <f>(SUM(BA28:BD28))</f>
        <v>1290040</v>
      </c>
      <c r="BF28" s="20"/>
      <c r="BG28" s="22">
        <v>287935</v>
      </c>
      <c r="BH28" s="20"/>
      <c r="BI28" s="21"/>
      <c r="BJ28" s="21">
        <v>7024</v>
      </c>
      <c r="BK28" s="21"/>
      <c r="BL28" s="21"/>
      <c r="BM28" s="21">
        <v>105150</v>
      </c>
      <c r="BN28" s="21"/>
      <c r="BO28" s="21"/>
      <c r="BP28" s="21"/>
      <c r="BQ28" s="21"/>
      <c r="BR28" s="21">
        <v>76840</v>
      </c>
      <c r="BS28" s="21"/>
      <c r="BT28" s="21"/>
      <c r="BU28" s="19">
        <f t="shared" si="9"/>
        <v>189014</v>
      </c>
      <c r="BV28" s="20" t="s">
        <v>12</v>
      </c>
      <c r="BW28" s="19">
        <f t="shared" si="10"/>
        <v>7494724</v>
      </c>
      <c r="BX28" s="20" t="s">
        <v>12</v>
      </c>
      <c r="BY28" s="19">
        <f>((+AC28+U28+N28)-BW28)</f>
        <v>-746927</v>
      </c>
      <c r="BZ28" s="20" t="s">
        <v>12</v>
      </c>
      <c r="CA28" s="29"/>
      <c r="CB28" s="20"/>
      <c r="CC28" s="19">
        <f t="shared" si="13"/>
        <v>2545308</v>
      </c>
      <c r="CD28" s="5"/>
      <c r="CE28" s="44">
        <v>2545308</v>
      </c>
      <c r="CF28" s="44"/>
      <c r="CG28" s="19">
        <f t="shared" si="12"/>
        <v>0</v>
      </c>
      <c r="CH28" s="354" t="s">
        <v>738</v>
      </c>
      <c r="CI28" s="26">
        <v>16</v>
      </c>
      <c r="CJ28" s="6" t="s">
        <v>189</v>
      </c>
      <c r="CK28" s="6"/>
      <c r="CL28" s="6"/>
      <c r="CM28" s="13">
        <f>(+T44)</f>
        <v>9192236.0199999996</v>
      </c>
      <c r="CN28" s="5" t="s">
        <v>12</v>
      </c>
      <c r="CO28" s="6"/>
      <c r="CP28" s="6"/>
      <c r="CQ28" s="6"/>
      <c r="CR28" s="6"/>
      <c r="CS28" s="6"/>
      <c r="CT28" s="6" t="s">
        <v>190</v>
      </c>
      <c r="CU28" s="6"/>
      <c r="CV28" s="6"/>
      <c r="CW28" s="6"/>
      <c r="CX28" s="6">
        <f>(SUM(CX23:CX27))</f>
        <v>0</v>
      </c>
    </row>
    <row r="29" spans="1:102" x14ac:dyDescent="0.2">
      <c r="A29">
        <f t="shared" si="0"/>
        <v>1</v>
      </c>
      <c r="B29" s="42" t="s">
        <v>449</v>
      </c>
      <c r="C29" s="29">
        <v>3655041</v>
      </c>
      <c r="D29" s="20"/>
      <c r="E29" s="21">
        <v>430114</v>
      </c>
      <c r="F29" s="21">
        <v>427</v>
      </c>
      <c r="G29" s="21"/>
      <c r="H29" s="21"/>
      <c r="I29" s="21"/>
      <c r="J29" s="21"/>
      <c r="K29" s="21">
        <v>246941</v>
      </c>
      <c r="L29" s="21"/>
      <c r="M29" s="21">
        <v>16260</v>
      </c>
      <c r="N29" s="19">
        <f t="shared" si="1"/>
        <v>693742</v>
      </c>
      <c r="O29" s="20"/>
      <c r="P29" s="21">
        <v>2613634</v>
      </c>
      <c r="Q29" s="21">
        <v>1949</v>
      </c>
      <c r="R29" s="21">
        <v>200000</v>
      </c>
      <c r="S29" s="21"/>
      <c r="T29" s="21"/>
      <c r="U29" s="54">
        <f t="shared" si="2"/>
        <v>2815583</v>
      </c>
      <c r="V29" s="20"/>
      <c r="W29" s="21">
        <v>50675</v>
      </c>
      <c r="X29" s="21"/>
      <c r="Y29" s="21"/>
      <c r="Z29" s="21"/>
      <c r="AA29" s="21"/>
      <c r="AB29" s="21"/>
      <c r="AC29" s="19">
        <f t="shared" si="3"/>
        <v>50675</v>
      </c>
      <c r="AD29" s="20"/>
      <c r="AE29" s="19">
        <f t="shared" si="4"/>
        <v>3560000</v>
      </c>
      <c r="AF29" s="20"/>
      <c r="AH29" s="21">
        <v>111768</v>
      </c>
      <c r="AI29" s="21"/>
      <c r="AJ29" s="21">
        <v>10582</v>
      </c>
      <c r="AK29" s="19">
        <f t="shared" si="5"/>
        <v>122350</v>
      </c>
      <c r="AL29" s="20"/>
      <c r="AM29" s="21">
        <v>359276</v>
      </c>
      <c r="AN29" s="21">
        <v>1478085</v>
      </c>
      <c r="AO29" s="21"/>
      <c r="AP29" s="21">
        <v>50219</v>
      </c>
      <c r="AQ29" s="19">
        <f t="shared" si="6"/>
        <v>1887580</v>
      </c>
      <c r="AR29" s="20"/>
      <c r="AS29" s="21"/>
      <c r="AT29" s="21">
        <v>244222</v>
      </c>
      <c r="AU29" s="21">
        <v>59776</v>
      </c>
      <c r="AV29" s="21">
        <v>235843</v>
      </c>
      <c r="AW29" s="21">
        <v>10648</v>
      </c>
      <c r="AX29" s="21">
        <v>142374</v>
      </c>
      <c r="AY29" s="19">
        <f t="shared" si="7"/>
        <v>692863</v>
      </c>
      <c r="AZ29" s="20"/>
      <c r="BA29" s="21">
        <v>217236</v>
      </c>
      <c r="BB29" s="322">
        <v>10839</v>
      </c>
      <c r="BC29" s="21">
        <v>212555</v>
      </c>
      <c r="BD29" s="21">
        <v>166235</v>
      </c>
      <c r="BE29" s="19">
        <f t="shared" si="8"/>
        <v>606865</v>
      </c>
      <c r="BF29" s="20"/>
      <c r="BG29" s="22">
        <v>346488</v>
      </c>
      <c r="BH29" s="20">
        <v>4368</v>
      </c>
      <c r="BI29" s="21">
        <v>700</v>
      </c>
      <c r="BJ29" s="21"/>
      <c r="BK29" s="21">
        <v>46</v>
      </c>
      <c r="BL29" s="21">
        <v>3518</v>
      </c>
      <c r="BM29" s="21">
        <v>28749</v>
      </c>
      <c r="BN29" s="21"/>
      <c r="BO29" s="21"/>
      <c r="BP29" s="21"/>
      <c r="BQ29" s="21"/>
      <c r="BR29" s="21">
        <v>25000</v>
      </c>
      <c r="BS29" s="21"/>
      <c r="BT29" s="21">
        <v>21154</v>
      </c>
      <c r="BU29" s="19">
        <f t="shared" si="9"/>
        <v>79167</v>
      </c>
      <c r="BV29" s="20" t="s">
        <v>12</v>
      </c>
      <c r="BW29" s="19">
        <f t="shared" si="10"/>
        <v>3735313</v>
      </c>
      <c r="BX29" s="20" t="s">
        <v>12</v>
      </c>
      <c r="BY29" s="19">
        <f t="shared" si="11"/>
        <v>-175313</v>
      </c>
      <c r="BZ29" s="20" t="s">
        <v>12</v>
      </c>
      <c r="CA29" s="29"/>
      <c r="CB29" s="20"/>
      <c r="CC29" s="19">
        <f t="shared" si="13"/>
        <v>3479728</v>
      </c>
      <c r="CD29" s="5"/>
      <c r="CE29" s="44">
        <v>2480000</v>
      </c>
      <c r="CF29" s="44">
        <v>999728</v>
      </c>
      <c r="CG29" s="19">
        <f t="shared" si="12"/>
        <v>0</v>
      </c>
      <c r="CH29" s="354" t="s">
        <v>738</v>
      </c>
      <c r="CI29" s="26" t="s">
        <v>732</v>
      </c>
      <c r="CJ29" s="6" t="s">
        <v>192</v>
      </c>
      <c r="CK29" s="6"/>
      <c r="CL29" s="6"/>
      <c r="CM29" s="13">
        <f>+U44</f>
        <v>97738119.189999998</v>
      </c>
      <c r="CN29" s="5" t="s">
        <v>12</v>
      </c>
      <c r="CO29" s="6" t="s">
        <v>193</v>
      </c>
      <c r="CP29" s="6"/>
      <c r="CQ29" s="6"/>
      <c r="CR29" s="6"/>
      <c r="CS29" s="6"/>
      <c r="CT29" s="6" t="s">
        <v>194</v>
      </c>
      <c r="CU29" s="6"/>
      <c r="CV29" s="6"/>
      <c r="CW29" s="6"/>
      <c r="CX29" s="6"/>
    </row>
    <row r="30" spans="1:102" x14ac:dyDescent="0.2">
      <c r="A30">
        <f t="shared" si="0"/>
        <v>1</v>
      </c>
      <c r="B30" s="42" t="s">
        <v>291</v>
      </c>
      <c r="C30" s="29">
        <v>204686</v>
      </c>
      <c r="D30" s="20"/>
      <c r="E30" s="21"/>
      <c r="F30" s="21"/>
      <c r="G30" s="21"/>
      <c r="H30" s="21"/>
      <c r="I30" s="21"/>
      <c r="J30" s="21"/>
      <c r="K30" s="21"/>
      <c r="L30" s="21"/>
      <c r="M30" s="21"/>
      <c r="N30" s="19">
        <f t="shared" si="1"/>
        <v>0</v>
      </c>
      <c r="O30" s="20"/>
      <c r="P30" s="21">
        <v>23027</v>
      </c>
      <c r="Q30" s="21"/>
      <c r="R30" s="21"/>
      <c r="S30" s="21"/>
      <c r="T30" s="21"/>
      <c r="U30" s="54">
        <f t="shared" si="2"/>
        <v>23027</v>
      </c>
      <c r="V30" s="20"/>
      <c r="W30" s="21"/>
      <c r="X30" s="21"/>
      <c r="Y30" s="21"/>
      <c r="Z30" s="21"/>
      <c r="AA30" s="21"/>
      <c r="AB30" s="21"/>
      <c r="AC30" s="19">
        <f t="shared" si="3"/>
        <v>0</v>
      </c>
      <c r="AD30" s="20"/>
      <c r="AE30" s="19">
        <f t="shared" si="4"/>
        <v>23027</v>
      </c>
      <c r="AF30" s="20"/>
      <c r="AH30" s="21"/>
      <c r="AI30" s="21"/>
      <c r="AJ30" s="21"/>
      <c r="AK30" s="19">
        <f t="shared" si="5"/>
        <v>0</v>
      </c>
      <c r="AL30" s="20"/>
      <c r="AM30" s="21"/>
      <c r="AN30" s="21">
        <v>9617</v>
      </c>
      <c r="AO30" s="21"/>
      <c r="AP30" s="21"/>
      <c r="AQ30" s="19">
        <f t="shared" si="6"/>
        <v>9617</v>
      </c>
      <c r="AR30" s="20"/>
      <c r="AS30" s="21"/>
      <c r="AT30" s="21"/>
      <c r="AU30" s="21"/>
      <c r="AV30" s="21">
        <v>62924</v>
      </c>
      <c r="AW30" s="21"/>
      <c r="AX30" s="21"/>
      <c r="AY30" s="19">
        <f t="shared" si="7"/>
        <v>62924</v>
      </c>
      <c r="AZ30" s="20"/>
      <c r="BA30" s="21">
        <v>48931</v>
      </c>
      <c r="BB30" s="322"/>
      <c r="BC30" s="21">
        <v>142</v>
      </c>
      <c r="BD30" s="21">
        <v>1477</v>
      </c>
      <c r="BE30" s="19">
        <f t="shared" si="8"/>
        <v>50550</v>
      </c>
      <c r="BF30" s="20"/>
      <c r="BG30" s="22">
        <v>31868</v>
      </c>
      <c r="BH30" s="20"/>
      <c r="BI30" s="21"/>
      <c r="BJ30" s="21"/>
      <c r="BK30" s="21"/>
      <c r="BL30" s="21"/>
      <c r="BM30" s="21"/>
      <c r="BN30" s="21"/>
      <c r="BO30" s="21"/>
      <c r="BP30" s="21"/>
      <c r="BQ30" s="21"/>
      <c r="BR30" s="21">
        <v>100000</v>
      </c>
      <c r="BS30" s="21"/>
      <c r="BT30" s="21">
        <v>575</v>
      </c>
      <c r="BU30" s="19">
        <f t="shared" si="9"/>
        <v>100575</v>
      </c>
      <c r="BV30" s="20" t="s">
        <v>12</v>
      </c>
      <c r="BW30" s="19">
        <f t="shared" si="10"/>
        <v>255534</v>
      </c>
      <c r="BX30" s="20" t="s">
        <v>12</v>
      </c>
      <c r="BY30" s="19">
        <f t="shared" si="11"/>
        <v>-232507</v>
      </c>
      <c r="BZ30" s="20" t="s">
        <v>12</v>
      </c>
      <c r="CA30" s="29"/>
      <c r="CB30" s="20"/>
      <c r="CC30" s="19">
        <f t="shared" si="13"/>
        <v>-27821</v>
      </c>
      <c r="CD30" s="5"/>
      <c r="CE30" s="44"/>
      <c r="CF30" s="44"/>
      <c r="CG30" s="19">
        <f t="shared" si="12"/>
        <v>-27821</v>
      </c>
      <c r="CH30" s="354" t="s">
        <v>738</v>
      </c>
      <c r="CI30" s="2"/>
      <c r="CJ30" s="37" t="s">
        <v>196</v>
      </c>
      <c r="CK30" s="6"/>
      <c r="CL30" s="6"/>
      <c r="CM30" s="13"/>
      <c r="CN30" s="5" t="s">
        <v>12</v>
      </c>
      <c r="CO30" s="6"/>
      <c r="CP30" s="6"/>
      <c r="CQ30" s="6" t="s">
        <v>197</v>
      </c>
      <c r="CR30" s="6" t="s">
        <v>87</v>
      </c>
      <c r="CS30" s="6"/>
      <c r="CT30" s="6" t="s">
        <v>198</v>
      </c>
      <c r="CU30" s="6"/>
      <c r="CV30" s="6"/>
      <c r="CW30" s="6"/>
      <c r="CX30" s="6">
        <f>(+CM73)</f>
        <v>1639697</v>
      </c>
    </row>
    <row r="31" spans="1:102" x14ac:dyDescent="0.2">
      <c r="A31">
        <f t="shared" si="0"/>
        <v>1</v>
      </c>
      <c r="B31" s="42" t="s">
        <v>450</v>
      </c>
      <c r="C31" s="29">
        <v>2096157</v>
      </c>
      <c r="D31" s="20"/>
      <c r="E31" s="21">
        <v>112514</v>
      </c>
      <c r="F31" s="21"/>
      <c r="G31" s="21">
        <v>29557</v>
      </c>
      <c r="H31" s="21"/>
      <c r="I31" s="21"/>
      <c r="J31" s="21"/>
      <c r="K31" s="21"/>
      <c r="L31" s="21"/>
      <c r="M31" s="21">
        <v>15515</v>
      </c>
      <c r="N31" s="19">
        <f t="shared" si="1"/>
        <v>157586</v>
      </c>
      <c r="O31" s="20"/>
      <c r="P31" s="21">
        <v>1779044</v>
      </c>
      <c r="Q31" s="21">
        <v>2453</v>
      </c>
      <c r="R31" s="21"/>
      <c r="S31" s="21"/>
      <c r="T31" s="21">
        <v>670362</v>
      </c>
      <c r="U31" s="54">
        <f t="shared" si="2"/>
        <v>2451859</v>
      </c>
      <c r="V31" s="20"/>
      <c r="W31" s="21">
        <v>1315495</v>
      </c>
      <c r="X31" s="21"/>
      <c r="Y31" s="21"/>
      <c r="Z31" s="21">
        <v>452888</v>
      </c>
      <c r="AA31" s="21"/>
      <c r="AB31" s="21">
        <v>100000</v>
      </c>
      <c r="AC31" s="19">
        <f t="shared" si="3"/>
        <v>1868383</v>
      </c>
      <c r="AD31" s="20"/>
      <c r="AE31" s="19">
        <f t="shared" si="4"/>
        <v>4477828</v>
      </c>
      <c r="AF31" s="20"/>
      <c r="AH31" s="21"/>
      <c r="AI31" s="21"/>
      <c r="AJ31" s="21"/>
      <c r="AK31" s="19">
        <f t="shared" si="5"/>
        <v>0</v>
      </c>
      <c r="AL31" s="20"/>
      <c r="AM31" s="21"/>
      <c r="AN31" s="21">
        <v>87224</v>
      </c>
      <c r="AO31" s="21"/>
      <c r="AP31" s="21"/>
      <c r="AQ31" s="19">
        <f t="shared" si="6"/>
        <v>87224</v>
      </c>
      <c r="AR31" s="20"/>
      <c r="AS31" s="21">
        <v>867349</v>
      </c>
      <c r="AT31" s="21">
        <v>476096</v>
      </c>
      <c r="AU31" s="21">
        <v>781721</v>
      </c>
      <c r="AV31" s="21">
        <v>520445</v>
      </c>
      <c r="AW31" s="21">
        <v>10586</v>
      </c>
      <c r="AX31" s="21">
        <v>140094</v>
      </c>
      <c r="AY31" s="19">
        <f t="shared" si="7"/>
        <v>2796291</v>
      </c>
      <c r="AZ31" s="20"/>
      <c r="BA31" s="21">
        <v>103609</v>
      </c>
      <c r="BB31" s="322">
        <v>215556</v>
      </c>
      <c r="BC31" s="21">
        <v>825802</v>
      </c>
      <c r="BD31" s="21">
        <v>1080</v>
      </c>
      <c r="BE31" s="19">
        <f t="shared" si="8"/>
        <v>1146047</v>
      </c>
      <c r="BF31" s="20"/>
      <c r="BG31" s="22">
        <v>446485</v>
      </c>
      <c r="BH31" s="20"/>
      <c r="BI31" s="21"/>
      <c r="BJ31" s="21">
        <v>1400</v>
      </c>
      <c r="BK31" s="21"/>
      <c r="BL31" s="21"/>
      <c r="BM31" s="21">
        <v>379</v>
      </c>
      <c r="BN31" s="21"/>
      <c r="BO31" s="21"/>
      <c r="BP31" s="21"/>
      <c r="BQ31" s="21"/>
      <c r="BR31" s="21"/>
      <c r="BS31" s="21"/>
      <c r="BT31" s="21">
        <v>96400</v>
      </c>
      <c r="BU31" s="19">
        <f t="shared" si="9"/>
        <v>98179</v>
      </c>
      <c r="BV31" s="20" t="s">
        <v>12</v>
      </c>
      <c r="BW31" s="19">
        <f>(+BU31+BG31+BE31+AY31+AQ31+AK31)</f>
        <v>4574226</v>
      </c>
      <c r="BX31" s="20" t="s">
        <v>12</v>
      </c>
      <c r="BY31" s="19">
        <f>((+AC31+U31+N31)-BW31)</f>
        <v>-96398</v>
      </c>
      <c r="BZ31" s="20" t="s">
        <v>12</v>
      </c>
      <c r="CA31" s="29">
        <v>3</v>
      </c>
      <c r="CB31" s="20"/>
      <c r="CC31" s="19">
        <f t="shared" si="13"/>
        <v>1999762</v>
      </c>
      <c r="CD31" s="5"/>
      <c r="CE31" s="44">
        <v>1000000</v>
      </c>
      <c r="CF31" s="44">
        <v>999762</v>
      </c>
      <c r="CG31" s="19">
        <f t="shared" si="12"/>
        <v>0</v>
      </c>
      <c r="CH31" s="354" t="s">
        <v>742</v>
      </c>
      <c r="CI31" s="26">
        <v>18</v>
      </c>
      <c r="CJ31" s="6" t="s">
        <v>200</v>
      </c>
      <c r="CK31" s="6"/>
      <c r="CL31" s="6"/>
      <c r="CM31" s="13">
        <f>(+X44)</f>
        <v>928737</v>
      </c>
      <c r="CN31" s="5" t="s">
        <v>12</v>
      </c>
      <c r="CO31" s="6" t="s">
        <v>201</v>
      </c>
      <c r="CP31" s="6"/>
      <c r="CQ31" s="6"/>
      <c r="CR31" s="6"/>
      <c r="CS31" s="6"/>
      <c r="CT31" s="6" t="s">
        <v>202</v>
      </c>
      <c r="CU31" s="6"/>
      <c r="CV31" s="6"/>
      <c r="CW31" s="6"/>
      <c r="CX31" s="6"/>
    </row>
    <row r="32" spans="1:102" x14ac:dyDescent="0.2">
      <c r="A32">
        <f t="shared" si="0"/>
        <v>1</v>
      </c>
      <c r="B32" s="42" t="s">
        <v>451</v>
      </c>
      <c r="C32">
        <v>780783</v>
      </c>
      <c r="D32" s="20"/>
      <c r="E32" s="29">
        <v>650575</v>
      </c>
      <c r="F32" s="21">
        <v>88626</v>
      </c>
      <c r="G32" s="21">
        <v>1181</v>
      </c>
      <c r="H32" s="21"/>
      <c r="I32" s="21"/>
      <c r="J32" s="21"/>
      <c r="K32" s="21">
        <v>107807</v>
      </c>
      <c r="L32" s="21"/>
      <c r="M32" s="21">
        <v>345075</v>
      </c>
      <c r="N32" s="19">
        <f>(SUM(E32:M32))</f>
        <v>1193264</v>
      </c>
      <c r="O32" s="20"/>
      <c r="P32" s="21">
        <v>3303511</v>
      </c>
      <c r="Q32" s="21"/>
      <c r="R32" s="21"/>
      <c r="S32" s="21"/>
      <c r="T32" s="21">
        <v>1007464</v>
      </c>
      <c r="U32" s="54">
        <f t="shared" si="2"/>
        <v>4310975</v>
      </c>
      <c r="V32" s="20"/>
      <c r="W32" s="21"/>
      <c r="X32" s="21"/>
      <c r="Y32" s="21"/>
      <c r="Z32" s="21"/>
      <c r="AA32" s="21"/>
      <c r="AB32" s="21"/>
      <c r="AC32" s="19">
        <f t="shared" si="3"/>
        <v>0</v>
      </c>
      <c r="AD32" s="20"/>
      <c r="AE32" s="19">
        <f t="shared" si="4"/>
        <v>5504239</v>
      </c>
      <c r="AF32" s="20"/>
      <c r="AH32" s="21"/>
      <c r="AI32" s="21"/>
      <c r="AJ32" s="21"/>
      <c r="AK32" s="19">
        <f t="shared" si="5"/>
        <v>0</v>
      </c>
      <c r="AL32" s="20"/>
      <c r="AM32" s="21">
        <v>1566205</v>
      </c>
      <c r="AN32" s="21">
        <v>56945</v>
      </c>
      <c r="AO32" s="21"/>
      <c r="AP32" s="21">
        <v>135071</v>
      </c>
      <c r="AQ32" s="19">
        <f t="shared" si="6"/>
        <v>1758221</v>
      </c>
      <c r="AR32" s="20"/>
      <c r="AS32" s="21">
        <v>1364995</v>
      </c>
      <c r="AT32" s="21">
        <v>43969</v>
      </c>
      <c r="AU32" s="21">
        <v>476686</v>
      </c>
      <c r="AV32" s="21">
        <v>137752</v>
      </c>
      <c r="AW32" s="21">
        <v>1145</v>
      </c>
      <c r="AX32" s="21">
        <v>75397</v>
      </c>
      <c r="AY32" s="19">
        <f t="shared" si="7"/>
        <v>2099944</v>
      </c>
      <c r="AZ32" s="20"/>
      <c r="BA32" s="21">
        <v>806860</v>
      </c>
      <c r="BB32" s="322"/>
      <c r="BC32" s="21">
        <v>466334</v>
      </c>
      <c r="BD32" s="21">
        <v>645977</v>
      </c>
      <c r="BE32" s="19">
        <f t="shared" si="8"/>
        <v>1919171</v>
      </c>
      <c r="BF32" s="20"/>
      <c r="BG32" s="22">
        <v>466911</v>
      </c>
      <c r="BH32" s="20"/>
      <c r="BI32" s="21"/>
      <c r="BJ32" s="21"/>
      <c r="BK32" s="21"/>
      <c r="BL32" s="21"/>
      <c r="BM32" s="21">
        <v>34790</v>
      </c>
      <c r="BN32" s="21"/>
      <c r="BO32" s="21"/>
      <c r="BP32" s="21"/>
      <c r="BQ32" s="21"/>
      <c r="BR32" s="21"/>
      <c r="BS32" s="21"/>
      <c r="BT32" s="21"/>
      <c r="BU32" s="19">
        <f t="shared" si="9"/>
        <v>34790</v>
      </c>
      <c r="BV32" s="20" t="s">
        <v>12</v>
      </c>
      <c r="BW32" s="19">
        <f t="shared" si="10"/>
        <v>6279037</v>
      </c>
      <c r="BX32" s="20" t="s">
        <v>12</v>
      </c>
      <c r="BY32" s="19">
        <f t="shared" si="11"/>
        <v>-774798</v>
      </c>
      <c r="BZ32" s="20" t="s">
        <v>12</v>
      </c>
      <c r="CA32" s="29"/>
      <c r="CB32" s="20"/>
      <c r="CC32" s="19">
        <f>(+BY32+CA32+C32)</f>
        <v>5985</v>
      </c>
      <c r="CD32" s="5"/>
      <c r="CE32" s="44">
        <v>5985</v>
      </c>
      <c r="CF32" s="44"/>
      <c r="CG32" s="19">
        <f t="shared" si="12"/>
        <v>0</v>
      </c>
      <c r="CH32" s="333" t="s">
        <v>742</v>
      </c>
      <c r="CI32" s="26">
        <v>19</v>
      </c>
      <c r="CJ32" s="6" t="s">
        <v>204</v>
      </c>
      <c r="CK32" s="6"/>
      <c r="CL32" s="6"/>
      <c r="CM32" s="13">
        <f>(+Y44)</f>
        <v>604158.01</v>
      </c>
      <c r="CN32" s="5" t="s">
        <v>12</v>
      </c>
      <c r="CO32" s="6" t="s">
        <v>205</v>
      </c>
      <c r="CP32" s="6"/>
      <c r="CQ32" s="6"/>
      <c r="CR32" s="6"/>
      <c r="CS32" s="6"/>
      <c r="CT32" s="6" t="s">
        <v>190</v>
      </c>
      <c r="CU32" s="6"/>
      <c r="CV32" s="6"/>
      <c r="CW32" s="6"/>
      <c r="CX32" s="6">
        <f>(SUM(CX30:CX31))</f>
        <v>1639697</v>
      </c>
    </row>
    <row r="33" spans="1:102" x14ac:dyDescent="0.2">
      <c r="A33">
        <f t="shared" si="0"/>
        <v>1</v>
      </c>
      <c r="B33" s="42" t="s">
        <v>452</v>
      </c>
      <c r="C33" s="29">
        <v>12311080</v>
      </c>
      <c r="D33" s="20"/>
      <c r="E33" s="21"/>
      <c r="F33" s="21">
        <v>50100</v>
      </c>
      <c r="G33" s="21"/>
      <c r="H33" s="21"/>
      <c r="I33" s="21"/>
      <c r="J33" s="21"/>
      <c r="K33" s="21"/>
      <c r="L33" s="21"/>
      <c r="M33" s="21">
        <v>3754</v>
      </c>
      <c r="N33" s="19">
        <f t="shared" si="1"/>
        <v>53854</v>
      </c>
      <c r="O33" s="20"/>
      <c r="P33" s="21">
        <v>1702869</v>
      </c>
      <c r="Q33" s="21"/>
      <c r="R33" s="21"/>
      <c r="S33" s="21">
        <v>108000</v>
      </c>
      <c r="T33" s="21">
        <v>518073</v>
      </c>
      <c r="U33" s="54">
        <f t="shared" si="2"/>
        <v>2328942</v>
      </c>
      <c r="V33" s="20"/>
      <c r="W33" s="21">
        <v>948478</v>
      </c>
      <c r="X33" s="21"/>
      <c r="Y33" s="21"/>
      <c r="Z33" s="21"/>
      <c r="AA33" s="21"/>
      <c r="AB33" s="21"/>
      <c r="AC33" s="19">
        <f t="shared" si="3"/>
        <v>948478</v>
      </c>
      <c r="AD33" s="20"/>
      <c r="AE33" s="19">
        <f t="shared" si="4"/>
        <v>3331274</v>
      </c>
      <c r="AF33" s="20"/>
      <c r="AH33" s="21"/>
      <c r="AI33" s="21"/>
      <c r="AJ33" s="21"/>
      <c r="AK33" s="19">
        <f t="shared" si="5"/>
        <v>0</v>
      </c>
      <c r="AL33" s="20"/>
      <c r="AM33" s="21">
        <v>587057</v>
      </c>
      <c r="AN33" s="21">
        <v>2250</v>
      </c>
      <c r="AO33" s="21"/>
      <c r="AP33" s="21">
        <v>16626</v>
      </c>
      <c r="AQ33" s="19">
        <f t="shared" si="6"/>
        <v>605933</v>
      </c>
      <c r="AR33" s="20"/>
      <c r="AS33" s="21">
        <v>295105</v>
      </c>
      <c r="AT33" s="21">
        <v>19913</v>
      </c>
      <c r="AU33" s="21">
        <v>348355</v>
      </c>
      <c r="AV33" s="21">
        <v>173210</v>
      </c>
      <c r="AW33" s="21"/>
      <c r="AX33" s="21"/>
      <c r="AY33" s="19">
        <f t="shared" si="7"/>
        <v>836583</v>
      </c>
      <c r="AZ33" s="20"/>
      <c r="BA33" s="21">
        <v>493455</v>
      </c>
      <c r="BB33" s="322"/>
      <c r="BC33" s="21">
        <v>209916</v>
      </c>
      <c r="BD33" s="21"/>
      <c r="BE33" s="19">
        <f t="shared" si="8"/>
        <v>703371</v>
      </c>
      <c r="BF33" s="20"/>
      <c r="BG33" s="22">
        <v>193303</v>
      </c>
      <c r="BH33" s="20"/>
      <c r="BI33" s="21"/>
      <c r="BJ33" s="21"/>
      <c r="BK33" s="21"/>
      <c r="BL33" s="21"/>
      <c r="BM33" s="21">
        <v>43863</v>
      </c>
      <c r="BN33" s="21"/>
      <c r="BO33" s="21"/>
      <c r="BP33" s="21"/>
      <c r="BQ33" s="21"/>
      <c r="BR33" s="21"/>
      <c r="BS33" s="21"/>
      <c r="BT33" s="21"/>
      <c r="BU33" s="19">
        <f t="shared" si="9"/>
        <v>43863</v>
      </c>
      <c r="BV33" s="20" t="s">
        <v>12</v>
      </c>
      <c r="BW33" s="19">
        <f t="shared" si="10"/>
        <v>2383053</v>
      </c>
      <c r="BX33" s="20" t="s">
        <v>12</v>
      </c>
      <c r="BY33" s="19">
        <f t="shared" si="11"/>
        <v>948221</v>
      </c>
      <c r="BZ33" s="20" t="s">
        <v>12</v>
      </c>
      <c r="CA33" s="29"/>
      <c r="CB33" s="20"/>
      <c r="CC33" s="19">
        <f t="shared" si="13"/>
        <v>13259301</v>
      </c>
      <c r="CD33" s="5"/>
      <c r="CE33" s="44">
        <v>10463486</v>
      </c>
      <c r="CF33" s="44"/>
      <c r="CG33" s="19">
        <f t="shared" si="12"/>
        <v>2795815</v>
      </c>
      <c r="CH33" s="354" t="s">
        <v>738</v>
      </c>
      <c r="CI33" s="26">
        <v>20</v>
      </c>
      <c r="CJ33" s="6" t="s">
        <v>207</v>
      </c>
      <c r="CK33" s="6"/>
      <c r="CL33" s="6"/>
      <c r="CM33" s="13">
        <f>(+Z44)</f>
        <v>646045</v>
      </c>
      <c r="CN33" s="5" t="s">
        <v>12</v>
      </c>
      <c r="CO33" s="6" t="s">
        <v>208</v>
      </c>
      <c r="CP33" s="6"/>
      <c r="CQ33" s="6"/>
      <c r="CR33" s="6"/>
      <c r="CS33" s="6"/>
      <c r="CT33" s="6" t="s">
        <v>209</v>
      </c>
      <c r="CU33" s="6"/>
      <c r="CV33" s="6"/>
      <c r="CW33" s="6"/>
      <c r="CX33" s="6"/>
    </row>
    <row r="34" spans="1:102" x14ac:dyDescent="0.2">
      <c r="A34">
        <f t="shared" si="0"/>
        <v>1</v>
      </c>
      <c r="B34" s="42" t="s">
        <v>453</v>
      </c>
      <c r="C34" s="29">
        <v>2402614</v>
      </c>
      <c r="D34" s="20"/>
      <c r="E34" s="21">
        <v>1434906</v>
      </c>
      <c r="F34" s="21">
        <v>2669</v>
      </c>
      <c r="G34" s="21">
        <v>3602</v>
      </c>
      <c r="H34" s="21"/>
      <c r="I34" s="21"/>
      <c r="J34" s="21"/>
      <c r="K34" s="21"/>
      <c r="L34" s="21"/>
      <c r="M34" s="21">
        <v>16881</v>
      </c>
      <c r="N34" s="19">
        <f t="shared" si="1"/>
        <v>1458058</v>
      </c>
      <c r="O34" s="20"/>
      <c r="P34" s="21">
        <v>2543716</v>
      </c>
      <c r="Q34" s="21"/>
      <c r="R34" s="21">
        <v>770560</v>
      </c>
      <c r="S34" s="21"/>
      <c r="T34" s="21"/>
      <c r="U34" s="54">
        <f t="shared" si="2"/>
        <v>3314276</v>
      </c>
      <c r="V34" s="20"/>
      <c r="W34" s="21">
        <v>82759</v>
      </c>
      <c r="X34" s="21"/>
      <c r="Y34" s="21">
        <v>123178</v>
      </c>
      <c r="Z34" s="21">
        <v>4446</v>
      </c>
      <c r="AA34" s="21"/>
      <c r="AB34" s="21"/>
      <c r="AC34" s="19">
        <f>(SUM(W34:AB34))</f>
        <v>210383</v>
      </c>
      <c r="AD34" s="20"/>
      <c r="AE34" s="19">
        <f t="shared" si="4"/>
        <v>4982717</v>
      </c>
      <c r="AF34" s="20"/>
      <c r="AG34" s="6">
        <v>80000</v>
      </c>
      <c r="AH34" s="21">
        <v>140000</v>
      </c>
      <c r="AI34" s="21"/>
      <c r="AJ34" s="21"/>
      <c r="AK34" s="19">
        <f>(SUM(AG34:AJ34))</f>
        <v>220000</v>
      </c>
      <c r="AL34" s="20"/>
      <c r="AM34" s="21">
        <v>320000</v>
      </c>
      <c r="AN34" s="21">
        <v>75000</v>
      </c>
      <c r="AO34" s="21"/>
      <c r="AP34" s="21"/>
      <c r="AQ34" s="19">
        <f t="shared" si="6"/>
        <v>395000</v>
      </c>
      <c r="AR34" s="20"/>
      <c r="AS34" s="21">
        <v>620000</v>
      </c>
      <c r="AT34" s="21">
        <v>300000</v>
      </c>
      <c r="AU34" s="21">
        <v>450000</v>
      </c>
      <c r="AV34" s="21">
        <v>400000</v>
      </c>
      <c r="AW34" s="21">
        <v>4500</v>
      </c>
      <c r="AX34" s="21">
        <v>20000</v>
      </c>
      <c r="AY34" s="19">
        <f t="shared" si="7"/>
        <v>1794500</v>
      </c>
      <c r="AZ34" s="20"/>
      <c r="BA34" s="21">
        <v>190000</v>
      </c>
      <c r="BB34" s="322">
        <v>370000</v>
      </c>
      <c r="BC34" s="21">
        <v>423000</v>
      </c>
      <c r="BD34" s="21"/>
      <c r="BE34" s="19">
        <f t="shared" si="8"/>
        <v>983000</v>
      </c>
      <c r="BF34" s="20"/>
      <c r="BG34" s="22">
        <v>153635</v>
      </c>
      <c r="BH34" s="20"/>
      <c r="BI34" s="21">
        <v>577295</v>
      </c>
      <c r="BJ34" s="21"/>
      <c r="BK34" s="21"/>
      <c r="BL34" s="21"/>
      <c r="BM34" s="21">
        <v>191126</v>
      </c>
      <c r="BN34" s="21"/>
      <c r="BO34" s="21"/>
      <c r="BP34" s="21"/>
      <c r="BQ34" s="21"/>
      <c r="BR34" s="21"/>
      <c r="BS34" s="21"/>
      <c r="BT34" s="21"/>
      <c r="BU34" s="19">
        <f t="shared" si="9"/>
        <v>768421</v>
      </c>
      <c r="BV34" s="20" t="s">
        <v>12</v>
      </c>
      <c r="BW34" s="19">
        <f t="shared" si="10"/>
        <v>4314556</v>
      </c>
      <c r="BX34" s="20" t="s">
        <v>12</v>
      </c>
      <c r="BY34" s="19">
        <f t="shared" si="11"/>
        <v>668161</v>
      </c>
      <c r="BZ34" s="20" t="s">
        <v>12</v>
      </c>
      <c r="CA34" s="29"/>
      <c r="CB34" s="20"/>
      <c r="CC34" s="19">
        <f t="shared" si="13"/>
        <v>3070775</v>
      </c>
      <c r="CD34" s="5"/>
      <c r="CE34" s="44"/>
      <c r="CF34" s="44"/>
      <c r="CG34" s="19">
        <f t="shared" si="12"/>
        <v>3070775</v>
      </c>
      <c r="CH34" s="354" t="s">
        <v>738</v>
      </c>
      <c r="CI34" s="26">
        <v>21</v>
      </c>
      <c r="CJ34" s="6" t="s">
        <v>211</v>
      </c>
      <c r="CK34" s="6"/>
      <c r="CL34" s="6"/>
      <c r="CM34" s="13">
        <f>(+AA44)</f>
        <v>4541</v>
      </c>
      <c r="CN34" s="5" t="s">
        <v>12</v>
      </c>
      <c r="CO34" s="6" t="s">
        <v>212</v>
      </c>
      <c r="CP34" s="6"/>
      <c r="CQ34" s="6"/>
      <c r="CR34" s="6"/>
      <c r="CS34" s="6"/>
      <c r="CT34" s="6" t="s">
        <v>213</v>
      </c>
      <c r="CU34" s="6"/>
      <c r="CV34" s="6"/>
      <c r="CW34" s="6"/>
      <c r="CX34" s="6">
        <f>(+CM74+CM75)</f>
        <v>2305647</v>
      </c>
    </row>
    <row r="35" spans="1:102" x14ac:dyDescent="0.2">
      <c r="A35">
        <f t="shared" si="0"/>
        <v>1</v>
      </c>
      <c r="B35" s="42" t="s">
        <v>361</v>
      </c>
      <c r="C35" s="29">
        <v>4077088</v>
      </c>
      <c r="D35" s="20"/>
      <c r="E35" s="21">
        <v>1024648</v>
      </c>
      <c r="F35" s="21"/>
      <c r="G35" s="21"/>
      <c r="H35" s="21"/>
      <c r="I35" s="21"/>
      <c r="J35" s="21"/>
      <c r="K35" s="21"/>
      <c r="L35" s="21"/>
      <c r="M35" s="21">
        <v>6713</v>
      </c>
      <c r="N35" s="19">
        <f t="shared" si="1"/>
        <v>1031361</v>
      </c>
      <c r="O35" s="20"/>
      <c r="P35" s="21">
        <v>3134812</v>
      </c>
      <c r="Q35" s="21">
        <v>18876</v>
      </c>
      <c r="R35" s="21"/>
      <c r="S35" s="21"/>
      <c r="T35" s="21">
        <v>629334</v>
      </c>
      <c r="U35" s="54">
        <f t="shared" si="2"/>
        <v>3783022</v>
      </c>
      <c r="V35" s="20"/>
      <c r="W35" s="21">
        <v>1992</v>
      </c>
      <c r="X35" s="21"/>
      <c r="Y35" s="21">
        <v>124751</v>
      </c>
      <c r="Z35" s="21"/>
      <c r="AA35" s="21">
        <v>4541</v>
      </c>
      <c r="AB35" s="21">
        <v>2494612</v>
      </c>
      <c r="AC35" s="19">
        <f t="shared" si="3"/>
        <v>2625896</v>
      </c>
      <c r="AD35" s="20"/>
      <c r="AE35" s="19">
        <f t="shared" si="4"/>
        <v>7440279</v>
      </c>
      <c r="AF35" s="20"/>
      <c r="AH35" s="21">
        <v>588757</v>
      </c>
      <c r="AI35" s="21"/>
      <c r="AJ35" s="21"/>
      <c r="AK35" s="19">
        <f t="shared" si="5"/>
        <v>588757</v>
      </c>
      <c r="AL35" s="20"/>
      <c r="AM35" s="21">
        <v>196868</v>
      </c>
      <c r="AN35" s="21">
        <v>58231</v>
      </c>
      <c r="AO35" s="21"/>
      <c r="AP35" s="21">
        <v>3448001</v>
      </c>
      <c r="AQ35" s="19">
        <f t="shared" si="6"/>
        <v>3703100</v>
      </c>
      <c r="AR35" s="20"/>
      <c r="AS35" s="21">
        <v>444379</v>
      </c>
      <c r="AT35" s="21">
        <v>63401</v>
      </c>
      <c r="AU35" s="21">
        <v>299915</v>
      </c>
      <c r="AV35" s="21">
        <v>925477</v>
      </c>
      <c r="AW35" s="21">
        <v>2110</v>
      </c>
      <c r="AX35" s="21">
        <v>731413</v>
      </c>
      <c r="AY35" s="19">
        <f t="shared" si="7"/>
        <v>2466695</v>
      </c>
      <c r="AZ35" s="20"/>
      <c r="BA35" s="21">
        <v>354137</v>
      </c>
      <c r="BB35" s="322">
        <v>12641</v>
      </c>
      <c r="BC35" s="21">
        <v>852576</v>
      </c>
      <c r="BD35" s="21">
        <v>335217</v>
      </c>
      <c r="BE35" s="19">
        <f t="shared" si="8"/>
        <v>1554571</v>
      </c>
      <c r="BF35" s="20"/>
      <c r="BG35" s="22">
        <v>406989</v>
      </c>
      <c r="BH35" s="20"/>
      <c r="BI35" s="21"/>
      <c r="BJ35" s="21"/>
      <c r="BK35" s="21">
        <v>4168</v>
      </c>
      <c r="BL35" s="21">
        <v>5800</v>
      </c>
      <c r="BM35" s="21">
        <v>224187</v>
      </c>
      <c r="BN35" s="21"/>
      <c r="BO35" s="21"/>
      <c r="BP35" s="21"/>
      <c r="BQ35" s="21"/>
      <c r="BR35" s="21">
        <v>74035</v>
      </c>
      <c r="BS35" s="21"/>
      <c r="BT35" s="21"/>
      <c r="BU35" s="19">
        <f t="shared" si="9"/>
        <v>308190</v>
      </c>
      <c r="BV35" s="20" t="s">
        <v>12</v>
      </c>
      <c r="BW35" s="19">
        <f t="shared" si="10"/>
        <v>9028302</v>
      </c>
      <c r="BX35" s="20" t="s">
        <v>12</v>
      </c>
      <c r="BY35" s="19">
        <f t="shared" si="11"/>
        <v>-1588023</v>
      </c>
      <c r="BZ35" s="20" t="s">
        <v>12</v>
      </c>
      <c r="CA35" s="29"/>
      <c r="CB35" s="20"/>
      <c r="CC35" s="19">
        <f t="shared" si="13"/>
        <v>2489065</v>
      </c>
      <c r="CD35" s="5"/>
      <c r="CE35" s="44">
        <v>2489065</v>
      </c>
      <c r="CF35" s="44"/>
      <c r="CG35" s="19">
        <f t="shared" si="12"/>
        <v>0</v>
      </c>
      <c r="CH35" s="354" t="s">
        <v>738</v>
      </c>
      <c r="CI35" s="26">
        <v>22</v>
      </c>
      <c r="CJ35" s="6" t="s">
        <v>215</v>
      </c>
      <c r="CK35" s="6"/>
      <c r="CL35" s="6"/>
      <c r="CM35" s="13">
        <f>(+AB44)</f>
        <v>3847879</v>
      </c>
      <c r="CN35" s="5" t="s">
        <v>12</v>
      </c>
      <c r="CO35" s="6"/>
      <c r="CP35" s="6"/>
      <c r="CQ35" s="6"/>
      <c r="CR35" s="6"/>
      <c r="CS35" s="6"/>
      <c r="CT35" s="6" t="s">
        <v>216</v>
      </c>
      <c r="CU35" s="6"/>
      <c r="CV35" s="6"/>
      <c r="CW35" s="6"/>
      <c r="CX35" s="6">
        <f>(+CX20+CX28+CX32+CX34)</f>
        <v>141755899.84</v>
      </c>
    </row>
    <row r="36" spans="1:102" x14ac:dyDescent="0.2">
      <c r="A36">
        <f t="shared" si="0"/>
        <v>1</v>
      </c>
      <c r="B36" s="42" t="s">
        <v>454</v>
      </c>
      <c r="C36" s="29">
        <v>1904116</v>
      </c>
      <c r="D36" s="20"/>
      <c r="E36" s="21"/>
      <c r="F36" s="21">
        <v>54638</v>
      </c>
      <c r="G36" s="21">
        <v>6851</v>
      </c>
      <c r="H36" s="21">
        <v>45081</v>
      </c>
      <c r="I36" s="21"/>
      <c r="J36" s="21"/>
      <c r="K36" s="21"/>
      <c r="L36" s="21"/>
      <c r="M36" s="21">
        <v>121003</v>
      </c>
      <c r="N36" s="19">
        <f t="shared" si="1"/>
        <v>227573</v>
      </c>
      <c r="O36" s="20"/>
      <c r="P36" s="21">
        <v>1932198</v>
      </c>
      <c r="Q36" s="21"/>
      <c r="R36" s="21"/>
      <c r="S36" s="21"/>
      <c r="T36" s="21">
        <v>337077</v>
      </c>
      <c r="U36" s="54">
        <f t="shared" si="2"/>
        <v>2269275</v>
      </c>
      <c r="V36" s="20"/>
      <c r="W36" s="21"/>
      <c r="X36" s="21">
        <v>59473</v>
      </c>
      <c r="Y36" s="21"/>
      <c r="Z36" s="21"/>
      <c r="AA36" s="21"/>
      <c r="AB36" s="21"/>
      <c r="AC36" s="19">
        <f t="shared" si="3"/>
        <v>59473</v>
      </c>
      <c r="AD36" s="20"/>
      <c r="AE36" s="19">
        <f t="shared" si="4"/>
        <v>2556321</v>
      </c>
      <c r="AF36" s="20"/>
      <c r="AH36" s="21">
        <v>12050</v>
      </c>
      <c r="AI36" s="21"/>
      <c r="AJ36" s="21"/>
      <c r="AK36" s="19">
        <f t="shared" si="5"/>
        <v>12050</v>
      </c>
      <c r="AL36" s="20"/>
      <c r="AM36" s="21">
        <v>230564</v>
      </c>
      <c r="AN36" s="21">
        <v>31573</v>
      </c>
      <c r="AO36" s="21"/>
      <c r="AP36" s="21"/>
      <c r="AQ36" s="19">
        <f t="shared" si="6"/>
        <v>262137</v>
      </c>
      <c r="AR36" s="20"/>
      <c r="AS36" s="21">
        <v>813350</v>
      </c>
      <c r="AT36" s="21">
        <v>148100</v>
      </c>
      <c r="AU36" s="21">
        <v>248669</v>
      </c>
      <c r="AV36" s="21">
        <v>84211</v>
      </c>
      <c r="AW36" s="21"/>
      <c r="AX36" s="21">
        <v>192589</v>
      </c>
      <c r="AY36" s="19">
        <f t="shared" si="7"/>
        <v>1486919</v>
      </c>
      <c r="AZ36" s="20"/>
      <c r="BA36" s="21">
        <v>269915</v>
      </c>
      <c r="BB36" s="322">
        <v>98263</v>
      </c>
      <c r="BC36" s="21">
        <v>313088</v>
      </c>
      <c r="BD36" s="21"/>
      <c r="BE36" s="19">
        <f t="shared" si="8"/>
        <v>681266</v>
      </c>
      <c r="BF36" s="20"/>
      <c r="BG36" s="22">
        <v>152596</v>
      </c>
      <c r="BH36" s="20"/>
      <c r="BI36" s="21"/>
      <c r="BJ36" s="21"/>
      <c r="BK36" s="21"/>
      <c r="BL36" s="21"/>
      <c r="BM36" s="21">
        <v>10955</v>
      </c>
      <c r="BN36" s="21"/>
      <c r="BO36" s="21"/>
      <c r="BP36" s="21"/>
      <c r="BQ36" s="21"/>
      <c r="BR36" s="21"/>
      <c r="BS36" s="21"/>
      <c r="BT36" s="21"/>
      <c r="BU36" s="19">
        <f t="shared" si="9"/>
        <v>10955</v>
      </c>
      <c r="BV36" s="20" t="s">
        <v>12</v>
      </c>
      <c r="BW36" s="19">
        <f t="shared" si="10"/>
        <v>2605923</v>
      </c>
      <c r="BX36" s="20" t="s">
        <v>12</v>
      </c>
      <c r="BY36" s="19">
        <f t="shared" si="11"/>
        <v>-49602</v>
      </c>
      <c r="BZ36" s="20" t="s">
        <v>12</v>
      </c>
      <c r="CA36" s="29"/>
      <c r="CB36" s="20"/>
      <c r="CC36" s="19">
        <f>(+BY36+CA36+C36)</f>
        <v>1854514</v>
      </c>
      <c r="CD36" s="5"/>
      <c r="CE36" s="44">
        <v>1854514</v>
      </c>
      <c r="CF36" s="44"/>
      <c r="CG36" s="19">
        <f t="shared" si="12"/>
        <v>0</v>
      </c>
      <c r="CH36" s="354" t="s">
        <v>738</v>
      </c>
      <c r="CI36" s="26">
        <v>23</v>
      </c>
      <c r="CJ36" s="6" t="s">
        <v>218</v>
      </c>
      <c r="CK36" s="6"/>
      <c r="CL36" s="6"/>
      <c r="CM36" s="13">
        <f>(+AC44)</f>
        <v>14834327.68</v>
      </c>
      <c r="CN36" s="5" t="s">
        <v>12</v>
      </c>
      <c r="CO36" s="6"/>
      <c r="CP36" s="6"/>
      <c r="CQ36" s="6"/>
      <c r="CR36" s="6"/>
      <c r="CS36" s="6"/>
      <c r="CT36" s="6"/>
      <c r="CU36" s="6"/>
      <c r="CV36" s="6"/>
      <c r="CW36" s="6"/>
      <c r="CX36" s="6"/>
    </row>
    <row r="37" spans="1:102" x14ac:dyDescent="0.2">
      <c r="A37">
        <f t="shared" si="0"/>
        <v>1</v>
      </c>
      <c r="B37" s="42" t="s">
        <v>455</v>
      </c>
      <c r="C37" s="29">
        <v>2635496</v>
      </c>
      <c r="D37" s="20"/>
      <c r="E37" s="21">
        <v>20416.88</v>
      </c>
      <c r="F37" s="21"/>
      <c r="G37" s="21"/>
      <c r="H37" s="21"/>
      <c r="I37" s="21"/>
      <c r="J37" s="21"/>
      <c r="K37" s="21"/>
      <c r="L37" s="21">
        <v>520.13</v>
      </c>
      <c r="M37" s="21">
        <v>324075.68</v>
      </c>
      <c r="N37" s="19">
        <f t="shared" si="1"/>
        <v>345012.69</v>
      </c>
      <c r="O37" s="20"/>
      <c r="P37" s="21">
        <v>1479590.82</v>
      </c>
      <c r="Q37" s="21"/>
      <c r="R37" s="21">
        <v>647919.21</v>
      </c>
      <c r="S37" s="21"/>
      <c r="T37" s="21"/>
      <c r="U37" s="54">
        <f t="shared" si="2"/>
        <v>2127510.0300000003</v>
      </c>
      <c r="V37" s="20"/>
      <c r="W37" s="21"/>
      <c r="X37" s="21"/>
      <c r="Y37" s="21"/>
      <c r="Z37" s="21"/>
      <c r="AA37" s="21"/>
      <c r="AB37" s="21">
        <v>93251</v>
      </c>
      <c r="AC37" s="19">
        <f t="shared" si="3"/>
        <v>93251</v>
      </c>
      <c r="AD37" s="20"/>
      <c r="AE37" s="19">
        <f t="shared" si="4"/>
        <v>2565773.7200000002</v>
      </c>
      <c r="AF37" s="20"/>
      <c r="AH37" s="21"/>
      <c r="AI37" s="21"/>
      <c r="AJ37" s="21">
        <v>4629</v>
      </c>
      <c r="AK37" s="19">
        <f t="shared" si="5"/>
        <v>4629</v>
      </c>
      <c r="AL37" s="20"/>
      <c r="AM37" s="21">
        <v>1894032.96</v>
      </c>
      <c r="AN37" s="21">
        <v>750</v>
      </c>
      <c r="AO37" s="21"/>
      <c r="AP37" s="21">
        <v>136772</v>
      </c>
      <c r="AQ37" s="19">
        <f>(SUM(AM37:AP37))</f>
        <v>2031554.96</v>
      </c>
      <c r="AR37" s="20"/>
      <c r="AS37" s="21">
        <v>364686.1</v>
      </c>
      <c r="AT37" s="21">
        <v>37637.35</v>
      </c>
      <c r="AU37" s="21">
        <v>2836.55</v>
      </c>
      <c r="AV37" s="21">
        <v>247542.5</v>
      </c>
      <c r="AW37" s="21"/>
      <c r="AX37" s="21"/>
      <c r="AY37" s="19">
        <f>(SUM(AS37:AX37))</f>
        <v>652702.5</v>
      </c>
      <c r="AZ37" s="20"/>
      <c r="BA37" s="21">
        <v>248393.92</v>
      </c>
      <c r="BB37" s="322">
        <v>74318.740000000005</v>
      </c>
      <c r="BC37" s="21">
        <v>190531.17</v>
      </c>
      <c r="BD37" s="21"/>
      <c r="BE37" s="19">
        <f t="shared" si="8"/>
        <v>513243.83000000007</v>
      </c>
      <c r="BF37" s="20"/>
      <c r="BG37" s="22">
        <v>9217</v>
      </c>
      <c r="BH37" s="20"/>
      <c r="BI37" s="21"/>
      <c r="BJ37" s="21"/>
      <c r="BK37" s="21"/>
      <c r="BL37" s="21"/>
      <c r="BM37" s="21">
        <v>135118.60999999999</v>
      </c>
      <c r="BN37" s="21"/>
      <c r="BO37" s="21"/>
      <c r="BP37" s="21"/>
      <c r="BQ37" s="21"/>
      <c r="BR37" s="21">
        <v>5034</v>
      </c>
      <c r="BS37" s="21"/>
      <c r="BT37" s="21"/>
      <c r="BU37" s="19">
        <f t="shared" si="9"/>
        <v>140152.60999999999</v>
      </c>
      <c r="BV37" s="20" t="s">
        <v>12</v>
      </c>
      <c r="BW37" s="19">
        <f t="shared" si="10"/>
        <v>3351499.9</v>
      </c>
      <c r="BX37" s="20" t="s">
        <v>12</v>
      </c>
      <c r="BY37" s="19">
        <f t="shared" si="11"/>
        <v>-785726.1799999997</v>
      </c>
      <c r="BZ37" s="20" t="s">
        <v>12</v>
      </c>
      <c r="CA37" s="29"/>
      <c r="CB37" s="20"/>
      <c r="CC37" s="19">
        <f t="shared" si="13"/>
        <v>1849769.8200000003</v>
      </c>
      <c r="CD37" s="5"/>
      <c r="CE37" s="44">
        <v>1281769.82</v>
      </c>
      <c r="CF37" s="44">
        <v>568000</v>
      </c>
      <c r="CG37" s="19">
        <f t="shared" si="12"/>
        <v>0</v>
      </c>
      <c r="CH37" s="354" t="s">
        <v>742</v>
      </c>
      <c r="CI37" s="26"/>
      <c r="CJ37" s="6"/>
      <c r="CK37" s="6"/>
      <c r="CL37" s="6"/>
      <c r="CM37" s="13"/>
      <c r="CN37" s="5" t="s">
        <v>12</v>
      </c>
      <c r="CO37" s="6" t="s">
        <v>220</v>
      </c>
      <c r="CP37" s="6"/>
      <c r="CQ37" s="6"/>
      <c r="CR37" s="6"/>
      <c r="CS37" s="6"/>
      <c r="CT37" s="6"/>
      <c r="CU37" s="6" t="s">
        <v>221</v>
      </c>
      <c r="CV37" s="6"/>
      <c r="CW37" s="6"/>
      <c r="CX37" s="6"/>
    </row>
    <row r="38" spans="1:102" x14ac:dyDescent="0.2">
      <c r="A38">
        <f t="shared" si="0"/>
        <v>1</v>
      </c>
      <c r="B38" s="42" t="s">
        <v>373</v>
      </c>
      <c r="C38" s="29">
        <v>2254002</v>
      </c>
      <c r="D38" s="20"/>
      <c r="E38" s="21">
        <v>143985</v>
      </c>
      <c r="F38" s="21">
        <v>51875</v>
      </c>
      <c r="G38" s="21"/>
      <c r="H38" s="21"/>
      <c r="I38" s="21"/>
      <c r="J38" s="21"/>
      <c r="K38" s="21"/>
      <c r="L38" s="21"/>
      <c r="M38" s="21">
        <v>700</v>
      </c>
      <c r="N38" s="19">
        <f t="shared" si="1"/>
        <v>196560</v>
      </c>
      <c r="O38" s="20"/>
      <c r="P38" s="21">
        <v>1192311</v>
      </c>
      <c r="Q38" s="21">
        <v>18350</v>
      </c>
      <c r="R38" s="21">
        <v>191138</v>
      </c>
      <c r="S38" s="21">
        <v>29198</v>
      </c>
      <c r="T38" s="21">
        <v>172612</v>
      </c>
      <c r="U38" s="54">
        <f t="shared" si="2"/>
        <v>1603609</v>
      </c>
      <c r="V38" s="20"/>
      <c r="W38" s="21"/>
      <c r="X38" s="21"/>
      <c r="Y38" s="21"/>
      <c r="Z38" s="21"/>
      <c r="AA38" s="21"/>
      <c r="AB38" s="21"/>
      <c r="AC38" s="19">
        <f t="shared" si="3"/>
        <v>0</v>
      </c>
      <c r="AD38" s="20"/>
      <c r="AE38" s="19">
        <f t="shared" si="4"/>
        <v>1800169</v>
      </c>
      <c r="AF38" s="20"/>
      <c r="AH38" s="21"/>
      <c r="AI38" s="21"/>
      <c r="AJ38" s="21"/>
      <c r="AK38" s="19">
        <f t="shared" si="5"/>
        <v>0</v>
      </c>
      <c r="AL38" s="20"/>
      <c r="AM38" s="21">
        <v>25957</v>
      </c>
      <c r="AN38" s="21">
        <v>78600</v>
      </c>
      <c r="AO38" s="21">
        <v>692</v>
      </c>
      <c r="AP38" s="21"/>
      <c r="AQ38" s="19">
        <f t="shared" si="6"/>
        <v>105249</v>
      </c>
      <c r="AR38" s="20"/>
      <c r="AS38" s="21">
        <v>134536</v>
      </c>
      <c r="AT38" s="21">
        <v>384539</v>
      </c>
      <c r="AU38" s="21">
        <v>37333</v>
      </c>
      <c r="AV38" s="21">
        <v>16799</v>
      </c>
      <c r="AW38" s="21">
        <v>252</v>
      </c>
      <c r="AX38" s="21">
        <v>346230</v>
      </c>
      <c r="AY38" s="19">
        <f t="shared" si="7"/>
        <v>919689</v>
      </c>
      <c r="AZ38" s="20"/>
      <c r="BA38" s="21">
        <v>286218</v>
      </c>
      <c r="BB38" s="322">
        <v>57532</v>
      </c>
      <c r="BC38" s="21">
        <v>337364</v>
      </c>
      <c r="BD38" s="21"/>
      <c r="BE38" s="19">
        <f t="shared" si="8"/>
        <v>681114</v>
      </c>
      <c r="BF38" s="20"/>
      <c r="BG38" s="22">
        <v>257285</v>
      </c>
      <c r="BH38" s="20"/>
      <c r="BI38" s="21"/>
      <c r="BJ38" s="21"/>
      <c r="BK38" s="21"/>
      <c r="BL38" s="21"/>
      <c r="BM38" s="21">
        <v>49446</v>
      </c>
      <c r="BN38" s="21"/>
      <c r="BO38" s="21"/>
      <c r="BP38" s="21"/>
      <c r="BQ38" s="21"/>
      <c r="BR38" s="21">
        <v>30045</v>
      </c>
      <c r="BS38" s="21"/>
      <c r="BT38" s="21"/>
      <c r="BU38" s="19">
        <f t="shared" si="9"/>
        <v>79491</v>
      </c>
      <c r="BV38" s="20" t="s">
        <v>12</v>
      </c>
      <c r="BW38" s="19">
        <f t="shared" si="10"/>
        <v>2042828</v>
      </c>
      <c r="BX38" s="20" t="s">
        <v>12</v>
      </c>
      <c r="BY38" s="19">
        <f t="shared" si="11"/>
        <v>-242659</v>
      </c>
      <c r="BZ38" s="20" t="s">
        <v>12</v>
      </c>
      <c r="CA38" s="29"/>
      <c r="CB38" s="20"/>
      <c r="CC38" s="19">
        <f t="shared" si="13"/>
        <v>2011343</v>
      </c>
      <c r="CD38" s="5"/>
      <c r="CE38" s="44">
        <v>380612</v>
      </c>
      <c r="CF38" s="44">
        <v>1630731</v>
      </c>
      <c r="CG38" s="19">
        <f t="shared" si="12"/>
        <v>0</v>
      </c>
      <c r="CH38" s="354" t="s">
        <v>738</v>
      </c>
      <c r="CI38" s="26"/>
      <c r="CJ38" s="6"/>
      <c r="CK38" s="6"/>
      <c r="CL38" s="6"/>
      <c r="CM38" s="13"/>
      <c r="CN38" s="5" t="s">
        <v>12</v>
      </c>
      <c r="CO38" s="6" t="s">
        <v>223</v>
      </c>
      <c r="CP38" s="6"/>
      <c r="CQ38" s="6"/>
      <c r="CR38" s="6"/>
      <c r="CS38" s="6"/>
      <c r="CT38" s="6"/>
      <c r="CU38" s="6"/>
      <c r="CV38" s="6"/>
      <c r="CW38" s="6"/>
      <c r="CX38" s="6"/>
    </row>
    <row r="39" spans="1:102" x14ac:dyDescent="0.2">
      <c r="A39">
        <f t="shared" si="0"/>
        <v>1</v>
      </c>
      <c r="B39" s="42" t="s">
        <v>398</v>
      </c>
      <c r="C39" s="29">
        <v>3049002</v>
      </c>
      <c r="D39" s="20"/>
      <c r="E39" s="21">
        <v>-2194</v>
      </c>
      <c r="F39" s="21"/>
      <c r="G39" s="21">
        <v>121158</v>
      </c>
      <c r="H39" s="21"/>
      <c r="I39" s="21"/>
      <c r="J39" s="21"/>
      <c r="K39" s="21"/>
      <c r="L39" s="21"/>
      <c r="M39" s="21">
        <v>418113</v>
      </c>
      <c r="N39" s="19">
        <f t="shared" si="1"/>
        <v>537077</v>
      </c>
      <c r="O39" s="20"/>
      <c r="P39" s="21">
        <v>1723896</v>
      </c>
      <c r="Q39" s="21"/>
      <c r="R39" s="21"/>
      <c r="S39" s="21"/>
      <c r="T39" s="21"/>
      <c r="U39" s="54">
        <f t="shared" si="2"/>
        <v>1723896</v>
      </c>
      <c r="V39" s="20"/>
      <c r="W39" s="21">
        <v>1438165</v>
      </c>
      <c r="X39" s="21"/>
      <c r="Y39" s="21"/>
      <c r="Z39" s="21"/>
      <c r="AA39" s="21"/>
      <c r="AB39" s="21">
        <v>527885</v>
      </c>
      <c r="AC39" s="19">
        <f>(SUM(W39:AB39))</f>
        <v>1966050</v>
      </c>
      <c r="AD39" s="20"/>
      <c r="AE39" s="19">
        <f t="shared" si="4"/>
        <v>4227023</v>
      </c>
      <c r="AF39" s="20"/>
      <c r="AH39" s="21"/>
      <c r="AI39" s="21"/>
      <c r="AJ39" s="21"/>
      <c r="AK39" s="19">
        <f t="shared" si="5"/>
        <v>0</v>
      </c>
      <c r="AL39" s="20"/>
      <c r="AM39" s="21">
        <v>335740</v>
      </c>
      <c r="AN39" s="21">
        <v>459727</v>
      </c>
      <c r="AO39" s="21"/>
      <c r="AP39" s="21">
        <v>1800</v>
      </c>
      <c r="AQ39" s="19">
        <f t="shared" si="6"/>
        <v>797267</v>
      </c>
      <c r="AR39" s="20"/>
      <c r="AS39" s="21">
        <v>2518</v>
      </c>
      <c r="AT39" s="21">
        <v>36066</v>
      </c>
      <c r="AU39" s="21">
        <v>590471</v>
      </c>
      <c r="AV39" s="21">
        <v>15028</v>
      </c>
      <c r="AW39" s="21">
        <v>185625</v>
      </c>
      <c r="AX39" s="21">
        <v>588656</v>
      </c>
      <c r="AY39" s="19">
        <f t="shared" si="7"/>
        <v>1418364</v>
      </c>
      <c r="AZ39" s="20"/>
      <c r="BA39" s="21">
        <v>117911</v>
      </c>
      <c r="BB39" s="322">
        <v>201787</v>
      </c>
      <c r="BC39" s="21">
        <v>477797</v>
      </c>
      <c r="BD39" s="21">
        <v>46461</v>
      </c>
      <c r="BE39" s="19">
        <f t="shared" si="8"/>
        <v>843956</v>
      </c>
      <c r="BF39" s="20"/>
      <c r="BG39" s="22">
        <v>768545</v>
      </c>
      <c r="BH39" s="20"/>
      <c r="BI39" s="21"/>
      <c r="BJ39" s="21"/>
      <c r="BK39" s="21"/>
      <c r="BL39" s="21">
        <v>30387</v>
      </c>
      <c r="BM39" s="21"/>
      <c r="BN39" s="21"/>
      <c r="BO39" s="21"/>
      <c r="BP39" s="21"/>
      <c r="BQ39" s="21"/>
      <c r="BR39" s="21"/>
      <c r="BS39" s="21"/>
      <c r="BT39" s="21">
        <v>71122</v>
      </c>
      <c r="BU39" s="19">
        <f>((SUM(BI39:BT39)))</f>
        <v>101509</v>
      </c>
      <c r="BV39" s="20" t="s">
        <v>12</v>
      </c>
      <c r="BW39" s="19">
        <f t="shared" si="10"/>
        <v>3929641</v>
      </c>
      <c r="BX39" s="20" t="s">
        <v>12</v>
      </c>
      <c r="BY39" s="19">
        <f t="shared" si="11"/>
        <v>297382</v>
      </c>
      <c r="BZ39" s="20" t="s">
        <v>12</v>
      </c>
      <c r="CA39" s="29"/>
      <c r="CB39" s="20"/>
      <c r="CC39" s="19">
        <f t="shared" si="13"/>
        <v>3346384</v>
      </c>
      <c r="CD39" s="5"/>
      <c r="CE39" s="44">
        <v>3345934</v>
      </c>
      <c r="CF39" s="44">
        <v>27154066</v>
      </c>
      <c r="CG39" s="19">
        <f t="shared" si="12"/>
        <v>-27153616</v>
      </c>
      <c r="CH39" s="333" t="s">
        <v>742</v>
      </c>
      <c r="CI39" s="26"/>
      <c r="CJ39" s="6"/>
      <c r="CK39" s="6"/>
      <c r="CL39" s="6"/>
      <c r="CM39" s="13"/>
      <c r="CN39" s="5" t="s">
        <v>12</v>
      </c>
      <c r="CO39" s="6"/>
      <c r="CP39" s="6"/>
      <c r="CQ39" s="6"/>
      <c r="CR39" s="6"/>
      <c r="CS39" s="6"/>
      <c r="CT39" s="6"/>
      <c r="CU39" s="6"/>
      <c r="CV39" s="6"/>
      <c r="CW39" s="6"/>
      <c r="CX39" s="6"/>
    </row>
    <row r="40" spans="1:102" x14ac:dyDescent="0.2">
      <c r="A40">
        <f t="shared" si="0"/>
        <v>1</v>
      </c>
      <c r="B40" s="42" t="s">
        <v>411</v>
      </c>
      <c r="C40" s="29">
        <v>5585386</v>
      </c>
      <c r="D40" s="20"/>
      <c r="E40" s="21">
        <v>1371341</v>
      </c>
      <c r="F40" s="21"/>
      <c r="G40" s="21">
        <v>9968</v>
      </c>
      <c r="H40" s="21"/>
      <c r="I40" s="21"/>
      <c r="J40" s="21"/>
      <c r="K40" s="21">
        <v>326262</v>
      </c>
      <c r="L40" s="21"/>
      <c r="M40" s="21">
        <v>7871</v>
      </c>
      <c r="N40" s="19">
        <f t="shared" si="1"/>
        <v>1715442</v>
      </c>
      <c r="O40" s="20"/>
      <c r="P40" s="21">
        <v>1631389</v>
      </c>
      <c r="Q40" s="21">
        <v>6635</v>
      </c>
      <c r="R40" s="21">
        <v>261560</v>
      </c>
      <c r="S40" s="21">
        <v>285080</v>
      </c>
      <c r="T40" s="21"/>
      <c r="U40" s="54">
        <f t="shared" si="2"/>
        <v>2184664</v>
      </c>
      <c r="V40" s="20"/>
      <c r="W40" s="21">
        <v>40691</v>
      </c>
      <c r="X40" s="21"/>
      <c r="Y40" s="21"/>
      <c r="Z40" s="21">
        <v>19484</v>
      </c>
      <c r="AA40" s="21"/>
      <c r="AB40" s="21"/>
      <c r="AC40" s="19">
        <f t="shared" si="3"/>
        <v>60175</v>
      </c>
      <c r="AD40" s="20"/>
      <c r="AE40" s="19">
        <f t="shared" si="4"/>
        <v>3960281</v>
      </c>
      <c r="AF40" s="20"/>
      <c r="AH40" s="21">
        <v>18450</v>
      </c>
      <c r="AI40" s="21"/>
      <c r="AJ40" s="21"/>
      <c r="AK40" s="19">
        <f t="shared" si="5"/>
        <v>18450</v>
      </c>
      <c r="AL40" s="20"/>
      <c r="AM40" s="21">
        <v>1318412</v>
      </c>
      <c r="AN40" s="21">
        <v>35103</v>
      </c>
      <c r="AO40" s="21"/>
      <c r="AP40" s="21">
        <v>4086</v>
      </c>
      <c r="AQ40" s="19">
        <f t="shared" si="6"/>
        <v>1357601</v>
      </c>
      <c r="AR40" s="20"/>
      <c r="AS40" s="21">
        <v>561619</v>
      </c>
      <c r="AT40" s="21">
        <v>49761</v>
      </c>
      <c r="AU40" s="21">
        <v>374121</v>
      </c>
      <c r="AV40" s="21">
        <v>166047</v>
      </c>
      <c r="AW40" s="21"/>
      <c r="AX40" s="21">
        <v>44118</v>
      </c>
      <c r="AY40" s="19">
        <f t="shared" si="7"/>
        <v>1195666</v>
      </c>
      <c r="AZ40" s="20"/>
      <c r="BA40" s="21">
        <v>272515</v>
      </c>
      <c r="BB40" s="322">
        <v>241159</v>
      </c>
      <c r="BC40" s="21">
        <v>237292</v>
      </c>
      <c r="BD40" s="21"/>
      <c r="BE40" s="19">
        <f t="shared" si="8"/>
        <v>750966</v>
      </c>
      <c r="BF40" s="20"/>
      <c r="BG40" s="22">
        <v>227517</v>
      </c>
      <c r="BH40" s="20"/>
      <c r="BI40" s="21"/>
      <c r="BJ40" s="21"/>
      <c r="BK40" s="21"/>
      <c r="BL40" s="21"/>
      <c r="BM40" s="21">
        <v>38072</v>
      </c>
      <c r="BN40" s="21"/>
      <c r="BO40" s="21"/>
      <c r="BP40" s="21"/>
      <c r="BQ40" s="21"/>
      <c r="BR40" s="21"/>
      <c r="BS40" s="21"/>
      <c r="BT40" s="21">
        <v>1064311</v>
      </c>
      <c r="BU40" s="19">
        <f t="shared" si="9"/>
        <v>1102383</v>
      </c>
      <c r="BV40" s="20" t="s">
        <v>12</v>
      </c>
      <c r="BW40" s="19">
        <f t="shared" si="10"/>
        <v>4652583</v>
      </c>
      <c r="BX40" s="20" t="s">
        <v>12</v>
      </c>
      <c r="BY40" s="19">
        <f t="shared" si="11"/>
        <v>-692302</v>
      </c>
      <c r="BZ40" s="20" t="s">
        <v>12</v>
      </c>
      <c r="CA40" s="29"/>
      <c r="CB40" s="20"/>
      <c r="CC40" s="19">
        <f t="shared" si="13"/>
        <v>4893084</v>
      </c>
      <c r="CD40" s="5"/>
      <c r="CE40" s="44">
        <v>4393084</v>
      </c>
      <c r="CF40" s="44">
        <v>500000</v>
      </c>
      <c r="CG40" s="19">
        <f t="shared" si="12"/>
        <v>0</v>
      </c>
      <c r="CH40" s="354" t="s">
        <v>738</v>
      </c>
      <c r="CI40" s="26"/>
      <c r="CJ40" s="6"/>
      <c r="CK40" s="6"/>
      <c r="CL40" s="6"/>
      <c r="CM40" s="13"/>
      <c r="CN40" s="5" t="s">
        <v>12</v>
      </c>
      <c r="CO40" s="6" t="s">
        <v>226</v>
      </c>
      <c r="CP40" s="6"/>
      <c r="CQ40" s="6"/>
      <c r="CR40" s="6"/>
      <c r="CS40" s="6"/>
      <c r="CT40" s="6"/>
      <c r="CU40" s="6"/>
      <c r="CV40" s="6"/>
      <c r="CW40" s="6"/>
      <c r="CX40" s="6"/>
    </row>
    <row r="41" spans="1:102" x14ac:dyDescent="0.2">
      <c r="A41">
        <f t="shared" si="0"/>
        <v>1</v>
      </c>
      <c r="B41" s="42" t="s">
        <v>456</v>
      </c>
      <c r="C41" s="29">
        <v>7811043</v>
      </c>
      <c r="D41" s="20"/>
      <c r="E41" s="21">
        <v>1387</v>
      </c>
      <c r="F41" s="21">
        <v>4800</v>
      </c>
      <c r="G41" s="21">
        <v>146721</v>
      </c>
      <c r="H41" s="21"/>
      <c r="I41" s="21"/>
      <c r="J41" s="21"/>
      <c r="K41" s="21"/>
      <c r="L41" s="21"/>
      <c r="M41" s="21">
        <v>193555</v>
      </c>
      <c r="N41" s="19">
        <f>(SUM(E41:M41))</f>
        <v>346463</v>
      </c>
      <c r="O41" s="20"/>
      <c r="P41" s="21">
        <v>3552460</v>
      </c>
      <c r="Q41" s="21"/>
      <c r="R41" s="21"/>
      <c r="S41" s="21">
        <v>146277</v>
      </c>
      <c r="T41" s="21"/>
      <c r="U41" s="54">
        <f t="shared" si="2"/>
        <v>3698737</v>
      </c>
      <c r="V41" s="20"/>
      <c r="W41" s="21">
        <v>1073469</v>
      </c>
      <c r="X41" s="21">
        <v>134883</v>
      </c>
      <c r="Y41" s="21"/>
      <c r="Z41" s="21"/>
      <c r="AA41" s="21"/>
      <c r="AB41" s="21">
        <v>16754</v>
      </c>
      <c r="AC41" s="19">
        <f t="shared" si="3"/>
        <v>1225106</v>
      </c>
      <c r="AD41" s="20"/>
      <c r="AE41" s="19">
        <f t="shared" si="4"/>
        <v>5270306</v>
      </c>
      <c r="AF41" s="20"/>
      <c r="AH41" s="21"/>
      <c r="AI41" s="21"/>
      <c r="AJ41" s="21"/>
      <c r="AK41" s="19">
        <f t="shared" si="5"/>
        <v>0</v>
      </c>
      <c r="AL41" s="20"/>
      <c r="AM41" s="21">
        <v>2322449</v>
      </c>
      <c r="AN41" s="21">
        <v>330321</v>
      </c>
      <c r="AO41" s="21"/>
      <c r="AP41" s="21"/>
      <c r="AQ41" s="19">
        <f t="shared" si="6"/>
        <v>2652770</v>
      </c>
      <c r="AR41" s="20"/>
      <c r="AS41" s="21">
        <v>460057</v>
      </c>
      <c r="AT41" s="21">
        <v>284374</v>
      </c>
      <c r="AU41" s="21">
        <v>482224</v>
      </c>
      <c r="AV41" s="21">
        <v>157255</v>
      </c>
      <c r="AW41" s="21"/>
      <c r="AX41" s="21">
        <v>30036</v>
      </c>
      <c r="AY41" s="19">
        <f t="shared" si="7"/>
        <v>1413946</v>
      </c>
      <c r="AZ41" s="20"/>
      <c r="BA41" s="21">
        <v>704961</v>
      </c>
      <c r="BB41" s="322">
        <v>48113</v>
      </c>
      <c r="BC41" s="21">
        <v>460441</v>
      </c>
      <c r="BD41" s="21"/>
      <c r="BE41" s="19">
        <f t="shared" si="8"/>
        <v>1213515</v>
      </c>
      <c r="BF41" s="20"/>
      <c r="BG41" s="22">
        <v>325121</v>
      </c>
      <c r="BH41" s="20"/>
      <c r="BI41" s="21"/>
      <c r="BJ41" s="21">
        <v>10114</v>
      </c>
      <c r="BK41" s="21"/>
      <c r="BL41" s="21"/>
      <c r="BM41" s="21">
        <v>200377</v>
      </c>
      <c r="BN41" s="21"/>
      <c r="BO41" s="21"/>
      <c r="BP41" s="21"/>
      <c r="BQ41" s="21"/>
      <c r="BR41" s="21"/>
      <c r="BS41" s="21"/>
      <c r="BT41" s="21"/>
      <c r="BU41" s="19">
        <f t="shared" si="9"/>
        <v>210491</v>
      </c>
      <c r="BV41" s="20" t="s">
        <v>12</v>
      </c>
      <c r="BW41" s="19">
        <f t="shared" si="10"/>
        <v>5815843</v>
      </c>
      <c r="BX41" s="20" t="s">
        <v>12</v>
      </c>
      <c r="BY41" s="19">
        <f>((+AC41+U41+N41)-BW41)</f>
        <v>-545537</v>
      </c>
      <c r="BZ41" s="20" t="s">
        <v>12</v>
      </c>
      <c r="CA41" s="29"/>
      <c r="CB41" s="20"/>
      <c r="CC41" s="19">
        <f>(+BY41+CA41+C41)</f>
        <v>7265506</v>
      </c>
      <c r="CD41" s="5"/>
      <c r="CE41" s="44">
        <v>2265507</v>
      </c>
      <c r="CF41" s="44">
        <v>5000000</v>
      </c>
      <c r="CG41" s="19">
        <f t="shared" si="12"/>
        <v>-1</v>
      </c>
      <c r="CH41" s="354" t="s">
        <v>738</v>
      </c>
      <c r="CI41" s="38">
        <v>24</v>
      </c>
      <c r="CJ41" s="39" t="s">
        <v>228</v>
      </c>
      <c r="CK41" s="33"/>
      <c r="CL41" s="33"/>
      <c r="CM41" s="40">
        <f>(+AE44)</f>
        <v>151886516.21000001</v>
      </c>
      <c r="CN41" s="5" t="s">
        <v>12</v>
      </c>
      <c r="CO41" t="s">
        <v>229</v>
      </c>
      <c r="CQ41" s="3">
        <f>(+CM31)</f>
        <v>928737</v>
      </c>
      <c r="CR41" s="6"/>
      <c r="CS41" s="6"/>
      <c r="CT41" s="6"/>
      <c r="CU41" s="6"/>
      <c r="CV41" s="6"/>
      <c r="CW41" s="6"/>
      <c r="CX41" s="6"/>
    </row>
    <row r="42" spans="1:102" x14ac:dyDescent="0.2">
      <c r="A42">
        <f t="shared" si="0"/>
        <v>1</v>
      </c>
      <c r="B42" s="42" t="s">
        <v>457</v>
      </c>
      <c r="C42" s="29"/>
      <c r="D42" s="20"/>
      <c r="E42" s="21">
        <v>869074</v>
      </c>
      <c r="F42" s="21">
        <v>1599.98</v>
      </c>
      <c r="G42" s="21"/>
      <c r="H42" s="21"/>
      <c r="I42" s="21"/>
      <c r="J42" s="21"/>
      <c r="K42" s="21"/>
      <c r="L42" s="21"/>
      <c r="M42" s="21">
        <v>51557.67</v>
      </c>
      <c r="N42" s="19">
        <f t="shared" si="1"/>
        <v>922231.65</v>
      </c>
      <c r="O42" s="20"/>
      <c r="P42" s="21">
        <v>1316764</v>
      </c>
      <c r="Q42" s="21">
        <v>23105</v>
      </c>
      <c r="R42" s="21">
        <v>374279.14</v>
      </c>
      <c r="S42" s="21"/>
      <c r="T42" s="21">
        <v>320411.02</v>
      </c>
      <c r="U42" s="54">
        <f t="shared" si="2"/>
        <v>2034559.1600000001</v>
      </c>
      <c r="V42" s="20"/>
      <c r="W42" s="21">
        <v>114041.67</v>
      </c>
      <c r="X42" s="21"/>
      <c r="Y42" s="21">
        <v>25081.01</v>
      </c>
      <c r="Z42" s="21"/>
      <c r="AA42" s="21"/>
      <c r="AB42" s="21"/>
      <c r="AC42" s="19">
        <f t="shared" si="3"/>
        <v>139122.68</v>
      </c>
      <c r="AD42" s="20"/>
      <c r="AE42" s="19">
        <f t="shared" si="4"/>
        <v>3095913.49</v>
      </c>
      <c r="AF42" s="20"/>
      <c r="AH42" s="21"/>
      <c r="AI42" s="21"/>
      <c r="AJ42" s="21"/>
      <c r="AK42" s="19">
        <f t="shared" si="5"/>
        <v>0</v>
      </c>
      <c r="AL42" s="20"/>
      <c r="AM42" s="412">
        <v>1234278.08</v>
      </c>
      <c r="AN42" s="21">
        <v>26711.64</v>
      </c>
      <c r="AO42" s="21"/>
      <c r="AP42" s="21">
        <v>2138.8000000000002</v>
      </c>
      <c r="AQ42" s="19">
        <f>(SUM(AM42:AP42))</f>
        <v>1263128.52</v>
      </c>
      <c r="AR42" s="20"/>
      <c r="AS42" s="21">
        <v>137190.96</v>
      </c>
      <c r="AT42" s="21">
        <v>14456.28</v>
      </c>
      <c r="AU42" s="21">
        <v>161214.93</v>
      </c>
      <c r="AV42" s="21">
        <v>135353.06</v>
      </c>
      <c r="AW42" s="21">
        <v>2955.35</v>
      </c>
      <c r="AX42" s="21">
        <v>114704.03</v>
      </c>
      <c r="AY42" s="19">
        <f t="shared" si="7"/>
        <v>565874.61</v>
      </c>
      <c r="AZ42" s="20"/>
      <c r="BA42" s="21">
        <v>97642</v>
      </c>
      <c r="BB42" s="322">
        <v>254738</v>
      </c>
      <c r="BC42" s="21">
        <v>238382.8</v>
      </c>
      <c r="BD42" s="21">
        <v>55086.69</v>
      </c>
      <c r="BE42" s="19">
        <f t="shared" si="8"/>
        <v>645849.49</v>
      </c>
      <c r="BF42" s="20"/>
      <c r="BG42" s="22">
        <v>147077.82</v>
      </c>
      <c r="BH42" s="20"/>
      <c r="BI42" s="21"/>
      <c r="BJ42" s="21">
        <v>1500</v>
      </c>
      <c r="BK42" s="21">
        <v>636</v>
      </c>
      <c r="BL42" s="21"/>
      <c r="BM42" s="21">
        <v>61512.5</v>
      </c>
      <c r="BN42" s="21"/>
      <c r="BO42" s="21"/>
      <c r="BP42" s="21"/>
      <c r="BQ42" s="21"/>
      <c r="BR42" s="21"/>
      <c r="BS42" s="21"/>
      <c r="BT42" s="21"/>
      <c r="BU42" s="19">
        <f t="shared" si="9"/>
        <v>63648.5</v>
      </c>
      <c r="BV42" s="20" t="s">
        <v>12</v>
      </c>
      <c r="BW42" s="19">
        <f t="shared" si="10"/>
        <v>2685578.94</v>
      </c>
      <c r="BX42" s="20" t="s">
        <v>12</v>
      </c>
      <c r="BY42" s="19">
        <f t="shared" si="11"/>
        <v>410334.55000000028</v>
      </c>
      <c r="BZ42" s="20" t="s">
        <v>12</v>
      </c>
      <c r="CA42" s="29">
        <v>-1</v>
      </c>
      <c r="CB42" s="20"/>
      <c r="CC42" s="19">
        <f>(+BY42+CA42+C42)</f>
        <v>410333.55000000028</v>
      </c>
      <c r="CD42" s="5"/>
      <c r="CE42" s="44">
        <v>410334</v>
      </c>
      <c r="CF42" s="44"/>
      <c r="CG42" s="19">
        <f t="shared" si="12"/>
        <v>-0.44999999972060323</v>
      </c>
      <c r="CH42" s="354" t="s">
        <v>742</v>
      </c>
      <c r="CI42" s="26"/>
      <c r="CJ42" s="6"/>
      <c r="CK42" s="6"/>
      <c r="CL42" s="6"/>
      <c r="CM42" s="13"/>
      <c r="CN42" s="5" t="s">
        <v>12</v>
      </c>
      <c r="CO42" t="s">
        <v>231</v>
      </c>
      <c r="CQ42" s="3">
        <f>(+CM32)</f>
        <v>604158.01</v>
      </c>
      <c r="CR42" s="6"/>
      <c r="CS42" s="6"/>
      <c r="CT42" s="6"/>
      <c r="CU42" s="6"/>
      <c r="CV42" s="6"/>
      <c r="CW42" s="6"/>
      <c r="CX42" s="6"/>
    </row>
    <row r="43" spans="1:102" ht="13.5" thickBot="1" x14ac:dyDescent="0.25">
      <c r="C43" s="2"/>
      <c r="D43" s="1"/>
      <c r="E43" s="2"/>
      <c r="F43" s="2"/>
      <c r="G43" s="2"/>
      <c r="H43" s="2"/>
      <c r="I43" s="2"/>
      <c r="J43" s="2"/>
      <c r="K43" s="2"/>
      <c r="L43" s="2"/>
      <c r="M43" s="2"/>
      <c r="N43" s="2"/>
      <c r="O43" s="1"/>
      <c r="P43" s="2"/>
      <c r="Q43" s="2"/>
      <c r="R43" s="2"/>
      <c r="S43" s="2"/>
      <c r="T43" s="2"/>
      <c r="U43" s="2"/>
      <c r="V43" s="1"/>
      <c r="W43" s="2"/>
      <c r="X43" s="2"/>
      <c r="Y43" s="2"/>
      <c r="Z43" s="2"/>
      <c r="AA43" s="2"/>
      <c r="AB43" s="2"/>
      <c r="AC43" s="2"/>
      <c r="AD43" s="1"/>
      <c r="AE43" s="2"/>
      <c r="AF43" s="1"/>
      <c r="AG43" s="2"/>
      <c r="AH43" s="2"/>
      <c r="AI43" s="2"/>
      <c r="AJ43" s="2"/>
      <c r="AK43" s="2"/>
      <c r="AL43" s="1"/>
      <c r="AM43" s="2"/>
      <c r="AN43" s="2"/>
      <c r="AO43" s="2"/>
      <c r="AP43" s="2"/>
      <c r="AQ43" s="2"/>
      <c r="AR43" s="1"/>
      <c r="AS43" s="2"/>
      <c r="AT43" s="2"/>
      <c r="AU43" s="2"/>
      <c r="AV43" s="2"/>
      <c r="AW43" s="2"/>
      <c r="AX43" s="2"/>
      <c r="AY43" s="2"/>
      <c r="AZ43" s="1"/>
      <c r="BA43" s="2"/>
      <c r="BB43" s="2"/>
      <c r="BC43" s="2"/>
      <c r="BD43" s="2"/>
      <c r="BE43" s="2"/>
      <c r="BF43" s="1"/>
      <c r="BG43" s="55"/>
      <c r="BH43" s="1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1"/>
      <c r="BW43" s="2"/>
      <c r="BX43" s="1"/>
      <c r="BY43" s="2"/>
      <c r="BZ43" s="20" t="s">
        <v>12</v>
      </c>
      <c r="CA43" s="2"/>
      <c r="CB43" s="1"/>
      <c r="CC43" s="19">
        <f>(+BY43+CA43+C43)</f>
        <v>0</v>
      </c>
      <c r="CD43" s="56"/>
      <c r="CE43" s="2"/>
      <c r="CF43" s="2"/>
      <c r="CG43" s="19">
        <f t="shared" si="12"/>
        <v>0</v>
      </c>
      <c r="CH43" s="2"/>
      <c r="CI43" s="41"/>
      <c r="CJ43" s="6" t="s">
        <v>233</v>
      </c>
      <c r="CK43" s="6"/>
      <c r="CL43" s="6"/>
      <c r="CM43" s="13"/>
      <c r="CN43" s="5" t="s">
        <v>12</v>
      </c>
      <c r="CO43" t="s">
        <v>234</v>
      </c>
      <c r="CQ43" s="3">
        <f>(+CM33)</f>
        <v>646045</v>
      </c>
      <c r="CR43" s="6"/>
      <c r="CS43" s="6"/>
      <c r="CT43" s="6"/>
      <c r="CU43" s="6"/>
      <c r="CV43" s="6"/>
      <c r="CW43" s="6"/>
      <c r="CX43" s="6"/>
    </row>
    <row r="44" spans="1:102" ht="13.5" thickTop="1" x14ac:dyDescent="0.2">
      <c r="B44" t="s">
        <v>427</v>
      </c>
      <c r="C44" s="29">
        <f>(SUM(C10:C42))</f>
        <v>106229763</v>
      </c>
      <c r="D44" s="29">
        <f t="shared" ref="D44:N44" si="14">(SUM(D10:D42))</f>
        <v>0</v>
      </c>
      <c r="E44" s="29">
        <f t="shared" si="14"/>
        <v>20815327.879999999</v>
      </c>
      <c r="F44" s="29">
        <f t="shared" si="14"/>
        <v>533652.98</v>
      </c>
      <c r="G44" s="29">
        <f t="shared" si="14"/>
        <v>534196</v>
      </c>
      <c r="H44" s="29">
        <f t="shared" si="14"/>
        <v>12427128</v>
      </c>
      <c r="I44" s="29">
        <f t="shared" si="14"/>
        <v>0</v>
      </c>
      <c r="J44" s="29">
        <f t="shared" si="14"/>
        <v>0</v>
      </c>
      <c r="K44" s="29">
        <f t="shared" si="14"/>
        <v>683510</v>
      </c>
      <c r="L44" s="29">
        <f t="shared" si="14"/>
        <v>1852.13</v>
      </c>
      <c r="M44" s="29">
        <f t="shared" si="14"/>
        <v>4318402.3499999996</v>
      </c>
      <c r="N44" s="29">
        <f t="shared" si="14"/>
        <v>39314069.339999996</v>
      </c>
      <c r="O44" s="20"/>
      <c r="P44" s="29">
        <f t="shared" ref="P44:U44" si="15">(SUM(P10:P42))</f>
        <v>82110639.819999993</v>
      </c>
      <c r="Q44" s="29">
        <f t="shared" si="15"/>
        <v>415572</v>
      </c>
      <c r="R44" s="29">
        <f t="shared" si="15"/>
        <v>4990197.3499999996</v>
      </c>
      <c r="S44" s="29">
        <f t="shared" si="15"/>
        <v>1029474</v>
      </c>
      <c r="T44" s="29">
        <f t="shared" si="15"/>
        <v>9192236.0199999996</v>
      </c>
      <c r="U44" s="29">
        <f t="shared" si="15"/>
        <v>97738119.189999998</v>
      </c>
      <c r="V44" s="20" t="s">
        <v>83</v>
      </c>
      <c r="W44" s="29">
        <f t="shared" ref="W44" si="16">(SUM(W10:W42))</f>
        <v>8802967.6699999999</v>
      </c>
      <c r="X44" s="29">
        <f t="shared" ref="X44:CF44" si="17">(SUM(X10:X42))</f>
        <v>928737</v>
      </c>
      <c r="Y44" s="29">
        <f t="shared" si="17"/>
        <v>604158.01</v>
      </c>
      <c r="Z44" s="29">
        <f t="shared" si="17"/>
        <v>646045</v>
      </c>
      <c r="AA44" s="29">
        <f t="shared" si="17"/>
        <v>4541</v>
      </c>
      <c r="AB44" s="29">
        <f t="shared" si="17"/>
        <v>3847879</v>
      </c>
      <c r="AC44" s="29">
        <f t="shared" si="17"/>
        <v>14834327.68</v>
      </c>
      <c r="AD44" s="29"/>
      <c r="AE44" s="29">
        <f t="shared" si="17"/>
        <v>151886516.21000001</v>
      </c>
      <c r="AF44" s="20"/>
      <c r="AG44" s="29">
        <f t="shared" si="17"/>
        <v>7988030</v>
      </c>
      <c r="AH44" s="29">
        <f t="shared" si="17"/>
        <v>1177325</v>
      </c>
      <c r="AI44" s="29">
        <f t="shared" si="17"/>
        <v>0</v>
      </c>
      <c r="AJ44" s="29">
        <f t="shared" si="17"/>
        <v>233835</v>
      </c>
      <c r="AK44" s="29">
        <f t="shared" si="17"/>
        <v>9399190</v>
      </c>
      <c r="AL44" s="20" t="s">
        <v>83</v>
      </c>
      <c r="AM44" s="29">
        <f>(SUM(AM10:AM42))</f>
        <v>19082199.039999999</v>
      </c>
      <c r="AN44" s="29">
        <f t="shared" si="17"/>
        <v>5792267.6399999997</v>
      </c>
      <c r="AO44" s="29">
        <f t="shared" si="17"/>
        <v>284621</v>
      </c>
      <c r="AP44" s="29">
        <f t="shared" si="17"/>
        <v>4628444.8</v>
      </c>
      <c r="AQ44" s="29">
        <f t="shared" si="17"/>
        <v>29787532.48</v>
      </c>
      <c r="AR44" s="20" t="s">
        <v>83</v>
      </c>
      <c r="AS44" s="29">
        <f t="shared" si="17"/>
        <v>16404440.060000001</v>
      </c>
      <c r="AT44" s="29">
        <f t="shared" si="17"/>
        <v>5009421.63</v>
      </c>
      <c r="AU44" s="29">
        <f t="shared" si="17"/>
        <v>16099946.48</v>
      </c>
      <c r="AV44" s="29">
        <f t="shared" si="17"/>
        <v>8937446.5600000005</v>
      </c>
      <c r="AW44" s="29">
        <f t="shared" si="17"/>
        <v>449986.35</v>
      </c>
      <c r="AX44" s="29">
        <f t="shared" si="17"/>
        <v>6978389.0300000003</v>
      </c>
      <c r="AY44" s="29">
        <f t="shared" si="17"/>
        <v>53879630.109999999</v>
      </c>
      <c r="AZ44" s="20"/>
      <c r="BA44" s="29">
        <f t="shared" si="17"/>
        <v>10827990.92</v>
      </c>
      <c r="BB44" s="29">
        <f t="shared" si="17"/>
        <v>4237566.74</v>
      </c>
      <c r="BC44" s="29">
        <f t="shared" si="17"/>
        <v>13269036.970000001</v>
      </c>
      <c r="BD44" s="29">
        <f t="shared" si="17"/>
        <v>1840978.69</v>
      </c>
      <c r="BE44" s="29">
        <f t="shared" si="17"/>
        <v>30175573.319999997</v>
      </c>
      <c r="BF44" s="20"/>
      <c r="BG44" s="29">
        <f t="shared" si="17"/>
        <v>10361212.82</v>
      </c>
      <c r="BH44" s="20"/>
      <c r="BI44" s="29">
        <f t="shared" si="17"/>
        <v>762785</v>
      </c>
      <c r="BJ44" s="29">
        <f t="shared" si="17"/>
        <v>57157</v>
      </c>
      <c r="BK44" s="29">
        <f t="shared" si="17"/>
        <v>84088</v>
      </c>
      <c r="BL44" s="29">
        <f t="shared" si="17"/>
        <v>160014</v>
      </c>
      <c r="BM44" s="29">
        <f t="shared" si="17"/>
        <v>3143373.11</v>
      </c>
      <c r="BN44" s="29">
        <f t="shared" si="17"/>
        <v>0</v>
      </c>
      <c r="BO44" s="29">
        <f t="shared" si="17"/>
        <v>0</v>
      </c>
      <c r="BP44" s="29">
        <f t="shared" si="17"/>
        <v>0</v>
      </c>
      <c r="BQ44" s="29">
        <f t="shared" si="17"/>
        <v>0</v>
      </c>
      <c r="BR44" s="29">
        <f t="shared" si="17"/>
        <v>1639697</v>
      </c>
      <c r="BS44" s="29">
        <f t="shared" si="17"/>
        <v>214929</v>
      </c>
      <c r="BT44" s="29">
        <f t="shared" si="17"/>
        <v>2090718</v>
      </c>
      <c r="BU44" s="29">
        <f t="shared" si="17"/>
        <v>8152761.1100000003</v>
      </c>
      <c r="BV44" s="20" t="s">
        <v>83</v>
      </c>
      <c r="BW44" s="29">
        <f t="shared" si="17"/>
        <v>141755899.84</v>
      </c>
      <c r="BX44" s="20" t="s">
        <v>12</v>
      </c>
      <c r="BY44" s="29">
        <f t="shared" si="17"/>
        <v>10130616.370000001</v>
      </c>
      <c r="BZ44" s="20" t="s">
        <v>12</v>
      </c>
      <c r="CA44" s="29">
        <f>SUM(CA10:CA42)</f>
        <v>20</v>
      </c>
      <c r="CB44" s="20" t="s">
        <v>12</v>
      </c>
      <c r="CC44" s="29">
        <f>(+BY44+CA44+C44)</f>
        <v>116360399.37</v>
      </c>
      <c r="CD44" s="5"/>
      <c r="CE44" s="29">
        <f t="shared" si="17"/>
        <v>79607063.819999993</v>
      </c>
      <c r="CF44" s="29">
        <f t="shared" si="17"/>
        <v>56380592</v>
      </c>
      <c r="CG44" s="29">
        <f t="shared" ref="CG44" si="18">(SUM(CG10:CG42))</f>
        <v>-19627256.449999999</v>
      </c>
      <c r="CH44" s="29"/>
      <c r="CI44" s="26">
        <v>48</v>
      </c>
      <c r="CJ44" s="36" t="s">
        <v>8</v>
      </c>
      <c r="CK44" s="6"/>
      <c r="CL44" s="6"/>
      <c r="CM44" s="13">
        <f>(+BG$44)</f>
        <v>10361212.82</v>
      </c>
      <c r="CN44" s="5" t="s">
        <v>12</v>
      </c>
      <c r="CO44" t="s">
        <v>236</v>
      </c>
      <c r="CQ44" s="3">
        <f>(+CM34)</f>
        <v>4541</v>
      </c>
      <c r="CR44" s="6"/>
      <c r="CS44" s="6"/>
      <c r="CT44" s="6"/>
      <c r="CU44" s="6"/>
      <c r="CV44" s="6"/>
      <c r="CW44" s="6"/>
      <c r="CX44" s="6"/>
    </row>
    <row r="45" spans="1:102" x14ac:dyDescent="0.2">
      <c r="W45" s="6">
        <f>W44+X44</f>
        <v>9731704.6699999999</v>
      </c>
      <c r="CI45" s="41"/>
      <c r="CJ45" s="36" t="s">
        <v>238</v>
      </c>
      <c r="CK45" s="6"/>
      <c r="CL45" s="6"/>
      <c r="CM45" s="13"/>
      <c r="CN45" s="5" t="s">
        <v>12</v>
      </c>
      <c r="CO45" t="s">
        <v>239</v>
      </c>
      <c r="CQ45" s="3">
        <f>(+CM35)</f>
        <v>3847879</v>
      </c>
      <c r="CR45" s="6"/>
      <c r="CS45" s="6"/>
      <c r="CT45" s="6"/>
      <c r="CU45" s="6"/>
      <c r="CV45" s="6"/>
      <c r="CW45" s="6"/>
      <c r="CX45" s="6"/>
    </row>
    <row r="46" spans="1:102" x14ac:dyDescent="0.2">
      <c r="CI46" s="26" t="s">
        <v>544</v>
      </c>
      <c r="CJ46" s="6" t="s">
        <v>242</v>
      </c>
      <c r="CK46" s="6"/>
      <c r="CL46" s="6"/>
      <c r="CM46" s="13">
        <f>(+AG44+AM44)</f>
        <v>27070229.039999999</v>
      </c>
      <c r="CN46" s="5" t="s">
        <v>12</v>
      </c>
      <c r="CO46" s="6" t="s">
        <v>220</v>
      </c>
      <c r="CP46" s="6"/>
      <c r="CQ46" s="6"/>
      <c r="CR46" s="6"/>
      <c r="CS46" s="6"/>
      <c r="CT46" s="6"/>
      <c r="CU46" s="6" t="s">
        <v>221</v>
      </c>
      <c r="CV46" s="6"/>
      <c r="CW46" s="6"/>
      <c r="CX46" s="6"/>
    </row>
    <row r="47" spans="1:102" x14ac:dyDescent="0.2">
      <c r="CI47" s="26" t="s">
        <v>241</v>
      </c>
      <c r="CJ47" s="6" t="s">
        <v>245</v>
      </c>
      <c r="CK47" s="6"/>
      <c r="CL47" s="6"/>
      <c r="CM47" s="13">
        <f>(+AH44+AN44)</f>
        <v>6969592.6399999997</v>
      </c>
      <c r="CN47" s="5" t="s">
        <v>12</v>
      </c>
      <c r="CO47" s="6" t="s">
        <v>246</v>
      </c>
      <c r="CP47" s="6"/>
      <c r="CQ47" s="6"/>
      <c r="CR47" s="6"/>
      <c r="CS47" s="6"/>
      <c r="CT47" s="6"/>
      <c r="CU47" s="6"/>
      <c r="CV47" s="6"/>
      <c r="CW47" s="6"/>
      <c r="CX47" s="6"/>
    </row>
    <row r="48" spans="1:102" x14ac:dyDescent="0.2">
      <c r="CI48" s="26" t="s">
        <v>244</v>
      </c>
      <c r="CJ48" s="6" t="s">
        <v>249</v>
      </c>
      <c r="CK48" s="6"/>
      <c r="CL48" s="6"/>
      <c r="CM48" s="13">
        <f>(+AI44+AO44)</f>
        <v>284621</v>
      </c>
      <c r="CN48" s="5" t="s">
        <v>12</v>
      </c>
      <c r="CO48" s="6" t="s">
        <v>250</v>
      </c>
      <c r="CP48" s="6"/>
      <c r="CQ48" s="6"/>
      <c r="CR48" s="6"/>
      <c r="CS48" s="6"/>
      <c r="CT48" s="6"/>
      <c r="CU48" s="6"/>
      <c r="CV48" s="6"/>
      <c r="CW48" s="6"/>
      <c r="CX48" s="6"/>
    </row>
    <row r="49" spans="87:102" x14ac:dyDescent="0.2">
      <c r="CI49" s="26" t="s">
        <v>248</v>
      </c>
      <c r="CJ49" s="6" t="s">
        <v>253</v>
      </c>
      <c r="CK49" s="6"/>
      <c r="CL49" s="6"/>
      <c r="CM49" s="13">
        <f>(+AJ44+AP44)</f>
        <v>4862279.8</v>
      </c>
      <c r="CN49" s="5" t="s">
        <v>12</v>
      </c>
      <c r="CO49" s="6" t="s">
        <v>220</v>
      </c>
      <c r="CP49" s="6"/>
      <c r="CQ49" s="6"/>
      <c r="CR49" s="6"/>
      <c r="CS49" s="6"/>
      <c r="CT49" s="6"/>
      <c r="CU49" s="6" t="s">
        <v>221</v>
      </c>
      <c r="CV49" s="6"/>
      <c r="CW49" s="6"/>
      <c r="CX49" s="6"/>
    </row>
    <row r="50" spans="87:102" x14ac:dyDescent="0.2">
      <c r="CI50" s="26" t="s">
        <v>252</v>
      </c>
      <c r="CJ50" s="6" t="s">
        <v>255</v>
      </c>
      <c r="CK50" s="6"/>
      <c r="CL50" s="6"/>
      <c r="CM50" s="13">
        <f>(+AK44+AQ44)</f>
        <v>39186722.480000004</v>
      </c>
      <c r="CN50" s="5" t="s">
        <v>12</v>
      </c>
      <c r="CO50" s="6" t="s">
        <v>256</v>
      </c>
      <c r="CP50" s="6"/>
      <c r="CQ50" s="6"/>
      <c r="CR50" s="6"/>
      <c r="CS50" s="6"/>
      <c r="CT50" s="6"/>
      <c r="CU50" s="6"/>
      <c r="CV50" s="6"/>
      <c r="CW50" s="6"/>
      <c r="CX50" s="6"/>
    </row>
    <row r="51" spans="87:102" x14ac:dyDescent="0.2">
      <c r="CI51" s="41"/>
      <c r="CJ51" s="36" t="s">
        <v>6</v>
      </c>
      <c r="CK51" s="6"/>
      <c r="CL51" s="6"/>
      <c r="CM51" s="13"/>
      <c r="CN51" s="5" t="s">
        <v>12</v>
      </c>
      <c r="CO51" s="6" t="s">
        <v>258</v>
      </c>
      <c r="CP51" s="6"/>
      <c r="CQ51" s="6"/>
      <c r="CR51" s="6"/>
      <c r="CS51" s="6"/>
      <c r="CT51" s="6"/>
      <c r="CU51" s="6"/>
      <c r="CV51" s="6"/>
      <c r="CW51" s="6"/>
      <c r="CX51" s="6"/>
    </row>
    <row r="52" spans="87:102" x14ac:dyDescent="0.2">
      <c r="CI52" s="26">
        <v>35</v>
      </c>
      <c r="CJ52" s="6" t="s">
        <v>260</v>
      </c>
      <c r="CK52" s="6"/>
      <c r="CL52" s="6"/>
      <c r="CM52" s="13">
        <f>+AS44</f>
        <v>16404440.060000001</v>
      </c>
      <c r="CN52" s="5" t="s">
        <v>12</v>
      </c>
      <c r="CO52" s="6"/>
      <c r="CP52" s="6"/>
      <c r="CQ52" s="6"/>
      <c r="CR52" s="6"/>
      <c r="CS52" s="6"/>
      <c r="CT52" s="6"/>
      <c r="CU52" s="6"/>
      <c r="CV52" s="6"/>
      <c r="CW52" s="6"/>
      <c r="CX52" s="6"/>
    </row>
    <row r="53" spans="87:102" x14ac:dyDescent="0.2">
      <c r="CI53" s="26">
        <v>36</v>
      </c>
      <c r="CJ53" s="6" t="s">
        <v>262</v>
      </c>
      <c r="CK53" s="6"/>
      <c r="CL53" s="6"/>
      <c r="CM53" s="13">
        <f>+AT44</f>
        <v>5009421.63</v>
      </c>
      <c r="CN53" s="5" t="s">
        <v>12</v>
      </c>
      <c r="CO53" s="6" t="s">
        <v>220</v>
      </c>
      <c r="CP53" s="6"/>
      <c r="CQ53" s="6"/>
      <c r="CR53" s="6"/>
      <c r="CS53" s="6"/>
      <c r="CT53" s="6"/>
      <c r="CU53" s="6" t="s">
        <v>221</v>
      </c>
      <c r="CV53" s="6"/>
      <c r="CW53" s="6"/>
      <c r="CX53" s="6"/>
    </row>
    <row r="54" spans="87:102" x14ac:dyDescent="0.2">
      <c r="CI54" s="26">
        <v>37</v>
      </c>
      <c r="CJ54" s="6" t="s">
        <v>264</v>
      </c>
      <c r="CK54" s="6"/>
      <c r="CL54" s="6"/>
      <c r="CM54" s="13">
        <f>+AU44</f>
        <v>16099946.48</v>
      </c>
      <c r="CN54" s="5" t="s">
        <v>12</v>
      </c>
      <c r="CO54" s="6"/>
      <c r="CP54" s="6"/>
      <c r="CQ54" s="6"/>
      <c r="CR54" s="6"/>
      <c r="CS54" s="6"/>
      <c r="CT54" s="6"/>
      <c r="CU54" s="6"/>
      <c r="CV54" s="6"/>
      <c r="CW54" s="6"/>
      <c r="CX54" s="6"/>
    </row>
    <row r="55" spans="87:102" x14ac:dyDescent="0.2">
      <c r="CI55" s="26">
        <v>38</v>
      </c>
      <c r="CJ55" s="6" t="s">
        <v>266</v>
      </c>
      <c r="CK55" s="6"/>
      <c r="CL55" s="6"/>
      <c r="CM55" s="13">
        <f>+AV44</f>
        <v>8937446.5600000005</v>
      </c>
      <c r="CN55" s="5" t="s">
        <v>12</v>
      </c>
      <c r="CO55" s="6"/>
      <c r="CP55" s="6"/>
      <c r="CQ55" s="6"/>
      <c r="CR55" s="6"/>
      <c r="CS55" s="6"/>
      <c r="CT55" s="6"/>
      <c r="CU55" s="6"/>
      <c r="CV55" s="6"/>
      <c r="CW55" s="6"/>
      <c r="CX55" s="6"/>
    </row>
    <row r="56" spans="87:102" x14ac:dyDescent="0.2">
      <c r="CI56" s="26">
        <v>39</v>
      </c>
      <c r="CJ56" s="6" t="s">
        <v>249</v>
      </c>
      <c r="CK56" s="6"/>
      <c r="CL56" s="6"/>
      <c r="CM56" s="13">
        <f>+AW44</f>
        <v>449986.35</v>
      </c>
      <c r="CN56" s="5" t="s">
        <v>12</v>
      </c>
      <c r="CO56" s="6"/>
      <c r="CP56" s="6"/>
      <c r="CQ56" s="6"/>
      <c r="CR56" s="6"/>
      <c r="CS56" s="6"/>
      <c r="CT56" s="6"/>
      <c r="CU56" s="6"/>
      <c r="CV56" s="6"/>
      <c r="CW56" s="6"/>
      <c r="CX56" s="6"/>
    </row>
    <row r="57" spans="87:102" x14ac:dyDescent="0.2">
      <c r="CI57" s="26">
        <v>40</v>
      </c>
      <c r="CJ57" s="6" t="s">
        <v>269</v>
      </c>
      <c r="CK57" s="6"/>
      <c r="CL57" s="6"/>
      <c r="CM57" s="13">
        <f>(+AX44)</f>
        <v>6978389.0300000003</v>
      </c>
      <c r="CN57" s="5" t="s">
        <v>12</v>
      </c>
      <c r="CO57" s="6"/>
      <c r="CP57" s="6"/>
      <c r="CQ57" s="6"/>
      <c r="CR57" s="6"/>
      <c r="CS57" s="6"/>
      <c r="CT57" s="6"/>
      <c r="CU57" s="6"/>
      <c r="CV57" s="6"/>
      <c r="CW57" s="6"/>
      <c r="CX57" s="6"/>
    </row>
    <row r="58" spans="87:102" x14ac:dyDescent="0.2">
      <c r="CI58" s="41"/>
      <c r="CJ58" s="36" t="s">
        <v>7</v>
      </c>
      <c r="CK58" s="6"/>
      <c r="CL58" s="6"/>
      <c r="CM58" s="13" t="s">
        <v>83</v>
      </c>
      <c r="CN58" s="5" t="s">
        <v>12</v>
      </c>
      <c r="CO58" s="6"/>
      <c r="CP58" s="6"/>
      <c r="CQ58" s="6"/>
      <c r="CR58" s="6"/>
      <c r="CS58" s="6"/>
      <c r="CT58" s="6"/>
      <c r="CU58" s="6"/>
      <c r="CV58" s="6"/>
      <c r="CW58" s="6"/>
      <c r="CX58" s="6"/>
    </row>
    <row r="59" spans="87:102" x14ac:dyDescent="0.2">
      <c r="CI59" s="26">
        <v>42</v>
      </c>
      <c r="CJ59" s="6" t="s">
        <v>272</v>
      </c>
      <c r="CK59" s="6"/>
      <c r="CL59" s="6"/>
      <c r="CM59" s="13">
        <f>(+BA44)</f>
        <v>10827990.92</v>
      </c>
      <c r="CN59" s="5" t="s">
        <v>12</v>
      </c>
      <c r="CO59" s="6"/>
      <c r="CP59" s="6"/>
      <c r="CQ59" s="6"/>
      <c r="CR59" s="6"/>
      <c r="CS59" s="6"/>
      <c r="CT59" s="6"/>
      <c r="CU59" s="6"/>
      <c r="CV59" s="6"/>
      <c r="CW59" s="6"/>
      <c r="CX59" s="6"/>
    </row>
    <row r="60" spans="87:102" x14ac:dyDescent="0.2">
      <c r="CI60" s="26">
        <v>43</v>
      </c>
      <c r="CJ60" s="6" t="s">
        <v>274</v>
      </c>
      <c r="CK60" s="6"/>
      <c r="CL60" s="6"/>
      <c r="CM60" s="13">
        <f>+BB44</f>
        <v>4237566.74</v>
      </c>
      <c r="CN60" s="5" t="s">
        <v>12</v>
      </c>
      <c r="CO60" s="6"/>
      <c r="CP60" s="6"/>
      <c r="CQ60" s="6"/>
      <c r="CR60" s="6"/>
      <c r="CS60" s="6"/>
      <c r="CT60" s="6"/>
      <c r="CU60" s="6"/>
      <c r="CV60" s="6"/>
      <c r="CW60" s="6"/>
      <c r="CX60" s="6"/>
    </row>
    <row r="61" spans="87:102" x14ac:dyDescent="0.2">
      <c r="CI61" s="26">
        <v>44</v>
      </c>
      <c r="CJ61" s="6" t="s">
        <v>276</v>
      </c>
      <c r="CK61" s="6"/>
      <c r="CL61" s="6"/>
      <c r="CM61" s="13">
        <f>+BC44</f>
        <v>13269036.970000001</v>
      </c>
      <c r="CN61" s="5" t="s">
        <v>12</v>
      </c>
      <c r="CO61" s="6"/>
      <c r="CP61" s="6"/>
      <c r="CQ61" s="6"/>
      <c r="CR61" s="6"/>
      <c r="CS61" s="6"/>
      <c r="CT61" s="6"/>
      <c r="CU61" s="6"/>
      <c r="CV61" s="6"/>
      <c r="CW61" s="6"/>
      <c r="CX61" s="6"/>
    </row>
    <row r="62" spans="87:102" x14ac:dyDescent="0.2">
      <c r="CI62" s="26">
        <v>45</v>
      </c>
      <c r="CJ62" s="6" t="s">
        <v>278</v>
      </c>
      <c r="CK62" s="6"/>
      <c r="CL62" s="6"/>
      <c r="CM62" s="13">
        <f>+BD44</f>
        <v>1840978.69</v>
      </c>
      <c r="CN62" s="5" t="s">
        <v>12</v>
      </c>
      <c r="CO62" s="6"/>
      <c r="CP62" s="6"/>
      <c r="CQ62" s="6"/>
      <c r="CR62" s="6"/>
      <c r="CS62" s="6"/>
      <c r="CT62" s="6"/>
      <c r="CU62" s="6"/>
      <c r="CV62" s="6"/>
      <c r="CW62" s="6"/>
      <c r="CX62" s="6"/>
    </row>
    <row r="63" spans="87:102" x14ac:dyDescent="0.2">
      <c r="CI63" s="41"/>
      <c r="CJ63" s="36" t="s">
        <v>280</v>
      </c>
      <c r="CK63" s="6"/>
      <c r="CL63" s="6"/>
      <c r="CM63" s="13"/>
      <c r="CN63" s="5" t="s">
        <v>12</v>
      </c>
      <c r="CO63" s="6"/>
      <c r="CP63" s="6"/>
      <c r="CQ63" s="6"/>
      <c r="CR63" s="6"/>
      <c r="CS63" s="6"/>
      <c r="CT63" s="6"/>
      <c r="CU63" s="6"/>
      <c r="CV63" s="6"/>
      <c r="CW63" s="6"/>
      <c r="CX63" s="6"/>
    </row>
    <row r="64" spans="87:102" x14ac:dyDescent="0.2">
      <c r="CI64" s="26">
        <v>48</v>
      </c>
      <c r="CJ64" s="6" t="s">
        <v>282</v>
      </c>
      <c r="CK64" s="6"/>
      <c r="CL64" s="6"/>
      <c r="CM64" s="13">
        <f>(+BI44)</f>
        <v>762785</v>
      </c>
      <c r="CN64" s="5" t="s">
        <v>12</v>
      </c>
      <c r="CO64" s="6"/>
      <c r="CP64" s="6"/>
      <c r="CQ64" s="6"/>
      <c r="CR64" s="6"/>
      <c r="CS64" s="6"/>
      <c r="CT64" s="6"/>
      <c r="CU64" s="6"/>
      <c r="CV64" s="6"/>
      <c r="CW64" s="6"/>
      <c r="CX64" s="6"/>
    </row>
    <row r="65" spans="87:102" x14ac:dyDescent="0.2">
      <c r="CI65" s="26">
        <v>49</v>
      </c>
      <c r="CJ65" s="6" t="s">
        <v>284</v>
      </c>
      <c r="CK65" s="6"/>
      <c r="CL65" s="6"/>
      <c r="CM65" s="13">
        <f>(+BJ44)</f>
        <v>57157</v>
      </c>
      <c r="CN65" s="5" t="s">
        <v>12</v>
      </c>
      <c r="CO65" s="6"/>
      <c r="CP65" s="6"/>
      <c r="CQ65" s="6"/>
      <c r="CR65" s="6"/>
      <c r="CS65" s="6"/>
      <c r="CT65" s="6"/>
      <c r="CU65" s="6"/>
      <c r="CV65" s="6"/>
      <c r="CW65" s="6"/>
      <c r="CX65" s="6"/>
    </row>
    <row r="66" spans="87:102" x14ac:dyDescent="0.2">
      <c r="CI66" s="26">
        <v>50</v>
      </c>
      <c r="CJ66" s="6" t="s">
        <v>286</v>
      </c>
      <c r="CK66" s="6"/>
      <c r="CL66" s="6"/>
      <c r="CM66" s="13">
        <f>(+BK44)</f>
        <v>84088</v>
      </c>
      <c r="CN66" s="5" t="s">
        <v>12</v>
      </c>
      <c r="CO66" s="6"/>
      <c r="CP66" s="6"/>
      <c r="CQ66" s="6"/>
      <c r="CR66" s="6"/>
      <c r="CS66" s="6"/>
      <c r="CT66" s="6"/>
      <c r="CU66" s="6"/>
      <c r="CV66" s="6"/>
      <c r="CW66" s="6"/>
      <c r="CX66" s="6"/>
    </row>
    <row r="67" spans="87:102" x14ac:dyDescent="0.2">
      <c r="CI67" s="26">
        <v>51</v>
      </c>
      <c r="CJ67" s="6" t="s">
        <v>288</v>
      </c>
      <c r="CK67" s="6"/>
      <c r="CL67" s="6"/>
      <c r="CM67" s="13">
        <f>(+BL44)</f>
        <v>160014</v>
      </c>
      <c r="CN67" s="5" t="s">
        <v>12</v>
      </c>
      <c r="CO67" s="6"/>
      <c r="CP67" s="6"/>
      <c r="CQ67" s="6"/>
      <c r="CR67" s="6"/>
      <c r="CS67" s="6"/>
      <c r="CT67" s="6"/>
      <c r="CU67" s="6"/>
      <c r="CV67" s="6"/>
      <c r="CW67" s="6"/>
      <c r="CX67" s="6"/>
    </row>
    <row r="68" spans="87:102" x14ac:dyDescent="0.2">
      <c r="CI68" s="26">
        <v>52</v>
      </c>
      <c r="CJ68" s="6" t="s">
        <v>290</v>
      </c>
      <c r="CK68" s="6"/>
      <c r="CL68" s="6"/>
      <c r="CM68" s="13">
        <f>(+BM44)</f>
        <v>3143373.11</v>
      </c>
      <c r="CN68" s="5" t="s">
        <v>12</v>
      </c>
      <c r="CO68" s="6"/>
      <c r="CP68" s="6"/>
      <c r="CQ68" s="6"/>
      <c r="CR68" s="6"/>
      <c r="CS68" s="6"/>
      <c r="CT68" s="6"/>
      <c r="CU68" s="6"/>
      <c r="CV68" s="6"/>
      <c r="CW68" s="6"/>
      <c r="CX68" s="6"/>
    </row>
    <row r="69" spans="87:102" x14ac:dyDescent="0.2">
      <c r="CI69" s="26">
        <v>53</v>
      </c>
      <c r="CJ69" s="6" t="s">
        <v>292</v>
      </c>
      <c r="CK69" s="6"/>
      <c r="CL69" s="6"/>
      <c r="CM69" s="13">
        <f>(+BN44)</f>
        <v>0</v>
      </c>
      <c r="CN69" s="5" t="s">
        <v>12</v>
      </c>
      <c r="CO69" s="6"/>
      <c r="CP69" s="6"/>
      <c r="CQ69" s="6"/>
      <c r="CR69" s="6"/>
      <c r="CS69" s="6"/>
      <c r="CT69" s="6"/>
      <c r="CU69" s="6"/>
      <c r="CV69" s="6"/>
      <c r="CW69" s="6"/>
      <c r="CX69" s="6"/>
    </row>
    <row r="70" spans="87:102" x14ac:dyDescent="0.2">
      <c r="CI70" s="26">
        <v>54</v>
      </c>
      <c r="CJ70" s="6" t="s">
        <v>294</v>
      </c>
      <c r="CK70" s="6"/>
      <c r="CL70" s="6"/>
      <c r="CM70" s="13">
        <f>(+BO44)</f>
        <v>0</v>
      </c>
      <c r="CN70" s="5" t="s">
        <v>12</v>
      </c>
      <c r="CO70" s="6"/>
      <c r="CP70" s="6"/>
      <c r="CQ70" s="6"/>
      <c r="CR70" s="6"/>
      <c r="CS70" s="6"/>
      <c r="CT70" s="6"/>
      <c r="CU70" s="6"/>
      <c r="CV70" s="6"/>
      <c r="CW70" s="6"/>
      <c r="CX70" s="6"/>
    </row>
    <row r="71" spans="87:102" x14ac:dyDescent="0.2">
      <c r="CI71" s="26">
        <v>55</v>
      </c>
      <c r="CJ71" s="6" t="s">
        <v>296</v>
      </c>
      <c r="CK71" s="6"/>
      <c r="CL71" s="6"/>
      <c r="CM71" s="13">
        <f>(+BP44)</f>
        <v>0</v>
      </c>
      <c r="CN71" s="5" t="s">
        <v>12</v>
      </c>
      <c r="CO71" s="6"/>
      <c r="CP71" s="6"/>
      <c r="CQ71" s="6"/>
      <c r="CR71" s="6"/>
      <c r="CS71" s="6"/>
      <c r="CT71" s="6"/>
      <c r="CU71" s="6"/>
      <c r="CV71" s="6"/>
      <c r="CW71" s="6"/>
      <c r="CX71" s="6"/>
    </row>
    <row r="72" spans="87:102" x14ac:dyDescent="0.2">
      <c r="CI72" s="26">
        <v>56</v>
      </c>
      <c r="CJ72" s="6" t="s">
        <v>298</v>
      </c>
      <c r="CK72" s="6"/>
      <c r="CL72" s="6"/>
      <c r="CM72" s="13">
        <f>(+BQ44)</f>
        <v>0</v>
      </c>
      <c r="CN72" s="5" t="s">
        <v>12</v>
      </c>
      <c r="CO72" s="6"/>
      <c r="CP72" s="6"/>
      <c r="CQ72" s="6"/>
      <c r="CR72" s="6"/>
      <c r="CS72" s="6"/>
      <c r="CT72" s="6"/>
      <c r="CU72" s="6"/>
      <c r="CV72" s="6"/>
      <c r="CW72" s="6"/>
      <c r="CX72" s="6"/>
    </row>
    <row r="73" spans="87:102" x14ac:dyDescent="0.2">
      <c r="CI73" s="26">
        <v>57</v>
      </c>
      <c r="CJ73" s="6" t="s">
        <v>300</v>
      </c>
      <c r="CK73" s="6"/>
      <c r="CL73" s="6"/>
      <c r="CM73" s="13">
        <f>(+BR44)</f>
        <v>1639697</v>
      </c>
      <c r="CN73" s="5" t="s">
        <v>12</v>
      </c>
      <c r="CO73" s="6"/>
      <c r="CP73" s="6"/>
      <c r="CQ73" s="6"/>
      <c r="CR73" s="6"/>
      <c r="CS73" s="6"/>
      <c r="CT73" s="6"/>
      <c r="CU73" s="6"/>
      <c r="CV73" s="6"/>
      <c r="CW73" s="6"/>
      <c r="CX73" s="6"/>
    </row>
    <row r="74" spans="87:102" x14ac:dyDescent="0.2">
      <c r="CI74" s="26">
        <v>58</v>
      </c>
      <c r="CJ74" s="6" t="s">
        <v>302</v>
      </c>
      <c r="CK74" s="6"/>
      <c r="CL74" s="6"/>
      <c r="CM74" s="13">
        <f>(+BS44)</f>
        <v>214929</v>
      </c>
      <c r="CN74" s="5" t="s">
        <v>12</v>
      </c>
      <c r="CO74" s="6"/>
      <c r="CP74" s="6"/>
      <c r="CQ74" s="6"/>
      <c r="CR74" s="6"/>
      <c r="CS74" s="6"/>
      <c r="CT74" s="6"/>
      <c r="CU74" s="6"/>
      <c r="CV74" s="6"/>
      <c r="CW74" s="6"/>
      <c r="CX74" s="6"/>
    </row>
    <row r="75" spans="87:102" x14ac:dyDescent="0.2">
      <c r="CI75" s="26">
        <v>59</v>
      </c>
      <c r="CJ75" s="6" t="s">
        <v>537</v>
      </c>
      <c r="CK75" s="6"/>
      <c r="CL75" s="6"/>
      <c r="CM75" s="13">
        <f>+BT44</f>
        <v>2090718</v>
      </c>
      <c r="CN75" s="5" t="s">
        <v>12</v>
      </c>
      <c r="CO75" s="6"/>
      <c r="CP75" s="6"/>
      <c r="CQ75" s="6"/>
      <c r="CR75" s="6"/>
      <c r="CS75" s="6"/>
      <c r="CT75" s="6"/>
      <c r="CU75" s="6"/>
      <c r="CV75" s="6"/>
      <c r="CW75" s="6"/>
      <c r="CX75" s="6"/>
    </row>
    <row r="76" spans="87:102" x14ac:dyDescent="0.2">
      <c r="CI76" s="26"/>
      <c r="CJ76" s="6"/>
      <c r="CK76" s="6"/>
      <c r="CL76" s="6"/>
      <c r="CM76" s="13"/>
      <c r="CN76" s="5" t="s">
        <v>12</v>
      </c>
      <c r="CO76" s="6"/>
      <c r="CP76" s="6"/>
      <c r="CQ76" s="6"/>
      <c r="CR76" s="6"/>
      <c r="CS76" s="6"/>
      <c r="CT76" s="6"/>
      <c r="CU76" s="6"/>
      <c r="CV76" s="6"/>
      <c r="CW76" s="6"/>
      <c r="CX76" s="6"/>
    </row>
    <row r="77" spans="87:102" x14ac:dyDescent="0.2">
      <c r="CI77" s="26">
        <v>61</v>
      </c>
      <c r="CJ77" s="36" t="s">
        <v>305</v>
      </c>
      <c r="CK77" s="6"/>
      <c r="CL77" s="6"/>
      <c r="CM77" s="13">
        <f>+BW44</f>
        <v>141755899.84</v>
      </c>
      <c r="CN77" s="5" t="s">
        <v>12</v>
      </c>
      <c r="CO77" s="6"/>
      <c r="CP77" s="6"/>
      <c r="CQ77" s="6"/>
      <c r="CR77" s="6"/>
      <c r="CS77" s="6"/>
      <c r="CT77" s="6"/>
      <c r="CU77" s="6"/>
      <c r="CV77" s="6"/>
      <c r="CW77" s="6"/>
      <c r="CX77" s="6"/>
    </row>
    <row r="78" spans="87:102" x14ac:dyDescent="0.2">
      <c r="CI78" s="26"/>
      <c r="CN78" s="5" t="s">
        <v>12</v>
      </c>
      <c r="CO78" s="6"/>
      <c r="CP78" s="6"/>
      <c r="CQ78" s="6"/>
      <c r="CR78" s="6"/>
      <c r="CS78" s="6"/>
      <c r="CT78" s="6"/>
      <c r="CU78" s="6"/>
      <c r="CV78" s="6"/>
      <c r="CW78" s="6"/>
      <c r="CX78" s="6"/>
    </row>
    <row r="79" spans="87:102" x14ac:dyDescent="0.2">
      <c r="CI79" s="26">
        <v>62</v>
      </c>
      <c r="CJ79" s="36" t="s">
        <v>308</v>
      </c>
      <c r="CK79" s="6"/>
      <c r="CL79" s="6"/>
      <c r="CM79" s="13">
        <f>+BY44</f>
        <v>10130616.370000001</v>
      </c>
      <c r="CN79" s="5" t="s">
        <v>12</v>
      </c>
      <c r="CO79" s="6"/>
      <c r="CP79" s="6"/>
      <c r="CQ79" s="6"/>
      <c r="CR79" s="6"/>
      <c r="CS79" s="6"/>
      <c r="CT79" s="6"/>
      <c r="CU79" s="6"/>
      <c r="CV79" s="6"/>
      <c r="CW79" s="6"/>
      <c r="CX79" s="6"/>
    </row>
    <row r="80" spans="87:102" x14ac:dyDescent="0.2">
      <c r="CI80" s="26"/>
      <c r="CJ80" s="6"/>
      <c r="CK80" s="6"/>
      <c r="CL80" s="6"/>
      <c r="CM80" s="13"/>
      <c r="CN80" s="5" t="s">
        <v>12</v>
      </c>
      <c r="CO80" s="6"/>
      <c r="CP80" s="6"/>
      <c r="CQ80" s="6"/>
      <c r="CR80" s="6"/>
      <c r="CS80" s="6"/>
      <c r="CT80" s="6"/>
      <c r="CU80" s="6"/>
      <c r="CV80" s="6"/>
      <c r="CW80" s="6"/>
      <c r="CX80" s="6"/>
    </row>
    <row r="81" spans="87:102" x14ac:dyDescent="0.2">
      <c r="CI81" s="27">
        <v>64</v>
      </c>
      <c r="CJ81" s="36" t="s">
        <v>311</v>
      </c>
      <c r="CK81" s="6"/>
      <c r="CL81" s="6"/>
      <c r="CM81" s="13">
        <f>+CC44</f>
        <v>116360399.37</v>
      </c>
      <c r="CN81" s="5" t="s">
        <v>12</v>
      </c>
      <c r="CO81" s="6"/>
      <c r="CP81" s="6"/>
      <c r="CQ81" s="6"/>
      <c r="CR81" s="6"/>
      <c r="CS81" s="6"/>
      <c r="CT81" s="6"/>
      <c r="CU81" s="6"/>
      <c r="CV81" s="6"/>
      <c r="CW81" s="6"/>
      <c r="CX81" s="6"/>
    </row>
    <row r="82" spans="87:102" x14ac:dyDescent="0.2">
      <c r="CI82" s="26"/>
      <c r="CJ82" s="6"/>
      <c r="CK82" s="6"/>
      <c r="CL82" s="6"/>
      <c r="CM82" s="6"/>
      <c r="CN82" s="5"/>
      <c r="CO82" s="6"/>
      <c r="CP82" s="6"/>
      <c r="CQ82" s="6"/>
      <c r="CR82" s="6"/>
      <c r="CS82" s="6"/>
      <c r="CT82" s="6"/>
      <c r="CU82" s="6"/>
      <c r="CV82" s="6"/>
      <c r="CW82" s="6"/>
      <c r="CX82" s="6"/>
    </row>
    <row r="83" spans="87:102" x14ac:dyDescent="0.2">
      <c r="CI83" s="26"/>
      <c r="CJ83" s="6"/>
      <c r="CK83" s="6"/>
      <c r="CL83" s="6"/>
      <c r="CM83" s="6"/>
      <c r="CN83" s="5"/>
      <c r="CO83" s="6"/>
      <c r="CP83" s="6"/>
      <c r="CQ83" s="6"/>
      <c r="CR83" s="6"/>
      <c r="CS83" s="6"/>
      <c r="CT83" s="6"/>
      <c r="CU83" s="6"/>
      <c r="CV83" s="6"/>
      <c r="CW83" s="6"/>
      <c r="CX83" s="6"/>
    </row>
    <row r="84" spans="87:102" x14ac:dyDescent="0.2">
      <c r="CI84" s="26"/>
      <c r="CJ84" s="6"/>
      <c r="CK84" s="6"/>
      <c r="CL84" s="6"/>
      <c r="CM84" s="24"/>
      <c r="CN84" s="5" t="s">
        <v>12</v>
      </c>
      <c r="CO84" s="6"/>
      <c r="CP84" s="6"/>
      <c r="CQ84" s="6"/>
      <c r="CR84" s="6"/>
      <c r="CS84" s="6"/>
      <c r="CT84" s="6"/>
      <c r="CU84" s="6"/>
      <c r="CV84" s="6"/>
      <c r="CW84" s="6"/>
      <c r="CX84" s="6"/>
    </row>
    <row r="85" spans="87:102" x14ac:dyDescent="0.2">
      <c r="CI85" s="26"/>
      <c r="CJ85" s="6"/>
      <c r="CK85" s="6"/>
      <c r="CL85" s="6"/>
      <c r="CM85" s="6"/>
      <c r="CN85" s="6"/>
      <c r="CO85" s="6"/>
      <c r="CP85" s="6"/>
      <c r="CQ85" s="6"/>
      <c r="CR85" s="6"/>
      <c r="CS85" s="6"/>
      <c r="CT85" s="6"/>
      <c r="CU85" s="6"/>
      <c r="CV85" s="6"/>
      <c r="CW85" s="6"/>
      <c r="CX85" s="6"/>
    </row>
    <row r="86" spans="87:102" x14ac:dyDescent="0.2">
      <c r="CI86" s="26"/>
      <c r="CJ86" s="6"/>
      <c r="CK86" s="6"/>
      <c r="CL86" s="6"/>
      <c r="CM86" s="6"/>
      <c r="CN86" s="6"/>
      <c r="CO86" s="6"/>
      <c r="CP86" s="6"/>
      <c r="CQ86" s="6"/>
      <c r="CR86" s="6"/>
      <c r="CS86" s="6"/>
      <c r="CT86" s="6"/>
      <c r="CU86" s="6"/>
      <c r="CV86" s="6"/>
      <c r="CW86" s="6"/>
      <c r="CX86" s="6"/>
    </row>
    <row r="87" spans="87:102" x14ac:dyDescent="0.2">
      <c r="CI87" s="26"/>
      <c r="CJ87" s="6"/>
      <c r="CK87" s="6"/>
      <c r="CL87" s="6"/>
      <c r="CM87" s="6"/>
      <c r="CN87" s="6"/>
      <c r="CO87" s="6"/>
      <c r="CP87" s="6"/>
      <c r="CQ87" s="6"/>
      <c r="CR87" s="6"/>
      <c r="CS87" s="6"/>
      <c r="CT87" s="6"/>
      <c r="CU87" s="6"/>
      <c r="CV87" s="6"/>
      <c r="CW87" s="6"/>
      <c r="CX87" s="6"/>
    </row>
    <row r="88" spans="87:102" x14ac:dyDescent="0.2">
      <c r="CI88" s="26"/>
      <c r="CJ88" s="6"/>
      <c r="CK88" s="6"/>
      <c r="CL88" s="6"/>
      <c r="CM88" s="6"/>
      <c r="CN88" s="6"/>
      <c r="CO88" s="6"/>
      <c r="CP88" s="6"/>
      <c r="CQ88" s="6"/>
      <c r="CR88" s="6"/>
      <c r="CS88" s="6"/>
      <c r="CT88" s="6"/>
      <c r="CU88" s="6"/>
      <c r="CV88" s="6"/>
      <c r="CW88" s="6"/>
      <c r="CX88" s="6"/>
    </row>
    <row r="89" spans="87:102" x14ac:dyDescent="0.2">
      <c r="CI89" s="26"/>
      <c r="CJ89" s="6"/>
      <c r="CK89" s="6"/>
      <c r="CL89" s="6"/>
      <c r="CM89" s="6"/>
      <c r="CN89" s="6"/>
      <c r="CO89" s="6"/>
      <c r="CP89" s="6"/>
      <c r="CQ89" s="6"/>
      <c r="CR89" s="6"/>
      <c r="CS89" s="6"/>
      <c r="CT89" s="6"/>
      <c r="CU89" s="6"/>
      <c r="CV89" s="6"/>
      <c r="CW89" s="6"/>
      <c r="CX89" s="6"/>
    </row>
    <row r="90" spans="87:102" x14ac:dyDescent="0.2">
      <c r="CI90" s="26"/>
      <c r="CJ90" s="6"/>
      <c r="CK90" s="6"/>
      <c r="CL90" s="6"/>
      <c r="CM90" s="6"/>
      <c r="CN90" s="6"/>
      <c r="CO90" s="6"/>
      <c r="CP90" s="6"/>
      <c r="CQ90" s="6"/>
      <c r="CR90" s="6"/>
      <c r="CS90" s="6"/>
      <c r="CT90" s="6"/>
      <c r="CU90" s="6"/>
      <c r="CV90" s="6"/>
      <c r="CW90" s="6"/>
      <c r="CX90" s="6"/>
    </row>
    <row r="91" spans="87:102" x14ac:dyDescent="0.2">
      <c r="CI91" s="26"/>
      <c r="CJ91" s="6"/>
      <c r="CK91" s="6"/>
      <c r="CL91" s="6"/>
      <c r="CM91" s="6"/>
      <c r="CN91" s="6"/>
      <c r="CO91" s="6"/>
      <c r="CP91" s="6"/>
      <c r="CQ91" s="6"/>
      <c r="CR91" s="6"/>
      <c r="CS91" s="6"/>
      <c r="CT91" s="6"/>
      <c r="CU91" s="6"/>
      <c r="CV91" s="6"/>
      <c r="CW91" s="6"/>
      <c r="CX91" s="6"/>
    </row>
    <row r="92" spans="87:102" x14ac:dyDescent="0.2">
      <c r="CI92" s="26"/>
      <c r="CJ92" s="6"/>
      <c r="CK92" s="6"/>
      <c r="CL92" s="6"/>
      <c r="CM92" s="6"/>
      <c r="CN92" s="6"/>
      <c r="CO92" s="6"/>
      <c r="CP92" s="6"/>
      <c r="CQ92" s="6"/>
      <c r="CR92" s="6"/>
      <c r="CS92" s="6"/>
      <c r="CT92" s="6"/>
      <c r="CU92" s="6"/>
      <c r="CV92" s="6"/>
      <c r="CW92" s="6"/>
      <c r="CX92" s="6"/>
    </row>
    <row r="93" spans="87:102" x14ac:dyDescent="0.2">
      <c r="CI93" s="26"/>
      <c r="CJ93" s="6"/>
      <c r="CK93" s="6"/>
      <c r="CL93" s="6"/>
      <c r="CM93" s="6"/>
      <c r="CN93" s="6"/>
      <c r="CO93" s="6"/>
      <c r="CP93" s="6"/>
      <c r="CQ93" s="6"/>
      <c r="CR93" s="6"/>
      <c r="CS93" s="6"/>
      <c r="CT93" s="6"/>
      <c r="CU93" s="6"/>
      <c r="CV93" s="6"/>
      <c r="CW93" s="6"/>
      <c r="CX93" s="6"/>
    </row>
    <row r="94" spans="87:102" x14ac:dyDescent="0.2">
      <c r="CI94" s="26"/>
      <c r="CJ94" s="6"/>
      <c r="CK94" s="6"/>
      <c r="CL94" s="6"/>
      <c r="CM94" s="6"/>
      <c r="CN94" s="6"/>
      <c r="CO94" s="6"/>
      <c r="CP94" s="6"/>
      <c r="CQ94" s="6"/>
      <c r="CR94" s="6"/>
      <c r="CS94" s="6"/>
      <c r="CT94" s="6"/>
      <c r="CU94" s="6"/>
      <c r="CV94" s="6"/>
      <c r="CW94" s="6"/>
      <c r="CX94" s="6"/>
    </row>
    <row r="95" spans="87:102" x14ac:dyDescent="0.2">
      <c r="CI95" s="26"/>
      <c r="CJ95" s="6"/>
      <c r="CK95" s="6"/>
      <c r="CL95" s="6"/>
      <c r="CM95" s="6"/>
      <c r="CN95" s="6"/>
      <c r="CO95" s="6"/>
      <c r="CP95" s="6"/>
      <c r="CQ95" s="6"/>
      <c r="CR95" s="6"/>
      <c r="CS95" s="6"/>
      <c r="CT95" s="6"/>
      <c r="CU95" s="6"/>
      <c r="CV95" s="6"/>
      <c r="CW95" s="6"/>
      <c r="CX95" s="6"/>
    </row>
    <row r="96" spans="87:102" x14ac:dyDescent="0.2">
      <c r="CI96" s="26"/>
      <c r="CJ96" s="6"/>
      <c r="CK96" s="6"/>
      <c r="CL96" s="6"/>
      <c r="CM96" s="6"/>
      <c r="CN96" s="6"/>
      <c r="CO96" s="6"/>
      <c r="CP96" s="6"/>
      <c r="CQ96" s="6"/>
      <c r="CR96" s="6"/>
      <c r="CS96" s="6"/>
      <c r="CT96" s="6"/>
      <c r="CU96" s="6"/>
      <c r="CV96" s="6"/>
      <c r="CW96" s="6"/>
      <c r="CX96" s="6"/>
    </row>
    <row r="97" spans="87:102" x14ac:dyDescent="0.2">
      <c r="CI97" s="26"/>
      <c r="CJ97" s="6"/>
      <c r="CK97" s="6"/>
      <c r="CL97" s="6"/>
      <c r="CM97" s="6"/>
      <c r="CN97" s="6"/>
      <c r="CO97" s="6"/>
      <c r="CP97" s="6"/>
      <c r="CQ97" s="6"/>
      <c r="CR97" s="6"/>
      <c r="CS97" s="6"/>
      <c r="CT97" s="6"/>
      <c r="CU97" s="6"/>
      <c r="CV97" s="6"/>
      <c r="CW97" s="6"/>
      <c r="CX97" s="6"/>
    </row>
    <row r="98" spans="87:102" x14ac:dyDescent="0.2">
      <c r="CI98" s="26"/>
      <c r="CJ98" s="6"/>
      <c r="CK98" s="6"/>
      <c r="CL98" s="6"/>
      <c r="CM98" s="6"/>
      <c r="CN98" s="6"/>
      <c r="CO98" s="6"/>
      <c r="CP98" s="6"/>
      <c r="CQ98" s="6"/>
      <c r="CR98" s="6"/>
      <c r="CS98" s="6"/>
      <c r="CT98" s="6"/>
      <c r="CU98" s="6"/>
      <c r="CV98" s="6"/>
      <c r="CW98" s="6"/>
      <c r="CX98" s="6"/>
    </row>
    <row r="99" spans="87:102" x14ac:dyDescent="0.2">
      <c r="CI99" s="26"/>
      <c r="CJ99" s="6"/>
      <c r="CK99" s="6"/>
      <c r="CL99" s="6"/>
      <c r="CM99" s="6"/>
      <c r="CN99" s="6"/>
      <c r="CO99" s="6"/>
      <c r="CP99" s="6"/>
      <c r="CQ99" s="6"/>
      <c r="CR99" s="6"/>
      <c r="CS99" s="6"/>
      <c r="CT99" s="6"/>
      <c r="CU99" s="6"/>
      <c r="CV99" s="6"/>
      <c r="CW99" s="6"/>
      <c r="CX99" s="6"/>
    </row>
    <row r="100" spans="87:102" x14ac:dyDescent="0.2">
      <c r="CI100" s="26"/>
      <c r="CJ100" s="6"/>
      <c r="CK100" s="6"/>
      <c r="CL100" s="6"/>
      <c r="CM100" s="6"/>
      <c r="CN100" s="6"/>
      <c r="CO100" s="6"/>
      <c r="CP100" s="6"/>
      <c r="CQ100" s="6"/>
      <c r="CR100" s="6"/>
      <c r="CS100" s="6"/>
      <c r="CT100" s="6"/>
      <c r="CU100" s="6"/>
      <c r="CV100" s="6"/>
      <c r="CW100" s="6"/>
      <c r="CX100" s="6"/>
    </row>
    <row r="101" spans="87:102" x14ac:dyDescent="0.2">
      <c r="CI101" s="26"/>
      <c r="CJ101" s="6"/>
      <c r="CK101" s="6"/>
      <c r="CL101" s="6"/>
      <c r="CM101" s="6"/>
      <c r="CN101" s="6"/>
      <c r="CO101" s="6"/>
      <c r="CP101" s="6"/>
      <c r="CQ101" s="6"/>
      <c r="CR101" s="6"/>
      <c r="CS101" s="6"/>
      <c r="CT101" s="6"/>
      <c r="CU101" s="6"/>
      <c r="CV101" s="6"/>
      <c r="CW101" s="6"/>
      <c r="CX101" s="6"/>
    </row>
    <row r="102" spans="87:102" x14ac:dyDescent="0.2">
      <c r="CI102" s="26"/>
      <c r="CJ102" s="6"/>
      <c r="CK102" s="6"/>
      <c r="CL102" s="6"/>
      <c r="CM102" s="6"/>
      <c r="CN102" s="6"/>
      <c r="CO102" s="6"/>
      <c r="CP102" s="6"/>
      <c r="CQ102" s="6"/>
      <c r="CR102" s="6"/>
      <c r="CS102" s="6"/>
      <c r="CT102" s="6"/>
      <c r="CU102" s="6"/>
      <c r="CV102" s="6"/>
      <c r="CW102" s="6"/>
      <c r="CX102" s="6"/>
    </row>
    <row r="103" spans="87:102" x14ac:dyDescent="0.2">
      <c r="CI103" s="26"/>
      <c r="CJ103" s="6"/>
      <c r="CK103" s="6"/>
      <c r="CL103" s="6"/>
      <c r="CM103" s="6"/>
      <c r="CN103" s="6"/>
      <c r="CO103" s="6"/>
      <c r="CP103" s="6"/>
      <c r="CQ103" s="6"/>
      <c r="CR103" s="6"/>
      <c r="CS103" s="6"/>
      <c r="CT103" s="6"/>
      <c r="CU103" s="6"/>
      <c r="CV103" s="6"/>
      <c r="CW103" s="6"/>
      <c r="CX103" s="6"/>
    </row>
    <row r="104" spans="87:102" x14ac:dyDescent="0.2">
      <c r="CI104" s="26"/>
      <c r="CJ104" s="6"/>
      <c r="CK104" s="6"/>
      <c r="CL104" s="6"/>
      <c r="CM104" s="6"/>
      <c r="CN104" s="6"/>
      <c r="CO104" s="6"/>
      <c r="CP104" s="6"/>
      <c r="CQ104" s="6"/>
      <c r="CR104" s="6"/>
      <c r="CS104" s="6"/>
      <c r="CT104" s="6"/>
      <c r="CU104" s="6"/>
      <c r="CV104" s="6"/>
      <c r="CW104" s="6"/>
      <c r="CX104" s="6"/>
    </row>
    <row r="105" spans="87:102" x14ac:dyDescent="0.2">
      <c r="CI105" s="26"/>
      <c r="CJ105" s="6"/>
      <c r="CK105" s="6"/>
      <c r="CL105" s="6"/>
      <c r="CM105" s="6"/>
      <c r="CN105" s="6"/>
      <c r="CO105" s="6"/>
      <c r="CP105" s="6"/>
      <c r="CQ105" s="6"/>
      <c r="CR105" s="6"/>
      <c r="CS105" s="6"/>
      <c r="CT105" s="6"/>
      <c r="CU105" s="6"/>
      <c r="CV105" s="6"/>
      <c r="CW105" s="6"/>
      <c r="CX105" s="6"/>
    </row>
    <row r="106" spans="87:102" x14ac:dyDescent="0.2">
      <c r="CI106" s="26"/>
      <c r="CJ106" s="6"/>
      <c r="CK106" s="6"/>
      <c r="CL106" s="6"/>
      <c r="CM106" s="6"/>
      <c r="CN106" s="6"/>
      <c r="CO106" s="6"/>
      <c r="CP106" s="6"/>
      <c r="CQ106" s="6"/>
      <c r="CR106" s="6"/>
      <c r="CS106" s="6"/>
      <c r="CT106" s="6"/>
      <c r="CU106" s="6"/>
      <c r="CV106" s="6"/>
      <c r="CW106" s="6"/>
      <c r="CX106" s="6"/>
    </row>
    <row r="107" spans="87:102" x14ac:dyDescent="0.2">
      <c r="CI107" s="26"/>
      <c r="CJ107" s="6"/>
      <c r="CK107" s="6"/>
      <c r="CL107" s="6"/>
      <c r="CM107" s="6"/>
      <c r="CN107" s="6"/>
      <c r="CO107" s="6"/>
      <c r="CP107" s="6"/>
      <c r="CQ107" s="6"/>
      <c r="CR107" s="6"/>
      <c r="CS107" s="6"/>
      <c r="CT107" s="6"/>
      <c r="CU107" s="6"/>
      <c r="CV107" s="6"/>
      <c r="CW107" s="6"/>
      <c r="CX107" s="6"/>
    </row>
    <row r="108" spans="87:102" x14ac:dyDescent="0.2">
      <c r="CI108" s="26"/>
      <c r="CJ108" s="6"/>
      <c r="CK108" s="6"/>
      <c r="CL108" s="6"/>
      <c r="CM108" s="6"/>
      <c r="CN108" s="6"/>
      <c r="CO108" s="6"/>
      <c r="CP108" s="6"/>
      <c r="CQ108" s="6"/>
      <c r="CR108" s="6"/>
      <c r="CS108" s="6"/>
      <c r="CT108" s="6"/>
      <c r="CU108" s="6"/>
      <c r="CV108" s="6"/>
      <c r="CW108" s="6"/>
      <c r="CX108" s="6"/>
    </row>
    <row r="109" spans="87:102" x14ac:dyDescent="0.2">
      <c r="CI109" s="26"/>
      <c r="CJ109" s="6"/>
      <c r="CK109" s="6"/>
      <c r="CL109" s="6"/>
      <c r="CM109" s="6"/>
      <c r="CN109" s="6"/>
      <c r="CO109" s="6"/>
      <c r="CP109" s="6"/>
      <c r="CQ109" s="6"/>
      <c r="CR109" s="6"/>
      <c r="CS109" s="6"/>
      <c r="CT109" s="6"/>
      <c r="CU109" s="6"/>
      <c r="CV109" s="6"/>
      <c r="CW109" s="6"/>
      <c r="CX109" s="6"/>
    </row>
    <row r="110" spans="87:102" x14ac:dyDescent="0.2">
      <c r="CI110" s="26"/>
      <c r="CJ110" s="6"/>
      <c r="CK110" s="6"/>
      <c r="CL110" s="6"/>
      <c r="CM110" s="6"/>
      <c r="CN110" s="6"/>
      <c r="CO110" s="6"/>
      <c r="CP110" s="6"/>
      <c r="CQ110" s="6"/>
      <c r="CR110" s="6"/>
      <c r="CS110" s="6"/>
      <c r="CT110" s="6"/>
      <c r="CU110" s="6"/>
      <c r="CV110" s="6"/>
      <c r="CW110" s="6"/>
      <c r="CX110" s="6"/>
    </row>
    <row r="111" spans="87:102" x14ac:dyDescent="0.2">
      <c r="CI111" s="26"/>
      <c r="CJ111" s="6"/>
      <c r="CK111" s="6"/>
      <c r="CL111" s="6"/>
      <c r="CM111" s="6"/>
      <c r="CN111" s="6"/>
      <c r="CO111" s="6"/>
      <c r="CP111" s="6"/>
      <c r="CQ111" s="6"/>
      <c r="CR111" s="6"/>
      <c r="CS111" s="6"/>
      <c r="CT111" s="6"/>
      <c r="CU111" s="6"/>
      <c r="CV111" s="6"/>
      <c r="CW111" s="6"/>
      <c r="CX111" s="6"/>
    </row>
    <row r="112" spans="87:102" x14ac:dyDescent="0.2">
      <c r="CI112" s="26"/>
      <c r="CJ112" s="6"/>
      <c r="CK112" s="6"/>
      <c r="CL112" s="6"/>
      <c r="CM112" s="6"/>
      <c r="CN112" s="6"/>
      <c r="CO112" s="6"/>
      <c r="CP112" s="6"/>
      <c r="CQ112" s="6"/>
      <c r="CR112" s="6"/>
      <c r="CS112" s="6"/>
      <c r="CT112" s="6"/>
      <c r="CU112" s="6"/>
      <c r="CV112" s="6"/>
      <c r="CW112" s="6"/>
      <c r="CX112" s="6"/>
    </row>
    <row r="113" spans="87:102" x14ac:dyDescent="0.2">
      <c r="CI113" s="26"/>
      <c r="CJ113" s="6"/>
      <c r="CK113" s="6"/>
      <c r="CL113" s="6"/>
      <c r="CM113" s="6"/>
      <c r="CN113" s="6"/>
      <c r="CO113" s="6"/>
      <c r="CP113" s="6"/>
      <c r="CQ113" s="6"/>
      <c r="CR113" s="6"/>
      <c r="CS113" s="6"/>
      <c r="CT113" s="6"/>
      <c r="CU113" s="6"/>
      <c r="CV113" s="6"/>
      <c r="CW113" s="6"/>
      <c r="CX113" s="6"/>
    </row>
    <row r="114" spans="87:102" x14ac:dyDescent="0.2">
      <c r="CI114" s="26"/>
      <c r="CJ114" s="6"/>
      <c r="CK114" s="6"/>
      <c r="CL114" s="6"/>
      <c r="CM114" s="6"/>
      <c r="CN114" s="6"/>
      <c r="CO114" s="6"/>
      <c r="CP114" s="6"/>
      <c r="CQ114" s="6"/>
      <c r="CR114" s="6"/>
      <c r="CS114" s="6"/>
      <c r="CT114" s="6"/>
      <c r="CU114" s="6"/>
      <c r="CV114" s="6"/>
      <c r="CW114" s="6"/>
      <c r="CX114" s="6"/>
    </row>
    <row r="115" spans="87:102" x14ac:dyDescent="0.2">
      <c r="CI115" s="26"/>
      <c r="CJ115" s="6"/>
      <c r="CK115" s="6"/>
      <c r="CL115" s="6"/>
      <c r="CM115" s="6"/>
      <c r="CN115" s="6"/>
      <c r="CO115" s="6"/>
      <c r="CP115" s="6"/>
      <c r="CQ115" s="6"/>
      <c r="CR115" s="6"/>
      <c r="CS115" s="6"/>
      <c r="CT115" s="6"/>
      <c r="CU115" s="6"/>
      <c r="CV115" s="6"/>
      <c r="CW115" s="6"/>
      <c r="CX115" s="6"/>
    </row>
    <row r="116" spans="87:102" x14ac:dyDescent="0.2">
      <c r="CI116" s="26"/>
      <c r="CJ116" s="6"/>
      <c r="CK116" s="6"/>
      <c r="CL116" s="6"/>
      <c r="CM116" s="6"/>
      <c r="CN116" s="6"/>
      <c r="CO116" s="6"/>
      <c r="CP116" s="6"/>
      <c r="CQ116" s="6"/>
      <c r="CR116" s="6"/>
      <c r="CS116" s="6"/>
      <c r="CT116" s="6"/>
      <c r="CU116" s="6"/>
      <c r="CV116" s="6"/>
      <c r="CW116" s="6"/>
      <c r="CX116" s="6"/>
    </row>
    <row r="117" spans="87:102" x14ac:dyDescent="0.2">
      <c r="CI117" s="26"/>
      <c r="CJ117" s="6"/>
      <c r="CK117" s="6"/>
      <c r="CL117" s="6"/>
      <c r="CM117" s="6"/>
      <c r="CN117" s="6"/>
      <c r="CO117" s="6"/>
      <c r="CP117" s="6"/>
      <c r="CQ117" s="6"/>
      <c r="CR117" s="6"/>
      <c r="CS117" s="6"/>
      <c r="CT117" s="6"/>
      <c r="CU117" s="6"/>
      <c r="CV117" s="6"/>
      <c r="CW117" s="6"/>
      <c r="CX117" s="6"/>
    </row>
    <row r="118" spans="87:102" x14ac:dyDescent="0.2">
      <c r="CI118" s="26"/>
      <c r="CJ118" s="6"/>
      <c r="CK118" s="6"/>
      <c r="CL118" s="6"/>
      <c r="CM118" s="6"/>
      <c r="CN118" s="6"/>
      <c r="CO118" s="6"/>
      <c r="CP118" s="6"/>
      <c r="CQ118" s="6"/>
      <c r="CR118" s="6"/>
      <c r="CS118" s="6"/>
      <c r="CT118" s="6"/>
      <c r="CU118" s="6"/>
      <c r="CV118" s="6"/>
      <c r="CW118" s="6"/>
      <c r="CX118" s="6"/>
    </row>
    <row r="119" spans="87:102" x14ac:dyDescent="0.2">
      <c r="CI119" s="26"/>
      <c r="CJ119" s="6"/>
      <c r="CK119" s="6"/>
      <c r="CL119" s="6"/>
      <c r="CM119" s="6"/>
      <c r="CN119" s="6"/>
      <c r="CO119" s="6"/>
      <c r="CP119" s="6"/>
      <c r="CQ119" s="6"/>
      <c r="CR119" s="6"/>
      <c r="CS119" s="6"/>
      <c r="CT119" s="6"/>
      <c r="CU119" s="6"/>
      <c r="CV119" s="6"/>
      <c r="CW119" s="6"/>
      <c r="CX119" s="6"/>
    </row>
    <row r="120" spans="87:102" x14ac:dyDescent="0.2">
      <c r="CI120" s="26"/>
      <c r="CJ120" s="6"/>
      <c r="CK120" s="6"/>
      <c r="CL120" s="6"/>
      <c r="CM120" s="6"/>
      <c r="CN120" s="6"/>
      <c r="CO120" s="6"/>
      <c r="CP120" s="6"/>
      <c r="CQ120" s="6"/>
      <c r="CR120" s="6"/>
      <c r="CS120" s="6"/>
      <c r="CT120" s="6"/>
      <c r="CU120" s="6"/>
      <c r="CV120" s="6"/>
      <c r="CW120" s="6"/>
      <c r="CX120" s="6"/>
    </row>
    <row r="121" spans="87:102" x14ac:dyDescent="0.2">
      <c r="CI121" s="26"/>
      <c r="CJ121" s="6"/>
      <c r="CK121" s="6"/>
      <c r="CL121" s="6"/>
      <c r="CM121" s="6"/>
      <c r="CN121" s="6"/>
      <c r="CO121" s="6"/>
      <c r="CP121" s="6"/>
      <c r="CQ121" s="6"/>
      <c r="CR121" s="6"/>
      <c r="CS121" s="6"/>
      <c r="CT121" s="6"/>
      <c r="CU121" s="6"/>
      <c r="CV121" s="6"/>
      <c r="CW121" s="6"/>
      <c r="CX121" s="6"/>
    </row>
    <row r="122" spans="87:102" x14ac:dyDescent="0.2">
      <c r="CI122" s="26"/>
      <c r="CJ122" s="6"/>
      <c r="CK122" s="6"/>
      <c r="CL122" s="6"/>
      <c r="CM122" s="6"/>
      <c r="CN122" s="6"/>
      <c r="CO122" s="6"/>
      <c r="CP122" s="6"/>
      <c r="CQ122" s="6"/>
      <c r="CR122" s="6"/>
      <c r="CS122" s="6"/>
      <c r="CT122" s="6"/>
      <c r="CU122" s="6"/>
      <c r="CV122" s="6"/>
      <c r="CW122" s="6"/>
      <c r="CX122" s="6"/>
    </row>
    <row r="123" spans="87:102" x14ac:dyDescent="0.2">
      <c r="CI123" s="26"/>
      <c r="CJ123" s="6"/>
      <c r="CK123" s="6"/>
      <c r="CL123" s="6"/>
      <c r="CM123" s="6"/>
      <c r="CN123" s="6"/>
      <c r="CO123" s="6"/>
      <c r="CP123" s="6"/>
      <c r="CQ123" s="6"/>
      <c r="CR123" s="6"/>
      <c r="CS123" s="6"/>
      <c r="CT123" s="6"/>
      <c r="CU123" s="6"/>
      <c r="CV123" s="6"/>
      <c r="CW123" s="6"/>
      <c r="CX123" s="6"/>
    </row>
    <row r="124" spans="87:102" x14ac:dyDescent="0.2">
      <c r="CI124" s="26"/>
      <c r="CJ124" s="6"/>
      <c r="CK124" s="6"/>
      <c r="CL124" s="6"/>
      <c r="CM124" s="6"/>
      <c r="CN124" s="6"/>
      <c r="CO124" s="6"/>
      <c r="CP124" s="6"/>
      <c r="CQ124" s="6"/>
      <c r="CR124" s="6"/>
      <c r="CS124" s="6"/>
      <c r="CT124" s="6"/>
      <c r="CU124" s="6"/>
      <c r="CV124" s="6"/>
      <c r="CW124" s="6"/>
      <c r="CX124" s="6"/>
    </row>
    <row r="125" spans="87:102" x14ac:dyDescent="0.2">
      <c r="CI125" s="26"/>
      <c r="CJ125" s="6"/>
      <c r="CK125" s="6"/>
      <c r="CL125" s="6"/>
      <c r="CM125" s="6"/>
      <c r="CN125" s="6"/>
      <c r="CO125" s="6"/>
      <c r="CP125" s="6"/>
      <c r="CQ125" s="6"/>
      <c r="CR125" s="6"/>
      <c r="CS125" s="6"/>
      <c r="CT125" s="6"/>
      <c r="CU125" s="6"/>
      <c r="CV125" s="6"/>
      <c r="CW125" s="6"/>
      <c r="CX125" s="6"/>
    </row>
    <row r="126" spans="87:102" x14ac:dyDescent="0.2">
      <c r="CI126" s="26"/>
      <c r="CJ126" s="6"/>
      <c r="CK126" s="6"/>
      <c r="CL126" s="6"/>
      <c r="CM126" s="6"/>
      <c r="CN126" s="6"/>
      <c r="CO126" s="6"/>
      <c r="CP126" s="6"/>
      <c r="CQ126" s="6"/>
      <c r="CR126" s="6"/>
      <c r="CS126" s="6"/>
      <c r="CT126" s="6"/>
      <c r="CU126" s="6"/>
      <c r="CV126" s="6"/>
      <c r="CW126" s="6"/>
      <c r="CX126" s="6"/>
    </row>
    <row r="127" spans="87:102" x14ac:dyDescent="0.2">
      <c r="CI127" s="26"/>
      <c r="CJ127" s="6"/>
      <c r="CK127" s="6"/>
      <c r="CL127" s="6"/>
      <c r="CM127" s="6"/>
      <c r="CN127" s="6"/>
      <c r="CO127" s="6"/>
      <c r="CP127" s="6"/>
      <c r="CQ127" s="6"/>
      <c r="CR127" s="6"/>
      <c r="CS127" s="6"/>
      <c r="CT127" s="6"/>
      <c r="CU127" s="6"/>
      <c r="CV127" s="6"/>
      <c r="CW127" s="6"/>
      <c r="CX127" s="6"/>
    </row>
    <row r="128" spans="87:102" x14ac:dyDescent="0.2">
      <c r="CI128" s="26"/>
      <c r="CJ128" s="6"/>
      <c r="CK128" s="6"/>
      <c r="CL128" s="6"/>
      <c r="CM128" s="6"/>
      <c r="CN128" s="6"/>
      <c r="CO128" s="6"/>
      <c r="CP128" s="6"/>
      <c r="CQ128" s="6"/>
      <c r="CR128" s="6"/>
      <c r="CS128" s="6"/>
      <c r="CT128" s="6"/>
      <c r="CU128" s="6"/>
      <c r="CV128" s="6"/>
      <c r="CW128" s="6"/>
      <c r="CX128" s="6"/>
    </row>
    <row r="129" spans="87:102" x14ac:dyDescent="0.2">
      <c r="CI129" s="26"/>
      <c r="CJ129" s="6"/>
      <c r="CK129" s="6"/>
      <c r="CL129" s="6"/>
      <c r="CM129" s="6"/>
      <c r="CN129" s="6"/>
      <c r="CO129" s="6"/>
      <c r="CP129" s="6"/>
      <c r="CQ129" s="6"/>
      <c r="CR129" s="6"/>
      <c r="CS129" s="6"/>
      <c r="CT129" s="6"/>
      <c r="CU129" s="6"/>
      <c r="CV129" s="6"/>
      <c r="CW129" s="6"/>
      <c r="CX129" s="6"/>
    </row>
    <row r="130" spans="87:102" x14ac:dyDescent="0.2">
      <c r="CI130" s="26"/>
      <c r="CJ130" s="6"/>
      <c r="CK130" s="6"/>
      <c r="CL130" s="6"/>
      <c r="CM130" s="6"/>
      <c r="CN130" s="6"/>
      <c r="CO130" s="6"/>
      <c r="CP130" s="6"/>
      <c r="CQ130" s="6"/>
      <c r="CR130" s="6"/>
      <c r="CS130" s="6"/>
      <c r="CT130" s="6"/>
      <c r="CU130" s="6"/>
      <c r="CV130" s="6"/>
      <c r="CW130" s="6"/>
      <c r="CX130" s="6"/>
    </row>
    <row r="131" spans="87:102" x14ac:dyDescent="0.2">
      <c r="CI131" s="26"/>
      <c r="CJ131" s="6"/>
      <c r="CK131" s="6"/>
      <c r="CL131" s="6"/>
      <c r="CM131" s="6"/>
      <c r="CN131" s="6"/>
      <c r="CO131" s="6"/>
      <c r="CP131" s="6"/>
      <c r="CQ131" s="6"/>
      <c r="CR131" s="6"/>
      <c r="CS131" s="6"/>
      <c r="CT131" s="6"/>
      <c r="CU131" s="6"/>
      <c r="CV131" s="6"/>
      <c r="CW131" s="6"/>
      <c r="CX131" s="6"/>
    </row>
    <row r="132" spans="87:102" x14ac:dyDescent="0.2">
      <c r="CI132" s="26"/>
      <c r="CJ132" s="6"/>
      <c r="CK132" s="6"/>
      <c r="CL132" s="6"/>
      <c r="CM132" s="6"/>
      <c r="CN132" s="6"/>
      <c r="CO132" s="6"/>
      <c r="CP132" s="6"/>
      <c r="CQ132" s="6"/>
      <c r="CR132" s="6"/>
      <c r="CS132" s="6"/>
      <c r="CT132" s="6"/>
      <c r="CU132" s="6"/>
      <c r="CV132" s="6"/>
      <c r="CW132" s="6"/>
      <c r="CX132" s="6"/>
    </row>
    <row r="133" spans="87:102" x14ac:dyDescent="0.2">
      <c r="CI133" s="26"/>
      <c r="CJ133" s="6"/>
      <c r="CK133" s="6"/>
      <c r="CL133" s="6"/>
      <c r="CM133" s="6"/>
      <c r="CN133" s="6"/>
      <c r="CO133" s="6"/>
      <c r="CP133" s="6"/>
      <c r="CQ133" s="6"/>
      <c r="CR133" s="6"/>
      <c r="CS133" s="6"/>
      <c r="CT133" s="6"/>
      <c r="CU133" s="6"/>
      <c r="CV133" s="6"/>
      <c r="CW133" s="6"/>
      <c r="CX133" s="6"/>
    </row>
    <row r="134" spans="87:102" x14ac:dyDescent="0.2">
      <c r="CI134" s="26"/>
      <c r="CJ134" s="6"/>
      <c r="CK134" s="6"/>
      <c r="CL134" s="6"/>
      <c r="CM134" s="6"/>
      <c r="CN134" s="6"/>
      <c r="CO134" s="6"/>
      <c r="CP134" s="6"/>
      <c r="CQ134" s="6"/>
      <c r="CR134" s="6"/>
      <c r="CS134" s="6"/>
      <c r="CT134" s="6"/>
      <c r="CU134" s="6"/>
      <c r="CV134" s="6"/>
      <c r="CW134" s="6"/>
      <c r="CX134" s="6"/>
    </row>
    <row r="135" spans="87:102" x14ac:dyDescent="0.2">
      <c r="CI135" s="26"/>
      <c r="CJ135" s="6"/>
      <c r="CK135" s="6"/>
      <c r="CL135" s="6"/>
      <c r="CM135" s="6"/>
      <c r="CN135" s="6"/>
      <c r="CO135" s="6"/>
      <c r="CP135" s="6"/>
      <c r="CQ135" s="6"/>
      <c r="CR135" s="6"/>
      <c r="CS135" s="6"/>
      <c r="CT135" s="6"/>
      <c r="CU135" s="6"/>
      <c r="CV135" s="6"/>
      <c r="CW135" s="6"/>
      <c r="CX135" s="6"/>
    </row>
    <row r="136" spans="87:102" x14ac:dyDescent="0.2">
      <c r="CI136" s="26"/>
      <c r="CJ136" s="6"/>
      <c r="CK136" s="6"/>
      <c r="CL136" s="6"/>
      <c r="CM136" s="6"/>
      <c r="CN136" s="6"/>
      <c r="CO136" s="6"/>
      <c r="CP136" s="6"/>
      <c r="CQ136" s="6"/>
      <c r="CR136" s="6"/>
      <c r="CS136" s="6"/>
      <c r="CT136" s="6"/>
      <c r="CU136" s="6"/>
      <c r="CV136" s="6"/>
      <c r="CW136" s="6"/>
      <c r="CX136" s="6"/>
    </row>
    <row r="137" spans="87:102" x14ac:dyDescent="0.2">
      <c r="CI137" s="26"/>
      <c r="CJ137" s="6"/>
      <c r="CK137" s="6"/>
      <c r="CL137" s="6"/>
      <c r="CM137" s="6"/>
      <c r="CN137" s="6"/>
      <c r="CO137" s="6"/>
      <c r="CP137" s="6"/>
      <c r="CQ137" s="6"/>
      <c r="CR137" s="6"/>
      <c r="CS137" s="6"/>
      <c r="CT137" s="6"/>
      <c r="CU137" s="6"/>
      <c r="CV137" s="6"/>
      <c r="CW137" s="6"/>
      <c r="CX137" s="6"/>
    </row>
    <row r="138" spans="87:102" x14ac:dyDescent="0.2">
      <c r="CI138" s="26"/>
      <c r="CJ138" s="6"/>
      <c r="CK138" s="6"/>
      <c r="CL138" s="6"/>
      <c r="CM138" s="6"/>
      <c r="CN138" s="6"/>
      <c r="CO138" s="6"/>
      <c r="CP138" s="6"/>
      <c r="CQ138" s="6"/>
      <c r="CR138" s="6"/>
      <c r="CS138" s="6"/>
      <c r="CT138" s="6"/>
      <c r="CU138" s="6"/>
      <c r="CV138" s="6"/>
      <c r="CW138" s="6"/>
      <c r="CX138" s="6"/>
    </row>
    <row r="139" spans="87:102" x14ac:dyDescent="0.2">
      <c r="CI139" s="26"/>
      <c r="CJ139" s="6"/>
      <c r="CK139" s="6"/>
      <c r="CL139" s="6"/>
      <c r="CM139" s="6"/>
      <c r="CN139" s="6"/>
      <c r="CO139" s="6"/>
      <c r="CP139" s="6"/>
      <c r="CQ139" s="6"/>
      <c r="CR139" s="6"/>
      <c r="CS139" s="6"/>
      <c r="CT139" s="6"/>
      <c r="CU139" s="6"/>
      <c r="CV139" s="6"/>
      <c r="CW139" s="6"/>
      <c r="CX139" s="6"/>
    </row>
    <row r="140" spans="87:102" x14ac:dyDescent="0.2">
      <c r="CI140" s="26"/>
      <c r="CJ140" s="6"/>
      <c r="CK140" s="6"/>
      <c r="CL140" s="6"/>
      <c r="CM140" s="6"/>
      <c r="CN140" s="6"/>
      <c r="CO140" s="6"/>
      <c r="CP140" s="6"/>
      <c r="CQ140" s="6"/>
      <c r="CR140" s="6"/>
      <c r="CS140" s="6"/>
      <c r="CT140" s="6"/>
      <c r="CU140" s="6"/>
      <c r="CV140" s="6"/>
      <c r="CW140" s="6"/>
      <c r="CX140" s="6"/>
    </row>
    <row r="141" spans="87:102" x14ac:dyDescent="0.2">
      <c r="CI141" s="26"/>
      <c r="CJ141" s="6"/>
      <c r="CK141" s="6"/>
      <c r="CL141" s="6"/>
      <c r="CM141" s="6"/>
      <c r="CN141" s="6"/>
      <c r="CO141" s="6"/>
      <c r="CP141" s="6"/>
      <c r="CQ141" s="6"/>
      <c r="CR141" s="6"/>
      <c r="CS141" s="6"/>
      <c r="CT141" s="6"/>
      <c r="CU141" s="6"/>
      <c r="CV141" s="6"/>
      <c r="CW141" s="6"/>
      <c r="CX141" s="6"/>
    </row>
    <row r="142" spans="87:102" x14ac:dyDescent="0.2">
      <c r="CI142" s="26"/>
      <c r="CJ142" s="6"/>
      <c r="CK142" s="6"/>
      <c r="CL142" s="6"/>
      <c r="CM142" s="6"/>
      <c r="CN142" s="6"/>
      <c r="CO142" s="6"/>
      <c r="CP142" s="6"/>
      <c r="CQ142" s="6"/>
      <c r="CR142" s="6"/>
      <c r="CS142" s="6"/>
      <c r="CT142" s="6"/>
      <c r="CU142" s="6"/>
      <c r="CV142" s="6"/>
      <c r="CW142" s="6"/>
      <c r="CX142" s="6"/>
    </row>
    <row r="143" spans="87:102" x14ac:dyDescent="0.2">
      <c r="CI143" s="26"/>
      <c r="CJ143" s="6"/>
      <c r="CK143" s="6"/>
      <c r="CL143" s="6"/>
      <c r="CM143" s="6"/>
      <c r="CN143" s="6"/>
      <c r="CO143" s="6"/>
      <c r="CP143" s="6"/>
      <c r="CQ143" s="6"/>
      <c r="CR143" s="6"/>
      <c r="CS143" s="6"/>
      <c r="CT143" s="6"/>
      <c r="CU143" s="6"/>
      <c r="CV143" s="6"/>
      <c r="CW143" s="6"/>
      <c r="CX143" s="6"/>
    </row>
    <row r="144" spans="87:102" x14ac:dyDescent="0.2">
      <c r="CI144" s="26"/>
      <c r="CJ144" s="6"/>
      <c r="CK144" s="6"/>
      <c r="CL144" s="6"/>
      <c r="CM144" s="6"/>
      <c r="CN144" s="6"/>
      <c r="CO144" s="6"/>
      <c r="CP144" s="6"/>
      <c r="CQ144" s="6"/>
      <c r="CR144" s="6"/>
      <c r="CS144" s="6"/>
      <c r="CT144" s="6"/>
      <c r="CU144" s="6"/>
      <c r="CV144" s="6"/>
      <c r="CW144" s="6"/>
      <c r="CX144" s="6"/>
    </row>
    <row r="145" spans="87:102" x14ac:dyDescent="0.2">
      <c r="CI145" s="26"/>
      <c r="CJ145" s="6"/>
      <c r="CK145" s="6"/>
      <c r="CL145" s="6"/>
      <c r="CM145" s="6"/>
      <c r="CN145" s="6"/>
      <c r="CO145" s="6"/>
      <c r="CP145" s="6"/>
      <c r="CQ145" s="6"/>
      <c r="CR145" s="6"/>
      <c r="CS145" s="6"/>
      <c r="CT145" s="6"/>
      <c r="CU145" s="6"/>
      <c r="CV145" s="6"/>
      <c r="CW145" s="6"/>
      <c r="CX145" s="6"/>
    </row>
    <row r="146" spans="87:102" x14ac:dyDescent="0.2">
      <c r="CI146" s="26"/>
      <c r="CJ146" s="6"/>
      <c r="CK146" s="6"/>
      <c r="CL146" s="6"/>
      <c r="CM146" s="6"/>
      <c r="CN146" s="6"/>
      <c r="CO146" s="6"/>
      <c r="CP146" s="6"/>
      <c r="CQ146" s="6"/>
      <c r="CR146" s="6"/>
      <c r="CS146" s="6"/>
      <c r="CT146" s="6"/>
      <c r="CU146" s="6"/>
      <c r="CV146" s="6"/>
      <c r="CW146" s="6"/>
      <c r="CX146" s="6"/>
    </row>
    <row r="147" spans="87:102" x14ac:dyDescent="0.2">
      <c r="CI147" s="26"/>
      <c r="CJ147" s="6"/>
      <c r="CK147" s="6"/>
      <c r="CL147" s="6"/>
      <c r="CM147" s="6"/>
      <c r="CN147" s="6"/>
      <c r="CO147" s="6"/>
      <c r="CP147" s="6"/>
      <c r="CQ147" s="6"/>
      <c r="CR147" s="6"/>
      <c r="CS147" s="6"/>
      <c r="CT147" s="6"/>
      <c r="CU147" s="6"/>
      <c r="CV147" s="6"/>
      <c r="CW147" s="6"/>
      <c r="CX147" s="6"/>
    </row>
    <row r="148" spans="87:102" x14ac:dyDescent="0.2">
      <c r="CI148" s="26"/>
      <c r="CJ148" s="6"/>
      <c r="CK148" s="6"/>
      <c r="CL148" s="6"/>
      <c r="CM148" s="6"/>
      <c r="CN148" s="6"/>
      <c r="CO148" s="6"/>
      <c r="CP148" s="6"/>
      <c r="CQ148" s="6"/>
      <c r="CR148" s="6"/>
      <c r="CS148" s="6"/>
      <c r="CT148" s="6"/>
      <c r="CU148" s="6"/>
      <c r="CV148" s="6"/>
      <c r="CW148" s="6"/>
      <c r="CX148" s="6"/>
    </row>
    <row r="149" spans="87:102" x14ac:dyDescent="0.2">
      <c r="CI149" s="26"/>
      <c r="CJ149" s="6"/>
      <c r="CK149" s="6"/>
      <c r="CL149" s="6"/>
      <c r="CM149" s="6"/>
      <c r="CN149" s="6"/>
      <c r="CO149" s="6"/>
      <c r="CP149" s="6"/>
      <c r="CQ149" s="6"/>
      <c r="CR149" s="6"/>
      <c r="CS149" s="6"/>
      <c r="CT149" s="6"/>
      <c r="CU149" s="6"/>
      <c r="CV149" s="6"/>
      <c r="CW149" s="6"/>
      <c r="CX149" s="6"/>
    </row>
    <row r="150" spans="87:102" x14ac:dyDescent="0.2">
      <c r="CI150" s="26"/>
      <c r="CJ150" s="6"/>
      <c r="CK150" s="6"/>
      <c r="CL150" s="6"/>
      <c r="CM150" s="6"/>
      <c r="CN150" s="6"/>
      <c r="CO150" s="6"/>
      <c r="CP150" s="6"/>
      <c r="CQ150" s="6"/>
      <c r="CR150" s="6"/>
      <c r="CS150" s="6"/>
      <c r="CT150" s="6"/>
      <c r="CU150" s="6"/>
      <c r="CV150" s="6"/>
      <c r="CW150" s="6"/>
      <c r="CX150" s="6"/>
    </row>
    <row r="151" spans="87:102" x14ac:dyDescent="0.2">
      <c r="CI151" s="26"/>
      <c r="CJ151" s="6"/>
      <c r="CK151" s="6"/>
      <c r="CL151" s="6"/>
      <c r="CM151" s="6"/>
      <c r="CN151" s="6"/>
      <c r="CO151" s="6"/>
      <c r="CP151" s="6"/>
      <c r="CQ151" s="6"/>
      <c r="CR151" s="6"/>
      <c r="CS151" s="6"/>
      <c r="CT151" s="6"/>
      <c r="CU151" s="6"/>
      <c r="CV151" s="6"/>
      <c r="CW151" s="6"/>
      <c r="CX151" s="6"/>
    </row>
    <row r="152" spans="87:102" x14ac:dyDescent="0.2">
      <c r="CI152" s="26"/>
      <c r="CJ152" s="6"/>
      <c r="CK152" s="6"/>
      <c r="CL152" s="6"/>
      <c r="CM152" s="6"/>
      <c r="CN152" s="6"/>
      <c r="CO152" s="6"/>
      <c r="CP152" s="6"/>
      <c r="CQ152" s="6"/>
      <c r="CR152" s="6"/>
      <c r="CS152" s="6"/>
      <c r="CT152" s="6"/>
      <c r="CU152" s="6"/>
      <c r="CV152" s="6"/>
      <c r="CW152" s="6"/>
      <c r="CX152" s="6"/>
    </row>
    <row r="153" spans="87:102" x14ac:dyDescent="0.2">
      <c r="CI153" s="26"/>
      <c r="CJ153" s="6"/>
      <c r="CK153" s="6"/>
      <c r="CL153" s="6"/>
      <c r="CM153" s="6"/>
      <c r="CN153" s="6"/>
      <c r="CO153" s="6"/>
      <c r="CP153" s="6"/>
      <c r="CQ153" s="6"/>
      <c r="CR153" s="6"/>
      <c r="CS153" s="6"/>
      <c r="CT153" s="6"/>
      <c r="CU153" s="6"/>
      <c r="CV153" s="6"/>
      <c r="CW153" s="6"/>
      <c r="CX153" s="6"/>
    </row>
    <row r="154" spans="87:102" x14ac:dyDescent="0.2">
      <c r="CI154" s="26"/>
      <c r="CJ154" s="6"/>
      <c r="CK154" s="6"/>
      <c r="CL154" s="6"/>
      <c r="CM154" s="6"/>
      <c r="CN154" s="6"/>
      <c r="CO154" s="6"/>
      <c r="CP154" s="6"/>
      <c r="CQ154" s="6"/>
      <c r="CR154" s="6"/>
      <c r="CS154" s="6"/>
      <c r="CT154" s="6"/>
      <c r="CU154" s="6"/>
      <c r="CV154" s="6"/>
      <c r="CW154" s="6"/>
      <c r="CX154" s="6"/>
    </row>
    <row r="155" spans="87:102" x14ac:dyDescent="0.2">
      <c r="CI155" s="26"/>
      <c r="CJ155" s="6"/>
      <c r="CK155" s="6"/>
      <c r="CL155" s="6"/>
      <c r="CM155" s="6"/>
      <c r="CN155" s="6"/>
      <c r="CO155" s="6"/>
      <c r="CP155" s="6"/>
      <c r="CQ155" s="6"/>
      <c r="CR155" s="6"/>
      <c r="CS155" s="6"/>
      <c r="CT155" s="6"/>
      <c r="CU155" s="6"/>
      <c r="CV155" s="6"/>
      <c r="CW155" s="6"/>
      <c r="CX155" s="6"/>
    </row>
    <row r="156" spans="87:102" x14ac:dyDescent="0.2">
      <c r="CI156" s="26"/>
      <c r="CJ156" s="6"/>
      <c r="CK156" s="6"/>
      <c r="CL156" s="6"/>
      <c r="CM156" s="6"/>
      <c r="CN156" s="6"/>
      <c r="CO156" s="6"/>
      <c r="CP156" s="6"/>
      <c r="CQ156" s="6"/>
      <c r="CR156" s="6"/>
      <c r="CS156" s="6"/>
      <c r="CT156" s="6"/>
      <c r="CU156" s="6"/>
      <c r="CV156" s="6"/>
      <c r="CW156" s="6"/>
      <c r="CX156" s="6"/>
    </row>
    <row r="157" spans="87:102" x14ac:dyDescent="0.2">
      <c r="CI157" s="26"/>
      <c r="CJ157" s="6"/>
      <c r="CK157" s="6"/>
      <c r="CL157" s="6"/>
      <c r="CM157" s="6"/>
      <c r="CN157" s="6"/>
      <c r="CO157" s="6"/>
      <c r="CP157" s="6"/>
      <c r="CQ157" s="6"/>
      <c r="CR157" s="6"/>
      <c r="CS157" s="6"/>
      <c r="CT157" s="6"/>
      <c r="CU157" s="6"/>
      <c r="CV157" s="6"/>
      <c r="CW157" s="6"/>
      <c r="CX157" s="6"/>
    </row>
    <row r="158" spans="87:102" x14ac:dyDescent="0.2">
      <c r="CI158" s="26"/>
      <c r="CJ158" s="6"/>
      <c r="CK158" s="6"/>
      <c r="CL158" s="6"/>
      <c r="CM158" s="6"/>
      <c r="CN158" s="6"/>
      <c r="CO158" s="6"/>
      <c r="CP158" s="6"/>
      <c r="CQ158" s="6"/>
      <c r="CR158" s="6"/>
      <c r="CS158" s="6"/>
      <c r="CT158" s="6"/>
      <c r="CU158" s="6"/>
      <c r="CV158" s="6"/>
      <c r="CW158" s="6"/>
      <c r="CX158" s="6"/>
    </row>
    <row r="159" spans="87:102" x14ac:dyDescent="0.2">
      <c r="CI159" s="26"/>
      <c r="CJ159" s="6"/>
      <c r="CK159" s="6"/>
      <c r="CL159" s="6"/>
      <c r="CM159" s="6"/>
      <c r="CN159" s="6"/>
      <c r="CO159" s="6"/>
      <c r="CP159" s="6"/>
      <c r="CQ159" s="6"/>
      <c r="CR159" s="6"/>
      <c r="CS159" s="6"/>
      <c r="CT159" s="6"/>
      <c r="CU159" s="6"/>
      <c r="CV159" s="6"/>
      <c r="CW159" s="6"/>
      <c r="CX159" s="6"/>
    </row>
    <row r="160" spans="87:102" x14ac:dyDescent="0.2">
      <c r="CI160" s="26"/>
      <c r="CJ160" s="6"/>
      <c r="CK160" s="6"/>
      <c r="CL160" s="6"/>
      <c r="CM160" s="6"/>
      <c r="CN160" s="6"/>
      <c r="CO160" s="6"/>
      <c r="CP160" s="6"/>
      <c r="CQ160" s="6"/>
      <c r="CR160" s="6"/>
      <c r="CS160" s="6"/>
      <c r="CT160" s="6"/>
      <c r="CU160" s="6"/>
      <c r="CV160" s="6"/>
      <c r="CW160" s="6"/>
      <c r="CX160" s="6"/>
    </row>
    <row r="161" spans="87:102" x14ac:dyDescent="0.2">
      <c r="CI161" s="26"/>
      <c r="CJ161" s="6"/>
      <c r="CK161" s="6"/>
      <c r="CL161" s="6"/>
      <c r="CM161" s="6"/>
      <c r="CN161" s="6"/>
      <c r="CO161" s="6"/>
      <c r="CP161" s="6"/>
      <c r="CQ161" s="6"/>
      <c r="CR161" s="6"/>
      <c r="CS161" s="6"/>
      <c r="CT161" s="6"/>
      <c r="CU161" s="6"/>
      <c r="CV161" s="6"/>
      <c r="CW161" s="6"/>
      <c r="CX161" s="6"/>
    </row>
    <row r="162" spans="87:102" x14ac:dyDescent="0.2">
      <c r="CI162" s="26"/>
      <c r="CJ162" s="6"/>
      <c r="CK162" s="6"/>
      <c r="CL162" s="6"/>
      <c r="CM162" s="6"/>
      <c r="CN162" s="6"/>
      <c r="CO162" s="6"/>
      <c r="CP162" s="6"/>
      <c r="CQ162" s="6"/>
      <c r="CR162" s="6"/>
      <c r="CS162" s="6"/>
      <c r="CT162" s="6"/>
      <c r="CU162" s="6"/>
      <c r="CV162" s="6"/>
      <c r="CW162" s="6"/>
      <c r="CX162" s="6"/>
    </row>
    <row r="163" spans="87:102" x14ac:dyDescent="0.2">
      <c r="CI163" s="26"/>
      <c r="CJ163" s="6"/>
      <c r="CK163" s="6"/>
      <c r="CL163" s="6"/>
      <c r="CM163" s="6"/>
      <c r="CN163" s="6"/>
      <c r="CO163" s="6"/>
      <c r="CP163" s="6"/>
      <c r="CQ163" s="6"/>
      <c r="CR163" s="6"/>
      <c r="CS163" s="6"/>
      <c r="CT163" s="6"/>
      <c r="CU163" s="6"/>
      <c r="CV163" s="6"/>
      <c r="CW163" s="6"/>
      <c r="CX163" s="6"/>
    </row>
    <row r="164" spans="87:102" x14ac:dyDescent="0.2">
      <c r="CI164" s="26"/>
      <c r="CJ164" s="6"/>
      <c r="CK164" s="6"/>
      <c r="CL164" s="6"/>
      <c r="CM164" s="6"/>
      <c r="CN164" s="6"/>
      <c r="CO164" s="6"/>
      <c r="CP164" s="6"/>
      <c r="CQ164" s="6"/>
      <c r="CR164" s="6"/>
      <c r="CS164" s="6"/>
      <c r="CT164" s="6"/>
      <c r="CU164" s="6"/>
      <c r="CV164" s="6"/>
      <c r="CW164" s="6"/>
      <c r="CX164" s="6"/>
    </row>
    <row r="165" spans="87:102" x14ac:dyDescent="0.2">
      <c r="CI165" s="26"/>
      <c r="CJ165" s="6"/>
      <c r="CK165" s="6"/>
      <c r="CL165" s="6"/>
      <c r="CM165" s="6"/>
      <c r="CN165" s="6"/>
      <c r="CO165" s="6"/>
      <c r="CP165" s="6"/>
      <c r="CQ165" s="6"/>
      <c r="CR165" s="6"/>
      <c r="CS165" s="6"/>
      <c r="CT165" s="6"/>
      <c r="CU165" s="6"/>
      <c r="CV165" s="6"/>
      <c r="CW165" s="6"/>
      <c r="CX165" s="6"/>
    </row>
    <row r="166" spans="87:102" x14ac:dyDescent="0.2">
      <c r="CI166" s="26"/>
      <c r="CJ166" s="6"/>
      <c r="CK166" s="6"/>
      <c r="CL166" s="6"/>
      <c r="CM166" s="6"/>
      <c r="CN166" s="6"/>
      <c r="CO166" s="6"/>
      <c r="CP166" s="6"/>
      <c r="CQ166" s="6"/>
      <c r="CR166" s="6"/>
      <c r="CS166" s="6"/>
      <c r="CT166" s="6"/>
      <c r="CU166" s="6"/>
      <c r="CV166" s="6"/>
      <c r="CW166" s="6"/>
      <c r="CX166" s="6"/>
    </row>
    <row r="167" spans="87:102" x14ac:dyDescent="0.2">
      <c r="CI167" s="26"/>
      <c r="CJ167" s="6"/>
      <c r="CK167" s="6"/>
      <c r="CL167" s="6"/>
      <c r="CM167" s="6"/>
      <c r="CN167" s="6"/>
      <c r="CO167" s="6"/>
      <c r="CP167" s="6"/>
      <c r="CQ167" s="6"/>
      <c r="CR167" s="6"/>
      <c r="CS167" s="6"/>
      <c r="CT167" s="6"/>
      <c r="CU167" s="6"/>
      <c r="CV167" s="6"/>
      <c r="CW167" s="6"/>
      <c r="CX167" s="6"/>
    </row>
    <row r="168" spans="87:102" x14ac:dyDescent="0.2">
      <c r="CI168" s="26"/>
      <c r="CJ168" s="6"/>
      <c r="CK168" s="6"/>
      <c r="CL168" s="6"/>
      <c r="CM168" s="6"/>
      <c r="CN168" s="6"/>
      <c r="CO168" s="6"/>
      <c r="CP168" s="6"/>
      <c r="CQ168" s="6"/>
      <c r="CR168" s="6"/>
      <c r="CS168" s="6"/>
      <c r="CT168" s="6"/>
      <c r="CU168" s="6"/>
      <c r="CV168" s="6"/>
      <c r="CW168" s="6"/>
      <c r="CX168" s="6"/>
    </row>
    <row r="169" spans="87:102" x14ac:dyDescent="0.2">
      <c r="CI169" s="26"/>
      <c r="CJ169" s="6"/>
      <c r="CK169" s="6"/>
      <c r="CL169" s="6"/>
      <c r="CM169" s="6"/>
      <c r="CN169" s="6"/>
      <c r="CO169" s="6"/>
      <c r="CP169" s="6"/>
      <c r="CQ169" s="6"/>
      <c r="CR169" s="6"/>
      <c r="CS169" s="6"/>
      <c r="CT169" s="6"/>
      <c r="CU169" s="6"/>
      <c r="CV169" s="6"/>
      <c r="CW169" s="6"/>
      <c r="CX169" s="6"/>
    </row>
    <row r="170" spans="87:102" x14ac:dyDescent="0.2">
      <c r="CI170" s="26"/>
      <c r="CJ170" s="6"/>
      <c r="CK170" s="6"/>
      <c r="CL170" s="6"/>
      <c r="CM170" s="6"/>
      <c r="CN170" s="6"/>
      <c r="CO170" s="6"/>
      <c r="CP170" s="6"/>
      <c r="CQ170" s="6"/>
      <c r="CR170" s="6"/>
      <c r="CS170" s="6"/>
      <c r="CT170" s="6"/>
      <c r="CU170" s="6"/>
      <c r="CV170" s="6"/>
      <c r="CW170" s="6"/>
      <c r="CX170" s="6"/>
    </row>
    <row r="171" spans="87:102" x14ac:dyDescent="0.2">
      <c r="CI171" s="26"/>
      <c r="CJ171" s="6"/>
      <c r="CK171" s="6"/>
      <c r="CL171" s="6"/>
      <c r="CM171" s="6"/>
      <c r="CN171" s="6"/>
      <c r="CO171" s="6"/>
      <c r="CP171" s="6"/>
      <c r="CQ171" s="6"/>
      <c r="CR171" s="6"/>
      <c r="CS171" s="6"/>
      <c r="CT171" s="6"/>
      <c r="CU171" s="6"/>
      <c r="CV171" s="6"/>
      <c r="CW171" s="6"/>
      <c r="CX171" s="6"/>
    </row>
    <row r="172" spans="87:102" x14ac:dyDescent="0.2">
      <c r="CI172" s="26"/>
      <c r="CJ172" s="6"/>
      <c r="CK172" s="6"/>
      <c r="CL172" s="6"/>
      <c r="CM172" s="6"/>
      <c r="CN172" s="6"/>
      <c r="CO172" s="6"/>
      <c r="CP172" s="6"/>
      <c r="CQ172" s="6"/>
      <c r="CR172" s="6"/>
      <c r="CS172" s="6"/>
      <c r="CT172" s="6"/>
      <c r="CU172" s="6"/>
      <c r="CV172" s="6"/>
      <c r="CW172" s="6"/>
      <c r="CX172" s="6"/>
    </row>
    <row r="173" spans="87:102" x14ac:dyDescent="0.2">
      <c r="CI173" s="26"/>
      <c r="CJ173" s="6"/>
      <c r="CK173" s="6"/>
      <c r="CL173" s="6"/>
      <c r="CM173" s="6"/>
      <c r="CN173" s="6"/>
      <c r="CO173" s="6"/>
      <c r="CP173" s="6"/>
      <c r="CQ173" s="6"/>
      <c r="CR173" s="6"/>
      <c r="CS173" s="6"/>
      <c r="CT173" s="6"/>
      <c r="CU173" s="6"/>
      <c r="CV173" s="6"/>
      <c r="CW173" s="6"/>
      <c r="CX173" s="6"/>
    </row>
    <row r="174" spans="87:102" x14ac:dyDescent="0.2">
      <c r="CI174" s="26"/>
      <c r="CJ174" s="6"/>
      <c r="CK174" s="6"/>
      <c r="CL174" s="6"/>
      <c r="CM174" s="6"/>
      <c r="CN174" s="6"/>
      <c r="CO174" s="6"/>
      <c r="CP174" s="6"/>
      <c r="CQ174" s="6"/>
      <c r="CR174" s="6"/>
      <c r="CS174" s="6"/>
      <c r="CT174" s="6"/>
      <c r="CU174" s="6"/>
      <c r="CV174" s="6"/>
      <c r="CW174" s="6"/>
      <c r="CX174" s="6"/>
    </row>
    <row r="175" spans="87:102" x14ac:dyDescent="0.2">
      <c r="CI175" s="26"/>
      <c r="CJ175" s="6"/>
      <c r="CK175" s="6"/>
      <c r="CL175" s="6"/>
      <c r="CM175" s="6"/>
      <c r="CN175" s="6"/>
      <c r="CO175" s="6"/>
      <c r="CP175" s="6"/>
      <c r="CQ175" s="6"/>
      <c r="CR175" s="6"/>
      <c r="CS175" s="6"/>
      <c r="CT175" s="6"/>
      <c r="CU175" s="6"/>
      <c r="CV175" s="6"/>
      <c r="CW175" s="6"/>
      <c r="CX175" s="6"/>
    </row>
    <row r="176" spans="87:102" x14ac:dyDescent="0.2">
      <c r="CI176" s="26"/>
      <c r="CJ176" s="6"/>
      <c r="CK176" s="6"/>
      <c r="CL176" s="6"/>
      <c r="CM176" s="6"/>
      <c r="CN176" s="6"/>
      <c r="CO176" s="6"/>
      <c r="CP176" s="6"/>
      <c r="CQ176" s="6"/>
      <c r="CR176" s="6"/>
      <c r="CS176" s="6"/>
      <c r="CT176" s="6"/>
      <c r="CU176" s="6"/>
      <c r="CV176" s="6"/>
      <c r="CW176" s="6"/>
      <c r="CX176" s="6"/>
    </row>
    <row r="177" spans="87:102" x14ac:dyDescent="0.2">
      <c r="CI177" s="26"/>
      <c r="CJ177" s="6"/>
      <c r="CK177" s="6"/>
      <c r="CL177" s="6"/>
      <c r="CM177" s="6"/>
      <c r="CN177" s="6"/>
      <c r="CO177" s="6"/>
      <c r="CP177" s="6"/>
      <c r="CQ177" s="6"/>
      <c r="CR177" s="6"/>
      <c r="CS177" s="6"/>
      <c r="CT177" s="6"/>
      <c r="CU177" s="6"/>
      <c r="CV177" s="6"/>
      <c r="CW177" s="6"/>
      <c r="CX177" s="6"/>
    </row>
    <row r="178" spans="87:102" x14ac:dyDescent="0.2">
      <c r="CI178" s="26"/>
      <c r="CJ178" s="6"/>
      <c r="CK178" s="6"/>
      <c r="CL178" s="6"/>
      <c r="CM178" s="6"/>
      <c r="CN178" s="6"/>
      <c r="CO178" s="6"/>
      <c r="CP178" s="6"/>
      <c r="CQ178" s="6"/>
      <c r="CR178" s="6"/>
      <c r="CS178" s="6"/>
      <c r="CT178" s="6"/>
      <c r="CU178" s="6"/>
      <c r="CV178" s="6"/>
      <c r="CW178" s="6"/>
      <c r="CX178" s="6"/>
    </row>
    <row r="179" spans="87:102" x14ac:dyDescent="0.2">
      <c r="CI179" s="26"/>
      <c r="CJ179" s="6"/>
      <c r="CK179" s="6"/>
      <c r="CL179" s="6"/>
      <c r="CM179" s="6"/>
      <c r="CN179" s="6"/>
      <c r="CO179" s="6"/>
      <c r="CP179" s="6"/>
      <c r="CQ179" s="6"/>
      <c r="CR179" s="6"/>
      <c r="CS179" s="6"/>
      <c r="CT179" s="6"/>
      <c r="CU179" s="6"/>
      <c r="CV179" s="6"/>
      <c r="CW179" s="6"/>
      <c r="CX179" s="6"/>
    </row>
    <row r="180" spans="87:102" x14ac:dyDescent="0.2">
      <c r="CI180" s="26"/>
      <c r="CJ180" s="6"/>
      <c r="CK180" s="6"/>
      <c r="CL180" s="6"/>
      <c r="CM180" s="6"/>
      <c r="CN180" s="6"/>
      <c r="CO180" s="6"/>
      <c r="CP180" s="6"/>
      <c r="CQ180" s="6"/>
      <c r="CR180" s="6"/>
      <c r="CS180" s="6"/>
      <c r="CT180" s="6"/>
      <c r="CU180" s="6"/>
      <c r="CV180" s="6"/>
      <c r="CW180" s="6"/>
      <c r="CX180" s="6"/>
    </row>
    <row r="181" spans="87:102" x14ac:dyDescent="0.2">
      <c r="CI181" s="26"/>
      <c r="CJ181" s="6"/>
      <c r="CK181" s="6"/>
      <c r="CL181" s="6"/>
      <c r="CM181" s="6"/>
      <c r="CN181" s="6"/>
      <c r="CO181" s="6"/>
      <c r="CP181" s="6"/>
      <c r="CQ181" s="6"/>
      <c r="CR181" s="6"/>
      <c r="CS181" s="6"/>
      <c r="CT181" s="6"/>
      <c r="CU181" s="6"/>
      <c r="CV181" s="6"/>
      <c r="CW181" s="6"/>
      <c r="CX181" s="6"/>
    </row>
    <row r="182" spans="87:102" x14ac:dyDescent="0.2">
      <c r="CI182" s="26"/>
      <c r="CJ182" s="6"/>
      <c r="CK182" s="6"/>
      <c r="CL182" s="6"/>
      <c r="CM182" s="6"/>
      <c r="CN182" s="6"/>
      <c r="CO182" s="6"/>
      <c r="CP182" s="6"/>
      <c r="CQ182" s="6"/>
      <c r="CR182" s="6"/>
      <c r="CS182" s="6"/>
      <c r="CT182" s="6"/>
      <c r="CU182" s="6"/>
      <c r="CV182" s="6"/>
      <c r="CW182" s="6"/>
      <c r="CX182" s="6"/>
    </row>
    <row r="183" spans="87:102" x14ac:dyDescent="0.2">
      <c r="CI183" s="26"/>
      <c r="CJ183" s="6"/>
      <c r="CK183" s="6"/>
      <c r="CL183" s="6"/>
      <c r="CM183" s="6"/>
      <c r="CN183" s="6"/>
      <c r="CO183" s="6"/>
      <c r="CP183" s="6"/>
      <c r="CQ183" s="6"/>
      <c r="CR183" s="6"/>
      <c r="CS183" s="6"/>
      <c r="CT183" s="6"/>
      <c r="CU183" s="6"/>
      <c r="CV183" s="6"/>
      <c r="CW183" s="6"/>
      <c r="CX183" s="6"/>
    </row>
    <row r="184" spans="87:102" x14ac:dyDescent="0.2">
      <c r="CI184" s="26"/>
      <c r="CJ184" s="6"/>
      <c r="CK184" s="6"/>
      <c r="CL184" s="6"/>
      <c r="CM184" s="6"/>
      <c r="CN184" s="6"/>
      <c r="CO184" s="6"/>
      <c r="CP184" s="6"/>
      <c r="CQ184" s="6"/>
      <c r="CR184" s="6"/>
      <c r="CS184" s="6"/>
      <c r="CT184" s="6"/>
      <c r="CU184" s="6"/>
      <c r="CV184" s="6"/>
      <c r="CW184" s="6"/>
      <c r="CX184" s="6"/>
    </row>
    <row r="185" spans="87:102" x14ac:dyDescent="0.2">
      <c r="CI185" s="26"/>
      <c r="CJ185" s="6"/>
      <c r="CK185" s="6"/>
      <c r="CL185" s="6"/>
      <c r="CM185" s="6"/>
      <c r="CN185" s="6"/>
      <c r="CO185" s="6"/>
      <c r="CP185" s="6"/>
      <c r="CQ185" s="6"/>
      <c r="CR185" s="6"/>
      <c r="CS185" s="6"/>
      <c r="CT185" s="6"/>
      <c r="CU185" s="6"/>
      <c r="CV185" s="6"/>
      <c r="CW185" s="6"/>
      <c r="CX185" s="6"/>
    </row>
    <row r="186" spans="87:102" x14ac:dyDescent="0.2">
      <c r="CI186" s="26"/>
      <c r="CJ186" s="6"/>
      <c r="CK186" s="6"/>
      <c r="CL186" s="6"/>
      <c r="CM186" s="6"/>
      <c r="CN186" s="6"/>
      <c r="CO186" s="6"/>
      <c r="CP186" s="6"/>
      <c r="CQ186" s="6"/>
      <c r="CR186" s="6"/>
      <c r="CS186" s="6"/>
      <c r="CT186" s="6"/>
      <c r="CU186" s="6"/>
      <c r="CV186" s="6"/>
      <c r="CW186" s="6"/>
      <c r="CX186" s="6"/>
    </row>
    <row r="187" spans="87:102" x14ac:dyDescent="0.2">
      <c r="CI187" s="26"/>
      <c r="CJ187" s="6"/>
      <c r="CK187" s="6"/>
      <c r="CL187" s="6"/>
      <c r="CM187" s="6"/>
      <c r="CN187" s="6"/>
      <c r="CO187" s="6"/>
      <c r="CP187" s="6"/>
      <c r="CQ187" s="6"/>
      <c r="CR187" s="6"/>
      <c r="CS187" s="6"/>
      <c r="CT187" s="6"/>
      <c r="CU187" s="6"/>
      <c r="CV187" s="6"/>
      <c r="CW187" s="6"/>
      <c r="CX187" s="6"/>
    </row>
    <row r="188" spans="87:102" x14ac:dyDescent="0.2">
      <c r="CI188" s="26"/>
      <c r="CJ188" s="6"/>
      <c r="CK188" s="6"/>
      <c r="CL188" s="6"/>
      <c r="CM188" s="6"/>
      <c r="CN188" s="6"/>
      <c r="CO188" s="6"/>
      <c r="CP188" s="6"/>
      <c r="CQ188" s="6"/>
      <c r="CR188" s="6"/>
      <c r="CS188" s="6"/>
      <c r="CT188" s="6"/>
      <c r="CU188" s="6"/>
      <c r="CV188" s="6"/>
      <c r="CW188" s="6"/>
      <c r="CX188" s="6"/>
    </row>
    <row r="189" spans="87:102" x14ac:dyDescent="0.2">
      <c r="CI189" s="26"/>
      <c r="CJ189" s="6"/>
      <c r="CK189" s="6"/>
      <c r="CL189" s="6"/>
      <c r="CM189" s="6"/>
      <c r="CN189" s="6"/>
      <c r="CO189" s="6"/>
      <c r="CP189" s="6"/>
      <c r="CQ189" s="6"/>
      <c r="CR189" s="6"/>
      <c r="CS189" s="6"/>
      <c r="CT189" s="6"/>
      <c r="CU189" s="6"/>
      <c r="CV189" s="6"/>
      <c r="CW189" s="6"/>
      <c r="CX189" s="6"/>
    </row>
    <row r="190" spans="87:102" x14ac:dyDescent="0.2">
      <c r="CI190" s="26"/>
      <c r="CJ190" s="6"/>
      <c r="CK190" s="6"/>
      <c r="CL190" s="6"/>
      <c r="CM190" s="6"/>
      <c r="CN190" s="6"/>
      <c r="CO190" s="6"/>
      <c r="CP190" s="6"/>
      <c r="CQ190" s="6"/>
      <c r="CR190" s="6"/>
      <c r="CS190" s="6"/>
      <c r="CT190" s="6"/>
      <c r="CU190" s="6"/>
      <c r="CV190" s="6"/>
      <c r="CW190" s="6"/>
      <c r="CX190" s="6"/>
    </row>
    <row r="191" spans="87:102" x14ac:dyDescent="0.2">
      <c r="CI191" s="26"/>
      <c r="CJ191" s="6"/>
      <c r="CK191" s="6"/>
      <c r="CL191" s="6"/>
      <c r="CM191" s="6"/>
      <c r="CN191" s="6"/>
      <c r="CO191" s="6"/>
      <c r="CP191" s="6"/>
      <c r="CQ191" s="6"/>
      <c r="CR191" s="6"/>
      <c r="CS191" s="6"/>
      <c r="CT191" s="6"/>
      <c r="CU191" s="6"/>
      <c r="CV191" s="6"/>
      <c r="CW191" s="6"/>
      <c r="CX191" s="6"/>
    </row>
    <row r="192" spans="87:102" x14ac:dyDescent="0.2">
      <c r="CI192" s="26"/>
      <c r="CJ192" s="6"/>
      <c r="CK192" s="6"/>
      <c r="CL192" s="6"/>
      <c r="CM192" s="6"/>
      <c r="CN192" s="6"/>
      <c r="CO192" s="6"/>
      <c r="CP192" s="6"/>
      <c r="CQ192" s="6"/>
      <c r="CR192" s="6"/>
      <c r="CS192" s="6"/>
      <c r="CT192" s="6"/>
      <c r="CU192" s="6"/>
      <c r="CV192" s="6"/>
      <c r="CW192" s="6"/>
      <c r="CX192" s="6"/>
    </row>
    <row r="193" spans="87:102" x14ac:dyDescent="0.2">
      <c r="CI193" s="26"/>
      <c r="CJ193" s="6"/>
      <c r="CK193" s="6"/>
      <c r="CL193" s="6"/>
      <c r="CM193" s="6"/>
      <c r="CN193" s="6"/>
      <c r="CO193" s="6"/>
      <c r="CP193" s="6"/>
      <c r="CQ193" s="6"/>
      <c r="CR193" s="6"/>
      <c r="CS193" s="6"/>
      <c r="CT193" s="6"/>
      <c r="CU193" s="6"/>
      <c r="CV193" s="6"/>
      <c r="CW193" s="6"/>
      <c r="CX193" s="6"/>
    </row>
    <row r="194" spans="87:102" x14ac:dyDescent="0.2">
      <c r="CI194" s="26"/>
      <c r="CJ194" s="6"/>
      <c r="CK194" s="6"/>
      <c r="CL194" s="6"/>
      <c r="CM194" s="6"/>
      <c r="CN194" s="6"/>
      <c r="CO194" s="6"/>
      <c r="CP194" s="6"/>
      <c r="CQ194" s="6"/>
      <c r="CR194" s="6"/>
      <c r="CS194" s="6"/>
      <c r="CT194" s="6"/>
      <c r="CU194" s="6"/>
      <c r="CV194" s="6"/>
      <c r="CW194" s="6"/>
      <c r="CX194" s="6"/>
    </row>
    <row r="195" spans="87:102" x14ac:dyDescent="0.2">
      <c r="CI195" s="26"/>
      <c r="CJ195" s="6"/>
      <c r="CK195" s="6"/>
      <c r="CL195" s="6"/>
      <c r="CM195" s="6"/>
      <c r="CN195" s="6"/>
      <c r="CO195" s="6"/>
      <c r="CP195" s="6"/>
      <c r="CQ195" s="6"/>
      <c r="CR195" s="6"/>
      <c r="CS195" s="6"/>
      <c r="CT195" s="6"/>
      <c r="CU195" s="6"/>
      <c r="CV195" s="6"/>
      <c r="CW195" s="6"/>
      <c r="CX195" s="6"/>
    </row>
    <row r="196" spans="87:102" x14ac:dyDescent="0.2">
      <c r="CI196" s="26"/>
      <c r="CJ196" s="6"/>
      <c r="CK196" s="6"/>
      <c r="CL196" s="6"/>
      <c r="CM196" s="6"/>
      <c r="CN196" s="6"/>
      <c r="CO196" s="6"/>
      <c r="CP196" s="6"/>
      <c r="CQ196" s="6"/>
      <c r="CR196" s="6"/>
      <c r="CS196" s="6"/>
      <c r="CT196" s="6"/>
      <c r="CU196" s="6"/>
      <c r="CV196" s="6"/>
      <c r="CW196" s="6"/>
      <c r="CX196" s="6"/>
    </row>
    <row r="197" spans="87:102" x14ac:dyDescent="0.2">
      <c r="CI197" s="26"/>
      <c r="CJ197" s="6"/>
      <c r="CK197" s="6"/>
      <c r="CL197" s="6"/>
      <c r="CM197" s="6"/>
      <c r="CN197" s="6"/>
      <c r="CO197" s="6"/>
      <c r="CP197" s="6"/>
      <c r="CQ197" s="6"/>
      <c r="CR197" s="6"/>
      <c r="CS197" s="6"/>
      <c r="CT197" s="6"/>
      <c r="CU197" s="6"/>
      <c r="CV197" s="6"/>
      <c r="CW197" s="6"/>
      <c r="CX197" s="6"/>
    </row>
    <row r="198" spans="87:102" x14ac:dyDescent="0.2">
      <c r="CI198" s="26"/>
      <c r="CJ198" s="6"/>
      <c r="CK198" s="6"/>
      <c r="CL198" s="6"/>
      <c r="CM198" s="6"/>
    </row>
  </sheetData>
  <phoneticPr fontId="0" type="noConversion"/>
  <printOptions horizontalCentered="1" verticalCentered="1"/>
  <pageMargins left="0.75" right="0.75" top="0.53" bottom="0.51" header="0.5" footer="0.5"/>
  <pageSetup scale="67" orientation="portrait" horizontalDpi="4294967292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CX200"/>
  <sheetViews>
    <sheetView showZeros="0" zoomScale="85" zoomScaleNormal="85" workbookViewId="0">
      <pane xSplit="2" ySplit="9" topLeftCell="C10" activePane="bottomRight" state="frozen"/>
      <selection activeCell="B1" sqref="B1"/>
      <selection pane="topRight" activeCell="C1" sqref="C1"/>
      <selection pane="bottomLeft" activeCell="B10" sqref="B10"/>
      <selection pane="bottomRight" activeCell="B2" sqref="B2"/>
    </sheetView>
  </sheetViews>
  <sheetFormatPr defaultColWidth="9.140625" defaultRowHeight="12.75" x14ac:dyDescent="0.2"/>
  <cols>
    <col min="1" max="1" width="5.5703125" style="355" bestFit="1" customWidth="1"/>
    <col min="2" max="2" width="30.85546875" style="355" customWidth="1"/>
    <col min="3" max="3" width="14.7109375" style="355" customWidth="1"/>
    <col min="4" max="4" width="3.28515625" style="355" customWidth="1"/>
    <col min="5" max="5" width="17.140625" style="355" bestFit="1" customWidth="1"/>
    <col min="6" max="6" width="11" style="355" customWidth="1"/>
    <col min="7" max="7" width="12.85546875" style="355" bestFit="1" customWidth="1"/>
    <col min="8" max="8" width="12.42578125" style="355" bestFit="1" customWidth="1"/>
    <col min="9" max="9" width="12.140625" style="355" bestFit="1" customWidth="1"/>
    <col min="10" max="10" width="12.7109375" style="355" bestFit="1" customWidth="1"/>
    <col min="11" max="12" width="14" style="355" bestFit="1" customWidth="1"/>
    <col min="13" max="13" width="12.85546875" style="355" bestFit="1" customWidth="1"/>
    <col min="14" max="14" width="13" style="355" customWidth="1"/>
    <col min="15" max="15" width="3.7109375" style="355" customWidth="1"/>
    <col min="16" max="16" width="14" style="355" bestFit="1" customWidth="1"/>
    <col min="17" max="17" width="15.85546875" style="355" bestFit="1" customWidth="1"/>
    <col min="18" max="18" width="12.85546875" style="355" bestFit="1" customWidth="1"/>
    <col min="19" max="19" width="12.140625" style="355" bestFit="1" customWidth="1"/>
    <col min="20" max="21" width="14" style="355" bestFit="1" customWidth="1"/>
    <col min="22" max="22" width="5.7109375" style="355" bestFit="1" customWidth="1"/>
    <col min="23" max="23" width="10" style="357" customWidth="1"/>
    <col min="24" max="24" width="10.42578125" style="357" bestFit="1" customWidth="1"/>
    <col min="25" max="25" width="11.28515625" style="355" bestFit="1" customWidth="1"/>
    <col min="26" max="26" width="13.7109375" style="355" bestFit="1" customWidth="1"/>
    <col min="27" max="27" width="11.140625" style="355" customWidth="1"/>
    <col min="28" max="28" width="12.85546875" style="355" bestFit="1" customWidth="1"/>
    <col min="29" max="29" width="12.28515625" style="355" customWidth="1"/>
    <col min="30" max="30" width="1.7109375" style="355" bestFit="1" customWidth="1"/>
    <col min="31" max="31" width="13.140625" style="355" customWidth="1"/>
    <col min="32" max="32" width="5.7109375" style="355" bestFit="1" customWidth="1"/>
    <col min="33" max="33" width="17.85546875" style="355" customWidth="1"/>
    <col min="34" max="34" width="12.85546875" style="355" bestFit="1" customWidth="1"/>
    <col min="35" max="35" width="11.85546875" style="355" bestFit="1" customWidth="1"/>
    <col min="36" max="36" width="12.85546875" style="355" bestFit="1" customWidth="1"/>
    <col min="37" max="37" width="10.7109375" style="355" customWidth="1"/>
    <col min="38" max="38" width="2.42578125" style="355" customWidth="1"/>
    <col min="39" max="39" width="15.140625" style="355" customWidth="1"/>
    <col min="40" max="40" width="12.85546875" style="355" bestFit="1" customWidth="1"/>
    <col min="41" max="41" width="11.85546875" style="355" bestFit="1" customWidth="1"/>
    <col min="42" max="42" width="11.42578125" style="355" bestFit="1" customWidth="1"/>
    <col min="43" max="43" width="14" style="355" bestFit="1" customWidth="1"/>
    <col min="44" max="44" width="1.7109375" style="355" bestFit="1" customWidth="1"/>
    <col min="45" max="45" width="15" style="355" bestFit="1" customWidth="1"/>
    <col min="46" max="48" width="12.85546875" style="355" bestFit="1" customWidth="1"/>
    <col min="49" max="49" width="11.85546875" style="355" bestFit="1" customWidth="1"/>
    <col min="50" max="50" width="12.5703125" style="355" customWidth="1"/>
    <col min="51" max="51" width="11.7109375" style="355" customWidth="1"/>
    <col min="52" max="52" width="2" style="355" customWidth="1"/>
    <col min="53" max="53" width="12.85546875" style="355" bestFit="1" customWidth="1"/>
    <col min="54" max="54" width="10" style="355" customWidth="1"/>
    <col min="55" max="55" width="12.85546875" style="355" bestFit="1" customWidth="1"/>
    <col min="56" max="56" width="11.5703125" style="355" customWidth="1"/>
    <col min="57" max="57" width="11.85546875" style="355" customWidth="1"/>
    <col min="58" max="58" width="7.5703125" style="355" bestFit="1" customWidth="1"/>
    <col min="59" max="59" width="17.7109375" style="355" bestFit="1" customWidth="1"/>
    <col min="60" max="60" width="3.7109375" style="355" customWidth="1"/>
    <col min="61" max="61" width="17.5703125" style="355" bestFit="1" customWidth="1"/>
    <col min="62" max="62" width="12.140625" style="355" bestFit="1" customWidth="1"/>
    <col min="63" max="63" width="10.42578125" style="355" bestFit="1" customWidth="1"/>
    <col min="64" max="64" width="12.85546875" style="355" bestFit="1" customWidth="1"/>
    <col min="65" max="65" width="14.28515625" style="355" bestFit="1" customWidth="1"/>
    <col min="66" max="66" width="13" style="388" bestFit="1" customWidth="1"/>
    <col min="67" max="67" width="12.5703125" style="388" bestFit="1" customWidth="1"/>
    <col min="68" max="69" width="13.85546875" style="388" bestFit="1" customWidth="1"/>
    <col min="70" max="70" width="12.85546875" style="388" bestFit="1" customWidth="1"/>
    <col min="71" max="71" width="12.5703125" style="388" bestFit="1" customWidth="1"/>
    <col min="72" max="72" width="14" style="388" bestFit="1" customWidth="1"/>
    <col min="73" max="73" width="12.42578125" style="355" customWidth="1"/>
    <col min="74" max="74" width="3.140625" style="355" bestFit="1" customWidth="1"/>
    <col min="75" max="75" width="14.5703125" style="355" customWidth="1"/>
    <col min="76" max="76" width="3.140625" style="355" bestFit="1" customWidth="1"/>
    <col min="77" max="77" width="14" style="355" bestFit="1" customWidth="1"/>
    <col min="78" max="78" width="3.140625" style="355" bestFit="1" customWidth="1"/>
    <col min="79" max="79" width="13.5703125" style="355" bestFit="1" customWidth="1"/>
    <col min="80" max="80" width="3.140625" style="355" bestFit="1" customWidth="1"/>
    <col min="81" max="81" width="13.5703125" style="355" customWidth="1"/>
    <col min="82" max="82" width="3.140625" style="355" customWidth="1"/>
    <col min="83" max="83" width="17.140625" style="355" bestFit="1" customWidth="1"/>
    <col min="84" max="85" width="15.28515625" style="355" bestFit="1" customWidth="1"/>
    <col min="86" max="86" width="14.85546875" style="358" bestFit="1" customWidth="1"/>
    <col min="87" max="87" width="50" style="355" bestFit="1" customWidth="1"/>
    <col min="88" max="88" width="48.5703125" style="355" bestFit="1" customWidth="1"/>
    <col min="89" max="89" width="9.140625" style="355"/>
    <col min="90" max="90" width="22.140625" style="355" customWidth="1"/>
    <col min="91" max="91" width="13.7109375" style="355" bestFit="1" customWidth="1"/>
    <col min="92" max="92" width="2.42578125" style="355" bestFit="1" customWidth="1"/>
    <col min="93" max="93" width="72.28515625" style="355" bestFit="1" customWidth="1"/>
    <col min="94" max="94" width="34.5703125" style="355" bestFit="1" customWidth="1"/>
    <col min="95" max="95" width="12.5703125" style="355" bestFit="1" customWidth="1"/>
    <col min="96" max="96" width="7.7109375" style="355" bestFit="1" customWidth="1"/>
    <col min="97" max="97" width="13.7109375" style="355" bestFit="1" customWidth="1"/>
    <col min="98" max="98" width="54" style="355" bestFit="1" customWidth="1"/>
    <col min="99" max="99" width="48.5703125" style="355" bestFit="1" customWidth="1"/>
    <col min="100" max="101" width="9.140625" style="355"/>
    <col min="102" max="102" width="13.7109375" style="355" bestFit="1" customWidth="1"/>
    <col min="103" max="16384" width="9.140625" style="355"/>
  </cols>
  <sheetData>
    <row r="1" spans="1:102" x14ac:dyDescent="0.2">
      <c r="B1" s="356" t="s">
        <v>743</v>
      </c>
      <c r="BN1" s="355"/>
      <c r="BO1" s="355"/>
      <c r="BP1" s="355"/>
      <c r="BQ1" s="355"/>
      <c r="BR1" s="355"/>
      <c r="BS1" s="355"/>
      <c r="BT1" s="355"/>
      <c r="CI1" s="359" t="s">
        <v>728</v>
      </c>
      <c r="CP1" s="355" t="s">
        <v>0</v>
      </c>
      <c r="CT1" s="355" t="s">
        <v>1</v>
      </c>
      <c r="CX1" s="355">
        <f ca="1">(NOW())</f>
        <v>45411.548314236112</v>
      </c>
    </row>
    <row r="2" spans="1:102" x14ac:dyDescent="0.2">
      <c r="BN2" s="355"/>
      <c r="BO2" s="355"/>
      <c r="BP2" s="355"/>
      <c r="BQ2" s="355"/>
      <c r="BR2" s="355"/>
      <c r="BS2" s="355"/>
      <c r="BT2" s="355"/>
      <c r="CI2" s="359"/>
      <c r="CT2" s="355" t="s">
        <v>729</v>
      </c>
    </row>
    <row r="3" spans="1:102" x14ac:dyDescent="0.2">
      <c r="E3" s="355" t="s">
        <v>2</v>
      </c>
      <c r="G3" s="360"/>
      <c r="W3" s="357" t="s">
        <v>3</v>
      </c>
      <c r="AG3" s="355" t="s">
        <v>4</v>
      </c>
      <c r="AM3" s="355" t="s">
        <v>5</v>
      </c>
      <c r="AS3" s="355" t="s">
        <v>6</v>
      </c>
      <c r="BA3" s="355" t="s">
        <v>7</v>
      </c>
      <c r="BG3" s="355" t="s">
        <v>8</v>
      </c>
      <c r="BI3" s="355" t="s">
        <v>9</v>
      </c>
      <c r="BN3" s="355"/>
      <c r="BO3" s="355"/>
      <c r="BP3" s="355"/>
      <c r="BQ3" s="355"/>
      <c r="BR3" s="355"/>
      <c r="BS3" s="355"/>
      <c r="BT3" s="355"/>
      <c r="CI3" s="359" t="s">
        <v>458</v>
      </c>
      <c r="CT3" s="355" t="s">
        <v>459</v>
      </c>
    </row>
    <row r="4" spans="1:102" x14ac:dyDescent="0.2">
      <c r="C4" s="361">
        <v>1</v>
      </c>
      <c r="D4" s="362"/>
      <c r="E4" s="361">
        <v>2</v>
      </c>
      <c r="F4" s="361">
        <v>3</v>
      </c>
      <c r="G4" s="361">
        <v>4</v>
      </c>
      <c r="H4" s="361">
        <v>5</v>
      </c>
      <c r="I4" s="361">
        <v>6</v>
      </c>
      <c r="J4" s="361">
        <v>7</v>
      </c>
      <c r="K4" s="361">
        <v>8</v>
      </c>
      <c r="L4" s="361">
        <v>9</v>
      </c>
      <c r="M4" s="361">
        <v>10</v>
      </c>
      <c r="N4" s="361">
        <v>11</v>
      </c>
      <c r="O4" s="362"/>
      <c r="P4" s="361">
        <v>12</v>
      </c>
      <c r="Q4" s="361">
        <v>13</v>
      </c>
      <c r="R4" s="361">
        <v>14</v>
      </c>
      <c r="S4" s="361">
        <v>15</v>
      </c>
      <c r="T4" s="361">
        <v>16</v>
      </c>
      <c r="U4" s="361">
        <v>17</v>
      </c>
      <c r="V4" s="362"/>
      <c r="W4" s="363" t="s">
        <v>733</v>
      </c>
      <c r="X4" s="363" t="s">
        <v>734</v>
      </c>
      <c r="Y4" s="361">
        <v>19</v>
      </c>
      <c r="Z4" s="361">
        <v>20</v>
      </c>
      <c r="AA4" s="361">
        <v>21</v>
      </c>
      <c r="AB4" s="361">
        <v>22</v>
      </c>
      <c r="AC4" s="361">
        <v>23</v>
      </c>
      <c r="AD4" s="362"/>
      <c r="AE4" s="361">
        <v>24</v>
      </c>
      <c r="AF4" s="362"/>
      <c r="AG4" s="361">
        <v>25</v>
      </c>
      <c r="AH4" s="361">
        <v>26</v>
      </c>
      <c r="AI4" s="361">
        <v>27</v>
      </c>
      <c r="AJ4" s="361">
        <v>28</v>
      </c>
      <c r="AK4" s="361">
        <v>29</v>
      </c>
      <c r="AL4" s="362"/>
      <c r="AM4" s="361">
        <v>30</v>
      </c>
      <c r="AN4" s="361">
        <v>31</v>
      </c>
      <c r="AO4" s="361">
        <v>32</v>
      </c>
      <c r="AP4" s="361">
        <v>33</v>
      </c>
      <c r="AQ4" s="361">
        <v>34</v>
      </c>
      <c r="AR4" s="362"/>
      <c r="AS4" s="361">
        <v>35</v>
      </c>
      <c r="AT4" s="361">
        <v>36</v>
      </c>
      <c r="AU4" s="361">
        <v>37</v>
      </c>
      <c r="AV4" s="361">
        <v>38</v>
      </c>
      <c r="AW4" s="361">
        <v>39</v>
      </c>
      <c r="AX4" s="361">
        <v>40</v>
      </c>
      <c r="AY4" s="361">
        <v>41</v>
      </c>
      <c r="AZ4" s="362"/>
      <c r="BA4" s="361">
        <v>42</v>
      </c>
      <c r="BB4" s="361">
        <v>43</v>
      </c>
      <c r="BC4" s="361">
        <v>44</v>
      </c>
      <c r="BD4" s="364">
        <v>45</v>
      </c>
      <c r="BE4" s="364">
        <v>46</v>
      </c>
      <c r="BF4" s="362"/>
      <c r="BG4" s="361">
        <v>47</v>
      </c>
      <c r="BH4" s="362"/>
      <c r="BI4" s="361">
        <v>48</v>
      </c>
      <c r="BJ4" s="361">
        <v>49</v>
      </c>
      <c r="BK4" s="361">
        <v>50</v>
      </c>
      <c r="BL4" s="361">
        <v>51</v>
      </c>
      <c r="BM4" s="361">
        <v>52</v>
      </c>
      <c r="BN4" s="361">
        <v>53</v>
      </c>
      <c r="BO4" s="361">
        <v>54</v>
      </c>
      <c r="BP4" s="361">
        <v>55</v>
      </c>
      <c r="BQ4" s="361">
        <v>56</v>
      </c>
      <c r="BR4" s="361">
        <v>57</v>
      </c>
      <c r="BS4" s="361">
        <v>58</v>
      </c>
      <c r="BT4" s="361">
        <v>59</v>
      </c>
      <c r="BU4" s="361">
        <v>60</v>
      </c>
      <c r="BV4" s="362" t="s">
        <v>12</v>
      </c>
      <c r="BW4" s="361">
        <v>61</v>
      </c>
      <c r="BX4" s="362" t="s">
        <v>12</v>
      </c>
      <c r="BY4" s="361">
        <v>62</v>
      </c>
      <c r="BZ4" s="362" t="s">
        <v>12</v>
      </c>
      <c r="CA4" s="365">
        <v>63</v>
      </c>
      <c r="CB4" s="362" t="s">
        <v>12</v>
      </c>
      <c r="CC4" s="361">
        <v>64</v>
      </c>
      <c r="CD4" s="366"/>
      <c r="CE4" s="361">
        <v>65</v>
      </c>
      <c r="CF4" s="361">
        <v>66</v>
      </c>
      <c r="CG4" s="361">
        <v>67</v>
      </c>
      <c r="CH4" s="367"/>
      <c r="CI4" s="359"/>
    </row>
    <row r="5" spans="1:102" x14ac:dyDescent="0.2">
      <c r="B5" s="359">
        <f>SUM(A10:A32)+SUM(A34:A73)</f>
        <v>63</v>
      </c>
      <c r="C5" s="368" t="s">
        <v>13</v>
      </c>
      <c r="D5" s="366"/>
      <c r="E5" s="368" t="s">
        <v>14</v>
      </c>
      <c r="F5" s="368" t="s">
        <v>14</v>
      </c>
      <c r="G5" s="368" t="s">
        <v>14</v>
      </c>
      <c r="H5" s="368" t="s">
        <v>14</v>
      </c>
      <c r="I5" s="368" t="s">
        <v>14</v>
      </c>
      <c r="J5" s="368" t="s">
        <v>14</v>
      </c>
      <c r="K5" s="368" t="s">
        <v>14</v>
      </c>
      <c r="L5" s="368" t="s">
        <v>14</v>
      </c>
      <c r="M5" s="368" t="s">
        <v>14</v>
      </c>
      <c r="N5" s="368" t="s">
        <v>15</v>
      </c>
      <c r="O5" s="366"/>
      <c r="P5" s="368" t="s">
        <v>16</v>
      </c>
      <c r="Q5" s="368" t="s">
        <v>16</v>
      </c>
      <c r="R5" s="368" t="s">
        <v>16</v>
      </c>
      <c r="S5" s="368" t="s">
        <v>16</v>
      </c>
      <c r="T5" s="368" t="s">
        <v>16</v>
      </c>
      <c r="U5" s="368" t="s">
        <v>15</v>
      </c>
      <c r="V5" s="366"/>
      <c r="W5" s="369" t="s">
        <v>709</v>
      </c>
      <c r="X5" s="369" t="s">
        <v>709</v>
      </c>
      <c r="Y5" s="368" t="s">
        <v>17</v>
      </c>
      <c r="Z5" s="368" t="s">
        <v>17</v>
      </c>
      <c r="AA5" s="368" t="s">
        <v>17</v>
      </c>
      <c r="AB5" s="368" t="s">
        <v>17</v>
      </c>
      <c r="AC5" s="368" t="s">
        <v>15</v>
      </c>
      <c r="AD5" s="366"/>
      <c r="AE5" s="368" t="s">
        <v>15</v>
      </c>
      <c r="AF5" s="366"/>
      <c r="AG5" s="368" t="s">
        <v>18</v>
      </c>
      <c r="AH5" s="368" t="s">
        <v>18</v>
      </c>
      <c r="AI5" s="368" t="s">
        <v>18</v>
      </c>
      <c r="AJ5" s="368" t="s">
        <v>18</v>
      </c>
      <c r="AK5" s="368" t="s">
        <v>15</v>
      </c>
      <c r="AL5" s="366"/>
      <c r="AM5" s="368" t="s">
        <v>19</v>
      </c>
      <c r="AN5" s="368" t="s">
        <v>19</v>
      </c>
      <c r="AO5" s="368" t="s">
        <v>19</v>
      </c>
      <c r="AP5" s="368" t="s">
        <v>19</v>
      </c>
      <c r="AQ5" s="368" t="s">
        <v>15</v>
      </c>
      <c r="AR5" s="366"/>
      <c r="AS5" s="368" t="s">
        <v>20</v>
      </c>
      <c r="AT5" s="368" t="s">
        <v>20</v>
      </c>
      <c r="AU5" s="368" t="s">
        <v>20</v>
      </c>
      <c r="AV5" s="368" t="s">
        <v>20</v>
      </c>
      <c r="AW5" s="368" t="s">
        <v>20</v>
      </c>
      <c r="AX5" s="368" t="s">
        <v>20</v>
      </c>
      <c r="AY5" s="368" t="s">
        <v>15</v>
      </c>
      <c r="AZ5" s="366"/>
      <c r="BA5" s="368" t="s">
        <v>21</v>
      </c>
      <c r="BB5" s="368" t="s">
        <v>21</v>
      </c>
      <c r="BC5" s="368" t="s">
        <v>21</v>
      </c>
      <c r="BD5" s="368" t="s">
        <v>21</v>
      </c>
      <c r="BE5" s="368" t="s">
        <v>15</v>
      </c>
      <c r="BF5" s="366"/>
      <c r="BG5" s="368"/>
      <c r="BH5" s="366"/>
      <c r="BI5" s="368" t="s">
        <v>22</v>
      </c>
      <c r="BJ5" s="368" t="s">
        <v>22</v>
      </c>
      <c r="BK5" s="368" t="s">
        <v>22</v>
      </c>
      <c r="BL5" s="368" t="s">
        <v>22</v>
      </c>
      <c r="BM5" s="368" t="s">
        <v>22</v>
      </c>
      <c r="BN5" s="368" t="s">
        <v>22</v>
      </c>
      <c r="BO5" s="368" t="s">
        <v>22</v>
      </c>
      <c r="BP5" s="368" t="s">
        <v>22</v>
      </c>
      <c r="BQ5" s="368" t="s">
        <v>22</v>
      </c>
      <c r="BR5" s="368" t="s">
        <v>22</v>
      </c>
      <c r="BS5" s="368" t="s">
        <v>22</v>
      </c>
      <c r="BT5" s="368" t="s">
        <v>22</v>
      </c>
      <c r="BU5" s="368" t="s">
        <v>15</v>
      </c>
      <c r="BV5" s="366" t="s">
        <v>12</v>
      </c>
      <c r="BW5" s="368" t="s">
        <v>15</v>
      </c>
      <c r="BX5" s="366" t="s">
        <v>12</v>
      </c>
      <c r="BY5" s="368" t="s">
        <v>23</v>
      </c>
      <c r="BZ5" s="366" t="s">
        <v>12</v>
      </c>
      <c r="CA5" s="370" t="s">
        <v>22</v>
      </c>
      <c r="CB5" s="366" t="s">
        <v>12</v>
      </c>
      <c r="CC5" s="368" t="s">
        <v>24</v>
      </c>
      <c r="CD5" s="366"/>
      <c r="CE5" s="369" t="s">
        <v>25</v>
      </c>
      <c r="CF5" s="369" t="s">
        <v>26</v>
      </c>
      <c r="CG5" s="369" t="s">
        <v>737</v>
      </c>
      <c r="CH5" s="371" t="s">
        <v>713</v>
      </c>
      <c r="CI5" s="359"/>
      <c r="CN5" s="366" t="s">
        <v>12</v>
      </c>
    </row>
    <row r="6" spans="1:102" x14ac:dyDescent="0.2">
      <c r="B6" s="408">
        <f>+B5/63</f>
        <v>1</v>
      </c>
      <c r="C6" s="372" t="s">
        <v>27</v>
      </c>
      <c r="D6" s="366"/>
      <c r="E6" s="372" t="s">
        <v>28</v>
      </c>
      <c r="F6" s="372"/>
      <c r="G6" s="372" t="s">
        <v>539</v>
      </c>
      <c r="H6" s="372" t="s">
        <v>29</v>
      </c>
      <c r="I6" s="372" t="s">
        <v>30</v>
      </c>
      <c r="J6" s="372" t="s">
        <v>30</v>
      </c>
      <c r="K6" s="372"/>
      <c r="L6" s="372" t="s">
        <v>31</v>
      </c>
      <c r="M6" s="372" t="s">
        <v>32</v>
      </c>
      <c r="N6" s="372"/>
      <c r="O6" s="366"/>
      <c r="P6" s="372" t="s">
        <v>33</v>
      </c>
      <c r="Q6" s="372" t="s">
        <v>34</v>
      </c>
      <c r="R6" s="372"/>
      <c r="S6" s="372"/>
      <c r="T6" s="372" t="s">
        <v>32</v>
      </c>
      <c r="U6" s="372" t="s">
        <v>16</v>
      </c>
      <c r="V6" s="366"/>
      <c r="W6" s="373" t="s">
        <v>710</v>
      </c>
      <c r="X6" s="373" t="s">
        <v>710</v>
      </c>
      <c r="Y6" s="372"/>
      <c r="Z6" s="372"/>
      <c r="AA6" s="372"/>
      <c r="AB6" s="372" t="s">
        <v>32</v>
      </c>
      <c r="AC6" s="372"/>
      <c r="AD6" s="366"/>
      <c r="AE6" s="372"/>
      <c r="AF6" s="366"/>
      <c r="AG6" s="372"/>
      <c r="AH6" s="372"/>
      <c r="AI6" s="372"/>
      <c r="AJ6" s="372"/>
      <c r="AK6" s="372"/>
      <c r="AL6" s="366"/>
      <c r="AM6" s="372"/>
      <c r="AN6" s="372"/>
      <c r="AO6" s="372"/>
      <c r="AP6" s="372"/>
      <c r="AQ6" s="372"/>
      <c r="AR6" s="366"/>
      <c r="AS6" s="372" t="s">
        <v>35</v>
      </c>
      <c r="AT6" s="372"/>
      <c r="AU6" s="372"/>
      <c r="AV6" s="372"/>
      <c r="AW6" s="372"/>
      <c r="AX6" s="372"/>
      <c r="AY6" s="372"/>
      <c r="AZ6" s="366"/>
      <c r="BA6" s="372"/>
      <c r="BB6" s="372"/>
      <c r="BC6" s="372"/>
      <c r="BD6" s="372"/>
      <c r="BE6" s="372"/>
      <c r="BF6" s="366"/>
      <c r="BG6" s="372"/>
      <c r="BH6" s="366"/>
      <c r="BI6" s="372" t="s">
        <v>36</v>
      </c>
      <c r="BJ6" s="372" t="s">
        <v>36</v>
      </c>
      <c r="BK6" s="372"/>
      <c r="BL6" s="372" t="s">
        <v>37</v>
      </c>
      <c r="BM6" s="372" t="s">
        <v>37</v>
      </c>
      <c r="BN6" s="372" t="s">
        <v>38</v>
      </c>
      <c r="BO6" s="372" t="s">
        <v>39</v>
      </c>
      <c r="BP6" s="372" t="s">
        <v>40</v>
      </c>
      <c r="BQ6" s="372" t="s">
        <v>40</v>
      </c>
      <c r="BR6" s="372" t="s">
        <v>41</v>
      </c>
      <c r="BS6" s="372" t="s">
        <v>42</v>
      </c>
      <c r="BT6" s="372" t="s">
        <v>32</v>
      </c>
      <c r="BU6" s="355" t="s">
        <v>22</v>
      </c>
      <c r="BV6" s="366" t="s">
        <v>12</v>
      </c>
      <c r="BW6" s="372" t="s">
        <v>43</v>
      </c>
      <c r="BX6" s="366" t="s">
        <v>12</v>
      </c>
      <c r="BY6" s="372" t="s">
        <v>44</v>
      </c>
      <c r="BZ6" s="366" t="s">
        <v>12</v>
      </c>
      <c r="CA6" s="370" t="s">
        <v>708</v>
      </c>
      <c r="CB6" s="366" t="s">
        <v>12</v>
      </c>
      <c r="CC6" s="372" t="s">
        <v>45</v>
      </c>
      <c r="CD6" s="366"/>
      <c r="CE6" s="373" t="s">
        <v>46</v>
      </c>
      <c r="CF6" s="373" t="s">
        <v>47</v>
      </c>
      <c r="CG6" s="373" t="s">
        <v>27</v>
      </c>
      <c r="CH6" s="374" t="s">
        <v>714</v>
      </c>
      <c r="CI6" s="359"/>
      <c r="CN6" s="366" t="s">
        <v>12</v>
      </c>
      <c r="CO6" s="355" t="s">
        <v>48</v>
      </c>
      <c r="CS6" s="355" t="s">
        <v>49</v>
      </c>
      <c r="CT6" s="355" t="s">
        <v>48</v>
      </c>
      <c r="CX6" s="355" t="s">
        <v>49</v>
      </c>
    </row>
    <row r="7" spans="1:102" x14ac:dyDescent="0.2">
      <c r="C7" s="372"/>
      <c r="D7" s="366"/>
      <c r="E7" s="372" t="s">
        <v>51</v>
      </c>
      <c r="F7" s="372" t="s">
        <v>52</v>
      </c>
      <c r="G7" s="372" t="s">
        <v>39</v>
      </c>
      <c r="H7" s="372" t="s">
        <v>53</v>
      </c>
      <c r="I7" s="372" t="s">
        <v>54</v>
      </c>
      <c r="J7" s="372" t="s">
        <v>55</v>
      </c>
      <c r="K7" s="372" t="s">
        <v>56</v>
      </c>
      <c r="L7" s="372" t="s">
        <v>57</v>
      </c>
      <c r="M7" s="372" t="s">
        <v>14</v>
      </c>
      <c r="N7" s="372" t="s">
        <v>14</v>
      </c>
      <c r="O7" s="366"/>
      <c r="P7" s="372" t="s">
        <v>58</v>
      </c>
      <c r="Q7" s="372" t="s">
        <v>59</v>
      </c>
      <c r="R7" s="372" t="s">
        <v>51</v>
      </c>
      <c r="S7" s="372" t="s">
        <v>60</v>
      </c>
      <c r="T7" s="372" t="s">
        <v>16</v>
      </c>
      <c r="U7" s="372" t="s">
        <v>61</v>
      </c>
      <c r="V7" s="366"/>
      <c r="W7" s="373" t="s">
        <v>711</v>
      </c>
      <c r="X7" s="373" t="s">
        <v>711</v>
      </c>
      <c r="Y7" s="372" t="s">
        <v>62</v>
      </c>
      <c r="Z7" s="372" t="s">
        <v>63</v>
      </c>
      <c r="AA7" s="372" t="s">
        <v>63</v>
      </c>
      <c r="AB7" s="372" t="s">
        <v>17</v>
      </c>
      <c r="AC7" s="372" t="s">
        <v>17</v>
      </c>
      <c r="AD7" s="366"/>
      <c r="AE7" s="372"/>
      <c r="AF7" s="366"/>
      <c r="AG7" s="372"/>
      <c r="AH7" s="372" t="s">
        <v>64</v>
      </c>
      <c r="AI7" s="372" t="s">
        <v>65</v>
      </c>
      <c r="AJ7" s="372"/>
      <c r="AK7" s="372"/>
      <c r="AL7" s="366"/>
      <c r="AM7" s="372"/>
      <c r="AN7" s="372" t="s">
        <v>64</v>
      </c>
      <c r="AO7" s="372" t="s">
        <v>65</v>
      </c>
      <c r="AP7" s="372"/>
      <c r="AQ7" s="372"/>
      <c r="AR7" s="366"/>
      <c r="AS7" s="372" t="s">
        <v>66</v>
      </c>
      <c r="AT7" s="372"/>
      <c r="AU7" s="372" t="s">
        <v>67</v>
      </c>
      <c r="AV7" s="372" t="s">
        <v>68</v>
      </c>
      <c r="AW7" s="372" t="s">
        <v>65</v>
      </c>
      <c r="AX7" s="372"/>
      <c r="AY7" s="372" t="s">
        <v>69</v>
      </c>
      <c r="AZ7" s="366"/>
      <c r="BA7" s="372" t="s">
        <v>70</v>
      </c>
      <c r="BB7" s="372"/>
      <c r="BC7" s="372"/>
      <c r="BD7" s="372"/>
      <c r="BE7" s="372"/>
      <c r="BF7" s="366"/>
      <c r="BG7" s="372"/>
      <c r="BH7" s="366"/>
      <c r="BI7" s="372" t="s">
        <v>71</v>
      </c>
      <c r="BJ7" s="372" t="s">
        <v>71</v>
      </c>
      <c r="BK7" s="372" t="s">
        <v>72</v>
      </c>
      <c r="BL7" s="372" t="s">
        <v>73</v>
      </c>
      <c r="BM7" s="372"/>
      <c r="BN7" s="372" t="s">
        <v>74</v>
      </c>
      <c r="BO7" s="372" t="s">
        <v>75</v>
      </c>
      <c r="BP7" s="372" t="s">
        <v>74</v>
      </c>
      <c r="BQ7" s="372" t="s">
        <v>75</v>
      </c>
      <c r="BR7" s="372" t="s">
        <v>76</v>
      </c>
      <c r="BS7" s="372"/>
      <c r="BT7" s="372" t="s">
        <v>535</v>
      </c>
      <c r="BU7" s="372"/>
      <c r="BV7" s="366" t="s">
        <v>12</v>
      </c>
      <c r="BW7" s="372" t="s">
        <v>78</v>
      </c>
      <c r="BX7" s="366" t="s">
        <v>12</v>
      </c>
      <c r="BY7" s="372" t="s">
        <v>79</v>
      </c>
      <c r="BZ7" s="366" t="s">
        <v>12</v>
      </c>
      <c r="CA7" s="370" t="s">
        <v>78</v>
      </c>
      <c r="CB7" s="366" t="s">
        <v>12</v>
      </c>
      <c r="CC7" s="372" t="s">
        <v>27</v>
      </c>
      <c r="CD7" s="366"/>
      <c r="CE7" s="373"/>
      <c r="CF7" s="373"/>
      <c r="CG7" s="373"/>
      <c r="CH7" s="374" t="s">
        <v>715</v>
      </c>
      <c r="CI7" s="359"/>
      <c r="CN7" s="366" t="s">
        <v>12</v>
      </c>
      <c r="CO7" s="355" t="s">
        <v>80</v>
      </c>
      <c r="CT7" s="355" t="s">
        <v>81</v>
      </c>
    </row>
    <row r="8" spans="1:102" x14ac:dyDescent="0.2">
      <c r="B8" s="355" t="s">
        <v>460</v>
      </c>
      <c r="C8" s="375" t="s">
        <v>83</v>
      </c>
      <c r="D8" s="366"/>
      <c r="E8" s="375" t="s">
        <v>84</v>
      </c>
      <c r="F8" s="375" t="s">
        <v>61</v>
      </c>
      <c r="G8" s="375" t="s">
        <v>61</v>
      </c>
      <c r="H8" s="375" t="s">
        <v>85</v>
      </c>
      <c r="I8" s="375" t="s">
        <v>86</v>
      </c>
      <c r="J8" s="375" t="s">
        <v>87</v>
      </c>
      <c r="K8" s="375" t="s">
        <v>88</v>
      </c>
      <c r="L8" s="375" t="s">
        <v>88</v>
      </c>
      <c r="M8" s="375" t="s">
        <v>23</v>
      </c>
      <c r="N8" s="375" t="s">
        <v>61</v>
      </c>
      <c r="O8" s="366"/>
      <c r="P8" s="375" t="s">
        <v>89</v>
      </c>
      <c r="Q8" s="375" t="s">
        <v>51</v>
      </c>
      <c r="R8" s="375" t="s">
        <v>90</v>
      </c>
      <c r="S8" s="375" t="s">
        <v>91</v>
      </c>
      <c r="T8" s="375" t="s">
        <v>23</v>
      </c>
      <c r="U8" s="376"/>
      <c r="V8" s="366"/>
      <c r="W8" s="377" t="s">
        <v>735</v>
      </c>
      <c r="X8" s="377" t="s">
        <v>736</v>
      </c>
      <c r="Y8" s="375" t="s">
        <v>92</v>
      </c>
      <c r="Z8" s="375" t="s">
        <v>93</v>
      </c>
      <c r="AA8" s="375" t="s">
        <v>94</v>
      </c>
      <c r="AB8" s="375" t="s">
        <v>23</v>
      </c>
      <c r="AC8" s="375" t="s">
        <v>61</v>
      </c>
      <c r="AD8" s="366"/>
      <c r="AE8" s="375" t="s">
        <v>61</v>
      </c>
      <c r="AF8" s="366"/>
      <c r="AG8" s="375" t="s">
        <v>95</v>
      </c>
      <c r="AH8" s="375" t="s">
        <v>96</v>
      </c>
      <c r="AI8" s="375" t="s">
        <v>97</v>
      </c>
      <c r="AJ8" s="375" t="s">
        <v>22</v>
      </c>
      <c r="AK8" s="375" t="s">
        <v>18</v>
      </c>
      <c r="AL8" s="366"/>
      <c r="AM8" s="375" t="s">
        <v>95</v>
      </c>
      <c r="AN8" s="375" t="s">
        <v>96</v>
      </c>
      <c r="AO8" s="375" t="s">
        <v>97</v>
      </c>
      <c r="AP8" s="375" t="s">
        <v>22</v>
      </c>
      <c r="AQ8" s="375" t="s">
        <v>98</v>
      </c>
      <c r="AR8" s="366"/>
      <c r="AS8" s="375" t="s">
        <v>99</v>
      </c>
      <c r="AT8" s="375" t="s">
        <v>100</v>
      </c>
      <c r="AU8" s="375" t="s">
        <v>101</v>
      </c>
      <c r="AV8" s="375" t="s">
        <v>102</v>
      </c>
      <c r="AW8" s="375" t="s">
        <v>97</v>
      </c>
      <c r="AX8" s="375" t="s">
        <v>22</v>
      </c>
      <c r="AY8" s="375" t="s">
        <v>103</v>
      </c>
      <c r="AZ8" s="366"/>
      <c r="BA8" s="375" t="s">
        <v>104</v>
      </c>
      <c r="BB8" s="375" t="s">
        <v>105</v>
      </c>
      <c r="BC8" s="375" t="s">
        <v>103</v>
      </c>
      <c r="BD8" s="375" t="s">
        <v>22</v>
      </c>
      <c r="BE8" s="375" t="s">
        <v>21</v>
      </c>
      <c r="BF8" s="366"/>
      <c r="BG8" s="375" t="s">
        <v>106</v>
      </c>
      <c r="BH8" s="366"/>
      <c r="BI8" s="375" t="s">
        <v>104</v>
      </c>
      <c r="BJ8" s="375" t="s">
        <v>107</v>
      </c>
      <c r="BK8" s="375" t="s">
        <v>108</v>
      </c>
      <c r="BL8" s="375" t="s">
        <v>109</v>
      </c>
      <c r="BM8" s="375" t="s">
        <v>110</v>
      </c>
      <c r="BN8" s="375" t="s">
        <v>111</v>
      </c>
      <c r="BO8" s="375" t="s">
        <v>112</v>
      </c>
      <c r="BP8" s="375" t="s">
        <v>111</v>
      </c>
      <c r="BQ8" s="375" t="s">
        <v>112</v>
      </c>
      <c r="BR8" s="375" t="s">
        <v>113</v>
      </c>
      <c r="BS8" s="375" t="s">
        <v>85</v>
      </c>
      <c r="BT8" s="375"/>
      <c r="BU8" s="372"/>
      <c r="BV8" s="366" t="s">
        <v>12</v>
      </c>
      <c r="BX8" s="366" t="s">
        <v>12</v>
      </c>
      <c r="BY8" s="375"/>
      <c r="BZ8" s="366" t="s">
        <v>12</v>
      </c>
      <c r="CA8" s="378"/>
      <c r="CB8" s="366" t="s">
        <v>12</v>
      </c>
      <c r="CC8" s="375"/>
      <c r="CD8" s="366"/>
      <c r="CE8" s="377" t="s">
        <v>536</v>
      </c>
      <c r="CF8" s="377" t="s">
        <v>536</v>
      </c>
      <c r="CG8" s="377" t="s">
        <v>536</v>
      </c>
      <c r="CH8" s="379" t="s">
        <v>716</v>
      </c>
      <c r="CI8" s="359">
        <v>1</v>
      </c>
      <c r="CJ8" s="380" t="s">
        <v>114</v>
      </c>
      <c r="CM8" s="381">
        <f>(+C75)</f>
        <v>242963885</v>
      </c>
      <c r="CN8" s="366" t="s">
        <v>12</v>
      </c>
      <c r="CO8" s="355" t="s">
        <v>115</v>
      </c>
      <c r="CS8" s="366"/>
      <c r="CT8" s="355" t="s">
        <v>116</v>
      </c>
    </row>
    <row r="9" spans="1:102" x14ac:dyDescent="0.2">
      <c r="C9" s="382"/>
      <c r="D9" s="383"/>
      <c r="E9" s="384"/>
      <c r="F9" s="384"/>
      <c r="G9" s="384"/>
      <c r="H9" s="384"/>
      <c r="I9" s="384"/>
      <c r="J9" s="384"/>
      <c r="K9" s="384"/>
      <c r="L9" s="384"/>
      <c r="M9" s="384"/>
      <c r="N9" s="384"/>
      <c r="O9" s="383"/>
      <c r="P9" s="384"/>
      <c r="Q9" s="384"/>
      <c r="R9" s="384"/>
      <c r="S9" s="384"/>
      <c r="T9" s="384"/>
      <c r="U9" s="384"/>
      <c r="V9" s="383"/>
      <c r="W9" s="385"/>
      <c r="X9" s="385"/>
      <c r="Y9" s="384"/>
      <c r="Z9" s="384"/>
      <c r="AA9" s="384"/>
      <c r="AB9" s="384"/>
      <c r="AC9" s="384"/>
      <c r="AD9" s="383"/>
      <c r="AE9" s="384"/>
      <c r="AF9" s="383"/>
      <c r="AG9" s="384"/>
      <c r="AH9" s="384"/>
      <c r="AI9" s="384"/>
      <c r="AJ9" s="384"/>
      <c r="AK9" s="384"/>
      <c r="AL9" s="383"/>
      <c r="AM9" s="384"/>
      <c r="AN9" s="384"/>
      <c r="AO9" s="384"/>
      <c r="AP9" s="384"/>
      <c r="AQ9" s="384"/>
      <c r="AR9" s="383"/>
      <c r="AS9" s="384"/>
      <c r="AT9" s="384"/>
      <c r="AU9" s="384"/>
      <c r="AV9" s="384"/>
      <c r="AW9" s="384"/>
      <c r="AX9" s="384"/>
      <c r="AY9" s="384"/>
      <c r="AZ9" s="383"/>
      <c r="BA9" s="384"/>
      <c r="BB9" s="384"/>
      <c r="BC9" s="384"/>
      <c r="BD9" s="384"/>
      <c r="BE9" s="384"/>
      <c r="BF9" s="383"/>
      <c r="BG9" s="386"/>
      <c r="BH9" s="383"/>
      <c r="BI9" s="384"/>
      <c r="BJ9" s="384"/>
      <c r="BK9" s="384"/>
      <c r="BL9" s="384"/>
      <c r="BM9" s="384"/>
      <c r="BN9" s="384"/>
      <c r="BO9" s="384"/>
      <c r="BP9" s="384"/>
      <c r="BQ9" s="384"/>
      <c r="BR9" s="384"/>
      <c r="BS9" s="384"/>
      <c r="BT9" s="384"/>
      <c r="BU9" s="384"/>
      <c r="BV9" s="383" t="s">
        <v>12</v>
      </c>
      <c r="BW9" s="384"/>
      <c r="BX9" s="383" t="s">
        <v>12</v>
      </c>
      <c r="BY9" s="387"/>
      <c r="BZ9" s="366" t="s">
        <v>12</v>
      </c>
      <c r="CA9" s="370"/>
      <c r="CB9" s="366" t="s">
        <v>12</v>
      </c>
      <c r="CC9" s="386"/>
      <c r="CD9" s="366"/>
      <c r="CE9" s="388"/>
      <c r="CF9" s="388"/>
      <c r="CG9" s="389"/>
      <c r="CH9" s="390"/>
      <c r="CI9" s="359"/>
      <c r="CM9" s="381"/>
      <c r="CN9" s="366" t="s">
        <v>12</v>
      </c>
      <c r="CO9" s="355" t="s">
        <v>117</v>
      </c>
      <c r="CS9" s="381">
        <f>(+CM12)</f>
        <v>110263449</v>
      </c>
      <c r="CT9" s="355" t="s">
        <v>118</v>
      </c>
      <c r="CX9" s="366"/>
    </row>
    <row r="10" spans="1:102" x14ac:dyDescent="0.2">
      <c r="A10" s="355">
        <f>((IF(OR(BW10&gt;0,BY10&gt;0),1,)))</f>
        <v>1</v>
      </c>
      <c r="B10" s="357" t="s">
        <v>461</v>
      </c>
      <c r="C10" s="410">
        <v>78660913</v>
      </c>
      <c r="D10" s="409"/>
      <c r="E10" s="412">
        <v>46831713</v>
      </c>
      <c r="F10" s="412">
        <v>1105030</v>
      </c>
      <c r="G10" s="412">
        <v>5096239</v>
      </c>
      <c r="H10" s="412"/>
      <c r="I10" s="412"/>
      <c r="J10" s="412"/>
      <c r="K10" s="412">
        <v>21517984</v>
      </c>
      <c r="L10" s="412">
        <v>12863702</v>
      </c>
      <c r="M10" s="412">
        <v>9195889</v>
      </c>
      <c r="N10" s="413">
        <f>(SUM(E10:M10))</f>
        <v>96610557</v>
      </c>
      <c r="O10" s="414"/>
      <c r="P10" s="412">
        <v>44026097</v>
      </c>
      <c r="Q10" s="412"/>
      <c r="R10" s="412">
        <v>9849759</v>
      </c>
      <c r="S10" s="412"/>
      <c r="T10" s="412">
        <v>36000000</v>
      </c>
      <c r="U10" s="415">
        <f>(SUM(P10:T10))</f>
        <v>89875856</v>
      </c>
      <c r="V10" s="414"/>
      <c r="W10" s="410"/>
      <c r="X10" s="410"/>
      <c r="Y10" s="412"/>
      <c r="Z10" s="412"/>
      <c r="AA10" s="412">
        <v>11283713</v>
      </c>
      <c r="AB10" s="412"/>
      <c r="AC10" s="413">
        <f>(SUM(W10:AB10))</f>
        <v>11283713</v>
      </c>
      <c r="AD10" s="414"/>
      <c r="AE10" s="413">
        <f t="shared" ref="AE10:AE41" si="0">(+AC10+U10+N10)</f>
        <v>197770126</v>
      </c>
      <c r="AF10" s="414"/>
      <c r="AG10" s="412"/>
      <c r="AH10" s="412">
        <v>1029568</v>
      </c>
      <c r="AI10" s="412"/>
      <c r="AJ10" s="412">
        <v>6151273</v>
      </c>
      <c r="AK10" s="413">
        <f t="shared" ref="AK10:AK24" si="1">(SUM(AG10:AJ10))</f>
        <v>7180841</v>
      </c>
      <c r="AL10" s="414"/>
      <c r="AM10" s="412">
        <v>35124090</v>
      </c>
      <c r="AN10" s="412">
        <v>8258752</v>
      </c>
      <c r="AO10" s="412"/>
      <c r="AP10" s="412"/>
      <c r="AQ10" s="413">
        <f>(SUM(AM10:AP10))</f>
        <v>43382842</v>
      </c>
      <c r="AR10" s="414"/>
      <c r="AS10" s="412">
        <v>8167704</v>
      </c>
      <c r="AT10" s="412">
        <v>2220480</v>
      </c>
      <c r="AU10" s="412">
        <v>2952672</v>
      </c>
      <c r="AV10" s="412">
        <v>483855</v>
      </c>
      <c r="AW10" s="412">
        <v>11903</v>
      </c>
      <c r="AX10" s="412">
        <v>29733908</v>
      </c>
      <c r="AY10" s="413">
        <f>(SUM(AS10:AX10))</f>
        <v>43570522</v>
      </c>
      <c r="AZ10" s="414"/>
      <c r="BA10" s="412">
        <v>5991865</v>
      </c>
      <c r="BB10" s="412">
        <v>1403994</v>
      </c>
      <c r="BC10" s="412">
        <v>4695443</v>
      </c>
      <c r="BD10" s="412"/>
      <c r="BE10" s="413">
        <f>(SUM(BA10:BD10))</f>
        <v>12091302</v>
      </c>
      <c r="BF10" s="414"/>
      <c r="BG10" s="416">
        <v>11409998</v>
      </c>
      <c r="BH10" s="414"/>
      <c r="BI10" s="412">
        <v>19443521</v>
      </c>
      <c r="BJ10" s="412">
        <v>204690</v>
      </c>
      <c r="BK10" s="412"/>
      <c r="BL10" s="412">
        <v>1847513</v>
      </c>
      <c r="BM10" s="412">
        <v>692500</v>
      </c>
      <c r="BN10" s="412"/>
      <c r="BO10" s="412"/>
      <c r="BP10" s="412"/>
      <c r="BQ10" s="412"/>
      <c r="BR10" s="412">
        <v>492195</v>
      </c>
      <c r="BS10" s="412"/>
      <c r="BT10" s="412">
        <v>15236227</v>
      </c>
      <c r="BU10" s="413">
        <f>((SUM(BI10:BT10)))</f>
        <v>37916646</v>
      </c>
      <c r="BV10" s="414" t="s">
        <v>12</v>
      </c>
      <c r="BW10" s="413">
        <f t="shared" ref="BW10:BW41" si="2">(+BU10+BG10+BE10+AY10+AQ10+AK10)</f>
        <v>155552151</v>
      </c>
      <c r="BX10" s="414" t="s">
        <v>12</v>
      </c>
      <c r="BY10" s="413">
        <f t="shared" ref="BY10:BY41" si="3">((+AC10+U10+N10)-BW10)</f>
        <v>42217975</v>
      </c>
      <c r="BZ10" s="414" t="s">
        <v>12</v>
      </c>
      <c r="CA10" s="410"/>
      <c r="CB10" s="414" t="s">
        <v>12</v>
      </c>
      <c r="CC10" s="413">
        <f>(+BY10+CA10+C10)</f>
        <v>120878888</v>
      </c>
      <c r="CD10" s="414"/>
      <c r="CE10" s="43">
        <v>120878888</v>
      </c>
      <c r="CF10" s="43"/>
      <c r="CG10" s="413">
        <f>CC10-CE10-CF10</f>
        <v>0</v>
      </c>
      <c r="CH10" s="394" t="s">
        <v>738</v>
      </c>
      <c r="CI10" s="395"/>
      <c r="CJ10" s="355" t="s">
        <v>23</v>
      </c>
      <c r="CM10" s="381"/>
      <c r="CN10" s="366" t="s">
        <v>12</v>
      </c>
      <c r="CO10" s="355" t="s">
        <v>119</v>
      </c>
      <c r="CS10" s="381">
        <f>+CM15</f>
        <v>0</v>
      </c>
      <c r="CT10" s="355" t="s">
        <v>120</v>
      </c>
      <c r="CX10" s="355">
        <f>+CM64+CM65</f>
        <v>20451346</v>
      </c>
    </row>
    <row r="11" spans="1:102" x14ac:dyDescent="0.2">
      <c r="A11" s="355">
        <f t="shared" ref="A11:A73" si="4">((IF(OR(BW11&gt;0,BY11&gt;0),1,)))</f>
        <v>1</v>
      </c>
      <c r="B11" s="357" t="s">
        <v>702</v>
      </c>
      <c r="C11" s="410">
        <v>352569</v>
      </c>
      <c r="D11" s="409"/>
      <c r="E11" s="412">
        <v>11974</v>
      </c>
      <c r="F11" s="412">
        <v>2506</v>
      </c>
      <c r="G11" s="412"/>
      <c r="H11" s="412"/>
      <c r="I11" s="412"/>
      <c r="J11" s="412"/>
      <c r="K11" s="412"/>
      <c r="L11" s="412"/>
      <c r="M11" s="412">
        <v>2000</v>
      </c>
      <c r="N11" s="413">
        <f t="shared" ref="N11:N73" si="5">(SUM(E11:M11))</f>
        <v>16480</v>
      </c>
      <c r="O11" s="414"/>
      <c r="P11" s="412">
        <v>138802</v>
      </c>
      <c r="Q11" s="412"/>
      <c r="R11" s="412"/>
      <c r="S11" s="412">
        <v>29224</v>
      </c>
      <c r="T11" s="412">
        <v>68337</v>
      </c>
      <c r="U11" s="417">
        <f t="shared" ref="U11:U73" si="6">(SUM(P11:T11))</f>
        <v>236363</v>
      </c>
      <c r="V11" s="414"/>
      <c r="W11" s="410"/>
      <c r="X11" s="410"/>
      <c r="Y11" s="412"/>
      <c r="Z11" s="412"/>
      <c r="AA11" s="412"/>
      <c r="AB11" s="412"/>
      <c r="AC11" s="413">
        <f t="shared" ref="AC11:AC73" si="7">(SUM(W11:AB11))</f>
        <v>0</v>
      </c>
      <c r="AD11" s="414"/>
      <c r="AE11" s="413">
        <f t="shared" si="0"/>
        <v>252843</v>
      </c>
      <c r="AF11" s="414"/>
      <c r="AG11" s="412"/>
      <c r="AH11" s="412"/>
      <c r="AI11" s="412"/>
      <c r="AJ11" s="412"/>
      <c r="AK11" s="413">
        <f t="shared" si="1"/>
        <v>0</v>
      </c>
      <c r="AL11" s="414"/>
      <c r="AM11" s="412">
        <v>31994</v>
      </c>
      <c r="AN11" s="412"/>
      <c r="AO11" s="412"/>
      <c r="AP11" s="412"/>
      <c r="AQ11" s="413">
        <f t="shared" ref="AQ11:AQ73" si="8">(SUM(AM11:AP11))</f>
        <v>31994</v>
      </c>
      <c r="AR11" s="414"/>
      <c r="AS11" s="412"/>
      <c r="AT11" s="412"/>
      <c r="AU11" s="412">
        <v>7661</v>
      </c>
      <c r="AV11" s="412">
        <v>7672</v>
      </c>
      <c r="AW11" s="412"/>
      <c r="AX11" s="412">
        <v>24251</v>
      </c>
      <c r="AY11" s="413">
        <f t="shared" ref="AY11:AY73" si="9">(SUM(AS11:AX11))</f>
        <v>39584</v>
      </c>
      <c r="AZ11" s="414"/>
      <c r="BA11" s="412"/>
      <c r="BB11" s="412"/>
      <c r="BC11" s="412">
        <v>16041</v>
      </c>
      <c r="BD11" s="412">
        <v>702</v>
      </c>
      <c r="BE11" s="413">
        <f t="shared" ref="BE11:BE73" si="10">(SUM(BA11:BD11))</f>
        <v>16743</v>
      </c>
      <c r="BF11" s="414"/>
      <c r="BG11" s="416">
        <v>56472</v>
      </c>
      <c r="BH11" s="414"/>
      <c r="BI11" s="412"/>
      <c r="BJ11" s="412"/>
      <c r="BK11" s="412"/>
      <c r="BL11" s="412">
        <v>14124</v>
      </c>
      <c r="BM11" s="412"/>
      <c r="BN11" s="412"/>
      <c r="BO11" s="412"/>
      <c r="BP11" s="412"/>
      <c r="BQ11" s="412"/>
      <c r="BR11" s="412">
        <v>17293</v>
      </c>
      <c r="BS11" s="412"/>
      <c r="BT11" s="412">
        <v>3987</v>
      </c>
      <c r="BU11" s="413">
        <f t="shared" ref="BU11:BU73" si="11">((SUM(BI11:BT11)))</f>
        <v>35404</v>
      </c>
      <c r="BV11" s="414" t="s">
        <v>12</v>
      </c>
      <c r="BW11" s="413">
        <f t="shared" si="2"/>
        <v>180197</v>
      </c>
      <c r="BX11" s="414" t="s">
        <v>12</v>
      </c>
      <c r="BY11" s="413">
        <f t="shared" si="3"/>
        <v>72646</v>
      </c>
      <c r="BZ11" s="414" t="s">
        <v>12</v>
      </c>
      <c r="CA11" s="410"/>
      <c r="CB11" s="414" t="s">
        <v>12</v>
      </c>
      <c r="CC11" s="413">
        <f t="shared" ref="CC11:CC73" si="12">(+BY11+CA11+C11)</f>
        <v>425215</v>
      </c>
      <c r="CD11" s="414"/>
      <c r="CE11" s="43">
        <v>425215</v>
      </c>
      <c r="CF11" s="43"/>
      <c r="CG11" s="413">
        <f t="shared" ref="CG11:CG73" si="13">CC11-CE11-CF11</f>
        <v>0</v>
      </c>
      <c r="CH11" s="394" t="s">
        <v>738</v>
      </c>
      <c r="CI11" s="396"/>
      <c r="CJ11" s="397" t="s">
        <v>122</v>
      </c>
      <c r="CM11" s="381"/>
      <c r="CN11" s="366" t="s">
        <v>12</v>
      </c>
      <c r="CO11" s="355" t="s">
        <v>123</v>
      </c>
      <c r="CS11" s="398"/>
      <c r="CT11" s="355" t="s">
        <v>124</v>
      </c>
      <c r="CX11" s="355">
        <f>+CM68</f>
        <v>4318425</v>
      </c>
    </row>
    <row r="12" spans="1:102" x14ac:dyDescent="0.2">
      <c r="A12" s="355">
        <f t="shared" si="4"/>
        <v>1</v>
      </c>
      <c r="B12" s="357" t="s">
        <v>462</v>
      </c>
      <c r="C12" s="410">
        <v>635955</v>
      </c>
      <c r="D12" s="409"/>
      <c r="E12" s="412">
        <v>65986</v>
      </c>
      <c r="F12" s="412"/>
      <c r="G12" s="412">
        <v>38</v>
      </c>
      <c r="H12" s="412"/>
      <c r="I12" s="412"/>
      <c r="J12" s="412"/>
      <c r="K12" s="412"/>
      <c r="L12" s="412"/>
      <c r="M12" s="412">
        <v>42000</v>
      </c>
      <c r="N12" s="413">
        <f t="shared" si="5"/>
        <v>108024</v>
      </c>
      <c r="O12" s="414"/>
      <c r="P12" s="412">
        <v>284866</v>
      </c>
      <c r="Q12" s="412"/>
      <c r="R12" s="412"/>
      <c r="S12" s="412"/>
      <c r="T12" s="412"/>
      <c r="U12" s="417">
        <f t="shared" si="6"/>
        <v>284866</v>
      </c>
      <c r="V12" s="414"/>
      <c r="W12" s="410"/>
      <c r="X12" s="410"/>
      <c r="Y12" s="412"/>
      <c r="Z12" s="412"/>
      <c r="AA12" s="412"/>
      <c r="AB12" s="412"/>
      <c r="AC12" s="413">
        <f t="shared" si="7"/>
        <v>0</v>
      </c>
      <c r="AD12" s="414"/>
      <c r="AE12" s="413">
        <f t="shared" si="0"/>
        <v>392890</v>
      </c>
      <c r="AF12" s="414"/>
      <c r="AG12" s="412"/>
      <c r="AH12" s="412"/>
      <c r="AI12" s="412"/>
      <c r="AJ12" s="412"/>
      <c r="AK12" s="413">
        <f t="shared" si="1"/>
        <v>0</v>
      </c>
      <c r="AL12" s="414"/>
      <c r="AM12" s="412"/>
      <c r="AN12" s="412"/>
      <c r="AO12" s="412"/>
      <c r="AP12" s="412"/>
      <c r="AQ12" s="413">
        <f t="shared" si="8"/>
        <v>0</v>
      </c>
      <c r="AR12" s="414"/>
      <c r="AS12" s="412"/>
      <c r="AT12" s="412"/>
      <c r="AU12" s="412">
        <v>22031</v>
      </c>
      <c r="AV12" s="412">
        <v>29407</v>
      </c>
      <c r="AW12" s="412">
        <v>2159</v>
      </c>
      <c r="AX12" s="412">
        <v>16758</v>
      </c>
      <c r="AY12" s="413">
        <f t="shared" si="9"/>
        <v>70355</v>
      </c>
      <c r="AZ12" s="414"/>
      <c r="BA12" s="412">
        <v>22313</v>
      </c>
      <c r="BB12" s="412">
        <v>51363</v>
      </c>
      <c r="BC12" s="412">
        <v>43315</v>
      </c>
      <c r="BD12" s="412">
        <v>23051</v>
      </c>
      <c r="BE12" s="413">
        <f t="shared" si="10"/>
        <v>140042</v>
      </c>
      <c r="BF12" s="414"/>
      <c r="BG12" s="416">
        <v>102796</v>
      </c>
      <c r="BH12" s="414"/>
      <c r="BI12" s="412"/>
      <c r="BJ12" s="412"/>
      <c r="BK12" s="412"/>
      <c r="BL12" s="412">
        <v>10575</v>
      </c>
      <c r="BM12" s="412"/>
      <c r="BN12" s="412"/>
      <c r="BO12" s="412"/>
      <c r="BP12" s="412"/>
      <c r="BQ12" s="412"/>
      <c r="BR12" s="412"/>
      <c r="BS12" s="412"/>
      <c r="BT12" s="412"/>
      <c r="BU12" s="413">
        <f t="shared" si="11"/>
        <v>10575</v>
      </c>
      <c r="BV12" s="414" t="s">
        <v>12</v>
      </c>
      <c r="BW12" s="413">
        <f t="shared" si="2"/>
        <v>323768</v>
      </c>
      <c r="BX12" s="414" t="s">
        <v>12</v>
      </c>
      <c r="BY12" s="413">
        <f t="shared" si="3"/>
        <v>69122</v>
      </c>
      <c r="BZ12" s="414" t="s">
        <v>12</v>
      </c>
      <c r="CA12" s="410"/>
      <c r="CB12" s="414" t="s">
        <v>12</v>
      </c>
      <c r="CC12" s="413">
        <f t="shared" si="12"/>
        <v>705077</v>
      </c>
      <c r="CD12" s="414"/>
      <c r="CE12" s="43">
        <v>613077</v>
      </c>
      <c r="CF12" s="43">
        <v>92000</v>
      </c>
      <c r="CG12" s="413">
        <f t="shared" si="13"/>
        <v>0</v>
      </c>
      <c r="CH12" s="394" t="s">
        <v>738</v>
      </c>
      <c r="CI12" s="359"/>
      <c r="CJ12" s="355" t="s">
        <v>126</v>
      </c>
      <c r="CM12" s="381">
        <f>(+E75)</f>
        <v>110263449</v>
      </c>
      <c r="CN12" s="366" t="s">
        <v>12</v>
      </c>
      <c r="CO12" s="355" t="s">
        <v>127</v>
      </c>
      <c r="CS12" s="381">
        <v>0</v>
      </c>
      <c r="CT12" s="355" t="s">
        <v>128</v>
      </c>
      <c r="CX12" s="355">
        <f>+CM50</f>
        <v>93042369</v>
      </c>
    </row>
    <row r="13" spans="1:102" x14ac:dyDescent="0.2">
      <c r="A13" s="355">
        <f t="shared" si="4"/>
        <v>1</v>
      </c>
      <c r="B13" s="357" t="s">
        <v>463</v>
      </c>
      <c r="C13" s="410">
        <v>407529</v>
      </c>
      <c r="D13" s="409"/>
      <c r="E13" s="412">
        <v>115561</v>
      </c>
      <c r="F13" s="412"/>
      <c r="G13" s="412">
        <v>159</v>
      </c>
      <c r="H13" s="412"/>
      <c r="I13" s="412"/>
      <c r="J13" s="412"/>
      <c r="K13" s="412"/>
      <c r="L13" s="412"/>
      <c r="M13" s="412">
        <v>19772</v>
      </c>
      <c r="N13" s="413">
        <f t="shared" si="5"/>
        <v>135492</v>
      </c>
      <c r="O13" s="414"/>
      <c r="P13" s="412">
        <v>274676</v>
      </c>
      <c r="Q13" s="412"/>
      <c r="R13" s="412">
        <v>43703</v>
      </c>
      <c r="S13" s="412"/>
      <c r="T13" s="412">
        <v>39468</v>
      </c>
      <c r="U13" s="417">
        <f t="shared" si="6"/>
        <v>357847</v>
      </c>
      <c r="V13" s="414"/>
      <c r="W13" s="410"/>
      <c r="X13" s="410"/>
      <c r="Y13" s="412"/>
      <c r="Z13" s="412"/>
      <c r="AA13" s="412"/>
      <c r="AB13" s="412"/>
      <c r="AC13" s="413">
        <f t="shared" si="7"/>
        <v>0</v>
      </c>
      <c r="AD13" s="414"/>
      <c r="AE13" s="413">
        <f t="shared" si="0"/>
        <v>493339</v>
      </c>
      <c r="AF13" s="414"/>
      <c r="AG13" s="412"/>
      <c r="AH13" s="412"/>
      <c r="AI13" s="412"/>
      <c r="AJ13" s="412"/>
      <c r="AK13" s="413">
        <f t="shared" si="1"/>
        <v>0</v>
      </c>
      <c r="AL13" s="414"/>
      <c r="AM13" s="412"/>
      <c r="AN13" s="412"/>
      <c r="AO13" s="412"/>
      <c r="AP13" s="412"/>
      <c r="AQ13" s="413">
        <f t="shared" si="8"/>
        <v>0</v>
      </c>
      <c r="AR13" s="414"/>
      <c r="AS13" s="412">
        <v>194613</v>
      </c>
      <c r="AT13" s="412"/>
      <c r="AU13" s="412">
        <v>30128</v>
      </c>
      <c r="AV13" s="412">
        <v>29528</v>
      </c>
      <c r="AW13" s="412"/>
      <c r="AX13" s="412">
        <v>4389</v>
      </c>
      <c r="AY13" s="413">
        <f t="shared" si="9"/>
        <v>258658</v>
      </c>
      <c r="AZ13" s="414"/>
      <c r="BA13" s="412">
        <v>74218</v>
      </c>
      <c r="BB13" s="412">
        <v>15793</v>
      </c>
      <c r="BC13" s="412">
        <v>61588</v>
      </c>
      <c r="BD13" s="412"/>
      <c r="BE13" s="413">
        <f t="shared" si="10"/>
        <v>151599</v>
      </c>
      <c r="BF13" s="414"/>
      <c r="BG13" s="416">
        <v>35732</v>
      </c>
      <c r="BH13" s="414"/>
      <c r="BI13" s="412"/>
      <c r="BJ13" s="412"/>
      <c r="BK13" s="412"/>
      <c r="BL13" s="412">
        <v>8284</v>
      </c>
      <c r="BM13" s="412"/>
      <c r="BN13" s="412"/>
      <c r="BO13" s="412">
        <v>599</v>
      </c>
      <c r="BP13" s="412"/>
      <c r="BQ13" s="412"/>
      <c r="BR13" s="412"/>
      <c r="BS13" s="412"/>
      <c r="BT13" s="412">
        <v>62786</v>
      </c>
      <c r="BU13" s="413">
        <f t="shared" si="11"/>
        <v>71669</v>
      </c>
      <c r="BV13" s="414" t="s">
        <v>12</v>
      </c>
      <c r="BW13" s="413">
        <f t="shared" si="2"/>
        <v>517658</v>
      </c>
      <c r="BX13" s="414" t="s">
        <v>12</v>
      </c>
      <c r="BY13" s="413">
        <f t="shared" si="3"/>
        <v>-24319</v>
      </c>
      <c r="BZ13" s="414" t="s">
        <v>12</v>
      </c>
      <c r="CA13" s="410"/>
      <c r="CB13" s="414" t="s">
        <v>12</v>
      </c>
      <c r="CC13" s="413">
        <f t="shared" si="12"/>
        <v>383210</v>
      </c>
      <c r="CD13" s="414"/>
      <c r="CE13" s="43"/>
      <c r="CF13" s="43">
        <v>383210</v>
      </c>
      <c r="CG13" s="413">
        <f t="shared" si="13"/>
        <v>0</v>
      </c>
      <c r="CH13" s="394" t="s">
        <v>738</v>
      </c>
      <c r="CI13" s="359"/>
      <c r="CJ13" s="355" t="s">
        <v>130</v>
      </c>
      <c r="CM13" s="381">
        <f>(+F75)</f>
        <v>2110767</v>
      </c>
      <c r="CN13" s="366" t="s">
        <v>12</v>
      </c>
      <c r="CO13" s="355" t="s">
        <v>131</v>
      </c>
      <c r="CS13" s="381">
        <f>+CM19</f>
        <v>12863702</v>
      </c>
      <c r="CT13" s="355" t="s">
        <v>132</v>
      </c>
      <c r="CX13" s="355">
        <f>(SUM(CX9:CX12))</f>
        <v>117812140</v>
      </c>
    </row>
    <row r="14" spans="1:102" x14ac:dyDescent="0.2">
      <c r="A14" s="355">
        <f t="shared" si="4"/>
        <v>1</v>
      </c>
      <c r="B14" s="357" t="s">
        <v>464</v>
      </c>
      <c r="C14" s="410">
        <v>2673177</v>
      </c>
      <c r="D14" s="409"/>
      <c r="E14" s="412">
        <v>1275656</v>
      </c>
      <c r="F14" s="412">
        <v>131744</v>
      </c>
      <c r="G14" s="412">
        <v>89404</v>
      </c>
      <c r="H14" s="412"/>
      <c r="I14" s="412"/>
      <c r="J14" s="412"/>
      <c r="K14" s="412"/>
      <c r="L14" s="412"/>
      <c r="M14" s="412">
        <v>97380</v>
      </c>
      <c r="N14" s="413">
        <f t="shared" si="5"/>
        <v>1594184</v>
      </c>
      <c r="O14" s="414"/>
      <c r="P14" s="412">
        <v>1243274</v>
      </c>
      <c r="Q14" s="412">
        <v>179551</v>
      </c>
      <c r="R14" s="412"/>
      <c r="S14" s="412"/>
      <c r="T14" s="412">
        <v>544437</v>
      </c>
      <c r="U14" s="418">
        <f>(SUM(P14:T14))</f>
        <v>1967262</v>
      </c>
      <c r="V14" s="414"/>
      <c r="W14" s="410"/>
      <c r="X14" s="410"/>
      <c r="Y14" s="412"/>
      <c r="Z14" s="412"/>
      <c r="AA14" s="412"/>
      <c r="AB14" s="412">
        <v>14206</v>
      </c>
      <c r="AC14" s="413">
        <f t="shared" si="7"/>
        <v>14206</v>
      </c>
      <c r="AD14" s="414"/>
      <c r="AE14" s="413">
        <f t="shared" si="0"/>
        <v>3575652</v>
      </c>
      <c r="AF14" s="414"/>
      <c r="AG14" s="412"/>
      <c r="AH14" s="412"/>
      <c r="AI14" s="412"/>
      <c r="AJ14" s="412"/>
      <c r="AK14" s="413">
        <f t="shared" si="1"/>
        <v>0</v>
      </c>
      <c r="AL14" s="414"/>
      <c r="AM14" s="412">
        <v>633121</v>
      </c>
      <c r="AN14" s="412">
        <v>49812</v>
      </c>
      <c r="AO14" s="412"/>
      <c r="AP14" s="412"/>
      <c r="AQ14" s="413">
        <f t="shared" si="8"/>
        <v>682933</v>
      </c>
      <c r="AR14" s="414"/>
      <c r="AS14" s="412">
        <v>593098</v>
      </c>
      <c r="AT14" s="412">
        <v>28524</v>
      </c>
      <c r="AU14" s="412">
        <v>16704</v>
      </c>
      <c r="AV14" s="412">
        <v>16405</v>
      </c>
      <c r="AW14" s="412">
        <v>6737</v>
      </c>
      <c r="AX14" s="412">
        <v>293216</v>
      </c>
      <c r="AY14" s="413">
        <f t="shared" si="9"/>
        <v>954684</v>
      </c>
      <c r="AZ14" s="414"/>
      <c r="BA14" s="412">
        <v>443135</v>
      </c>
      <c r="BB14" s="412">
        <v>22619</v>
      </c>
      <c r="BC14" s="412">
        <v>196477</v>
      </c>
      <c r="BD14" s="412">
        <v>108086</v>
      </c>
      <c r="BE14" s="413">
        <f t="shared" si="10"/>
        <v>770317</v>
      </c>
      <c r="BF14" s="414"/>
      <c r="BG14" s="416">
        <v>378637</v>
      </c>
      <c r="BH14" s="414"/>
      <c r="BI14" s="412"/>
      <c r="BJ14" s="412"/>
      <c r="BK14" s="412"/>
      <c r="BL14" s="412">
        <v>4525</v>
      </c>
      <c r="BM14" s="412">
        <v>31303</v>
      </c>
      <c r="BN14" s="412"/>
      <c r="BO14" s="412"/>
      <c r="BP14" s="412"/>
      <c r="BQ14" s="412"/>
      <c r="BR14" s="412">
        <v>157177</v>
      </c>
      <c r="BS14" s="412"/>
      <c r="BT14" s="412"/>
      <c r="BU14" s="413">
        <f t="shared" si="11"/>
        <v>193005</v>
      </c>
      <c r="BV14" s="414" t="s">
        <v>12</v>
      </c>
      <c r="BW14" s="413">
        <f t="shared" si="2"/>
        <v>2979576</v>
      </c>
      <c r="BX14" s="414" t="s">
        <v>12</v>
      </c>
      <c r="BY14" s="413">
        <f t="shared" si="3"/>
        <v>596076</v>
      </c>
      <c r="BZ14" s="414" t="s">
        <v>12</v>
      </c>
      <c r="CA14" s="410"/>
      <c r="CB14" s="414" t="s">
        <v>12</v>
      </c>
      <c r="CC14" s="413">
        <f>(+BY14+CA14+C14)</f>
        <v>3269253</v>
      </c>
      <c r="CD14" s="414"/>
      <c r="CE14" s="43">
        <v>2469253</v>
      </c>
      <c r="CF14" s="43">
        <v>800000</v>
      </c>
      <c r="CG14" s="413">
        <f t="shared" si="13"/>
        <v>0</v>
      </c>
      <c r="CH14" s="394" t="s">
        <v>738</v>
      </c>
      <c r="CI14" s="359"/>
      <c r="CJ14" s="355" t="s">
        <v>134</v>
      </c>
      <c r="CM14" s="381">
        <f>(+G75)</f>
        <v>10366338</v>
      </c>
      <c r="CN14" s="366" t="s">
        <v>12</v>
      </c>
      <c r="CO14" s="355" t="s">
        <v>135</v>
      </c>
      <c r="CS14" s="381">
        <f>+CM13+CM14+CM18</f>
        <v>34460572</v>
      </c>
      <c r="CT14" s="355" t="s">
        <v>136</v>
      </c>
      <c r="CX14" s="366"/>
    </row>
    <row r="15" spans="1:102" x14ac:dyDescent="0.2">
      <c r="A15" s="355">
        <f t="shared" si="4"/>
        <v>1</v>
      </c>
      <c r="B15" s="357" t="s">
        <v>465</v>
      </c>
      <c r="C15" s="410">
        <v>5324863</v>
      </c>
      <c r="D15" s="409"/>
      <c r="E15" s="412">
        <v>2017495</v>
      </c>
      <c r="F15" s="412"/>
      <c r="G15" s="412">
        <v>204557</v>
      </c>
      <c r="H15" s="412"/>
      <c r="I15" s="412"/>
      <c r="J15" s="412"/>
      <c r="K15" s="412"/>
      <c r="L15" s="412"/>
      <c r="M15" s="412">
        <v>96804</v>
      </c>
      <c r="N15" s="413">
        <f t="shared" si="5"/>
        <v>2318856</v>
      </c>
      <c r="O15" s="414"/>
      <c r="P15" s="412">
        <v>2359717</v>
      </c>
      <c r="Q15" s="412">
        <v>312096</v>
      </c>
      <c r="R15" s="412"/>
      <c r="S15" s="412"/>
      <c r="T15" s="412">
        <v>1261983</v>
      </c>
      <c r="U15" s="418">
        <f>(SUM(P15:T15))</f>
        <v>3933796</v>
      </c>
      <c r="V15" s="414"/>
      <c r="W15" s="410"/>
      <c r="X15" s="410"/>
      <c r="Y15" s="412"/>
      <c r="Z15" s="412"/>
      <c r="AA15" s="412"/>
      <c r="AB15" s="412">
        <v>90462</v>
      </c>
      <c r="AC15" s="413">
        <f t="shared" si="7"/>
        <v>90462</v>
      </c>
      <c r="AD15" s="414"/>
      <c r="AE15" s="413">
        <f t="shared" si="0"/>
        <v>6343114</v>
      </c>
      <c r="AF15" s="414"/>
      <c r="AG15" s="412"/>
      <c r="AH15" s="412"/>
      <c r="AI15" s="412"/>
      <c r="AJ15" s="412"/>
      <c r="AK15" s="413">
        <f t="shared" si="1"/>
        <v>0</v>
      </c>
      <c r="AL15" s="414"/>
      <c r="AM15" s="412">
        <v>3227833</v>
      </c>
      <c r="AN15" s="412">
        <v>37101</v>
      </c>
      <c r="AO15" s="412"/>
      <c r="AP15" s="412"/>
      <c r="AQ15" s="413">
        <f t="shared" si="8"/>
        <v>3264934</v>
      </c>
      <c r="AR15" s="414"/>
      <c r="AS15" s="412">
        <v>1487315</v>
      </c>
      <c r="AT15" s="412">
        <v>257871</v>
      </c>
      <c r="AU15" s="412">
        <v>340265</v>
      </c>
      <c r="AV15" s="412">
        <v>718571</v>
      </c>
      <c r="AW15" s="412">
        <v>3610</v>
      </c>
      <c r="AX15" s="412">
        <v>25483</v>
      </c>
      <c r="AY15" s="413">
        <f t="shared" si="9"/>
        <v>2833115</v>
      </c>
      <c r="AZ15" s="414"/>
      <c r="BA15" s="412">
        <v>117630</v>
      </c>
      <c r="BB15" s="412"/>
      <c r="BC15" s="412">
        <v>423941</v>
      </c>
      <c r="BD15" s="412"/>
      <c r="BE15" s="413">
        <f t="shared" si="10"/>
        <v>541571</v>
      </c>
      <c r="BF15" s="414"/>
      <c r="BG15" s="416">
        <v>429849</v>
      </c>
      <c r="BH15" s="414"/>
      <c r="BI15" s="412">
        <v>144544</v>
      </c>
      <c r="BJ15" s="412"/>
      <c r="BK15" s="412"/>
      <c r="BL15" s="412">
        <v>46643</v>
      </c>
      <c r="BM15" s="412">
        <v>91019</v>
      </c>
      <c r="BN15" s="412"/>
      <c r="BO15" s="412"/>
      <c r="BP15" s="412"/>
      <c r="BQ15" s="412"/>
      <c r="BR15" s="412"/>
      <c r="BS15" s="412"/>
      <c r="BT15" s="412"/>
      <c r="BU15" s="413">
        <f t="shared" si="11"/>
        <v>282206</v>
      </c>
      <c r="BV15" s="414" t="s">
        <v>12</v>
      </c>
      <c r="BW15" s="413">
        <f t="shared" si="2"/>
        <v>7351675</v>
      </c>
      <c r="BX15" s="414" t="s">
        <v>12</v>
      </c>
      <c r="BY15" s="413">
        <f t="shared" si="3"/>
        <v>-1008561</v>
      </c>
      <c r="BZ15" s="414" t="s">
        <v>12</v>
      </c>
      <c r="CA15" s="410"/>
      <c r="CB15" s="414" t="s">
        <v>12</v>
      </c>
      <c r="CC15" s="413">
        <f t="shared" si="12"/>
        <v>4316302</v>
      </c>
      <c r="CD15" s="414"/>
      <c r="CE15" s="43">
        <v>4110000</v>
      </c>
      <c r="CF15" s="43">
        <v>206302</v>
      </c>
      <c r="CG15" s="413">
        <f t="shared" si="13"/>
        <v>0</v>
      </c>
      <c r="CH15" s="394" t="s">
        <v>738</v>
      </c>
      <c r="CI15" s="359"/>
      <c r="CJ15" s="355" t="s">
        <v>138</v>
      </c>
      <c r="CM15" s="381">
        <f>(+H75)</f>
        <v>0</v>
      </c>
      <c r="CN15" s="366" t="s">
        <v>12</v>
      </c>
      <c r="CO15" s="355" t="s">
        <v>139</v>
      </c>
      <c r="CS15" s="381">
        <f>+CM20</f>
        <v>14946337</v>
      </c>
      <c r="CT15" s="355" t="s">
        <v>140</v>
      </c>
      <c r="CX15" s="355">
        <f>+CM52+CM53+CM55+CM56+CM57+CM59+CM60+CM61+CM62+CM66</f>
        <v>138590323</v>
      </c>
    </row>
    <row r="16" spans="1:102" x14ac:dyDescent="0.2">
      <c r="A16" s="355">
        <f t="shared" si="4"/>
        <v>1</v>
      </c>
      <c r="B16" s="357" t="s">
        <v>466</v>
      </c>
      <c r="C16" s="410">
        <v>14662016</v>
      </c>
      <c r="D16" s="409"/>
      <c r="E16" s="412">
        <v>7085196</v>
      </c>
      <c r="F16" s="412">
        <v>25394</v>
      </c>
      <c r="G16" s="412">
        <v>437484</v>
      </c>
      <c r="H16" s="412"/>
      <c r="I16" s="412">
        <v>1551</v>
      </c>
      <c r="J16" s="412"/>
      <c r="K16" s="412">
        <v>465483</v>
      </c>
      <c r="L16" s="412"/>
      <c r="M16" s="412">
        <v>233121</v>
      </c>
      <c r="N16" s="413">
        <f t="shared" si="5"/>
        <v>8248229</v>
      </c>
      <c r="O16" s="414"/>
      <c r="P16" s="412">
        <v>3599375</v>
      </c>
      <c r="Q16" s="412"/>
      <c r="R16" s="412">
        <v>1082558</v>
      </c>
      <c r="S16" s="412"/>
      <c r="T16" s="412">
        <v>519126</v>
      </c>
      <c r="U16" s="417">
        <f t="shared" si="6"/>
        <v>5201059</v>
      </c>
      <c r="V16" s="414"/>
      <c r="W16" s="410"/>
      <c r="X16" s="410"/>
      <c r="Y16" s="412">
        <v>292616</v>
      </c>
      <c r="Z16" s="412">
        <v>84652</v>
      </c>
      <c r="AA16" s="412">
        <v>47639</v>
      </c>
      <c r="AB16" s="412"/>
      <c r="AC16" s="413">
        <f t="shared" si="7"/>
        <v>424907</v>
      </c>
      <c r="AD16" s="414"/>
      <c r="AE16" s="413">
        <f t="shared" si="0"/>
        <v>13874195</v>
      </c>
      <c r="AF16" s="414"/>
      <c r="AG16" s="412"/>
      <c r="AH16" s="412"/>
      <c r="AI16" s="412"/>
      <c r="AJ16" s="412"/>
      <c r="AK16" s="413">
        <f t="shared" si="1"/>
        <v>0</v>
      </c>
      <c r="AL16" s="414"/>
      <c r="AM16" s="412">
        <v>3921332</v>
      </c>
      <c r="AN16" s="412">
        <v>837285</v>
      </c>
      <c r="AO16" s="412"/>
      <c r="AP16" s="412"/>
      <c r="AQ16" s="413">
        <f t="shared" si="8"/>
        <v>4758617</v>
      </c>
      <c r="AR16" s="414"/>
      <c r="AS16" s="412">
        <v>1206110</v>
      </c>
      <c r="AT16" s="412">
        <v>74193</v>
      </c>
      <c r="AU16" s="412">
        <v>116168</v>
      </c>
      <c r="AV16" s="412">
        <v>2293</v>
      </c>
      <c r="AW16" s="412"/>
      <c r="AX16" s="412">
        <v>901165</v>
      </c>
      <c r="AY16" s="413">
        <f t="shared" si="9"/>
        <v>2299929</v>
      </c>
      <c r="AZ16" s="414"/>
      <c r="BA16" s="412">
        <v>760148</v>
      </c>
      <c r="BB16" s="412"/>
      <c r="BC16" s="412">
        <v>790713</v>
      </c>
      <c r="BD16" s="412">
        <v>23563</v>
      </c>
      <c r="BE16" s="413">
        <f t="shared" si="10"/>
        <v>1574424</v>
      </c>
      <c r="BF16" s="414"/>
      <c r="BG16" s="416">
        <v>817740</v>
      </c>
      <c r="BH16" s="414"/>
      <c r="BI16" s="412">
        <v>2450</v>
      </c>
      <c r="BJ16" s="412"/>
      <c r="BK16" s="412">
        <v>36022</v>
      </c>
      <c r="BL16" s="412"/>
      <c r="BM16" s="412">
        <v>806299</v>
      </c>
      <c r="BN16" s="412"/>
      <c r="BO16" s="412"/>
      <c r="BP16" s="412"/>
      <c r="BQ16" s="412"/>
      <c r="BR16" s="412"/>
      <c r="BS16" s="412"/>
      <c r="BT16" s="412">
        <v>229777</v>
      </c>
      <c r="BU16" s="413">
        <f t="shared" si="11"/>
        <v>1074548</v>
      </c>
      <c r="BV16" s="414" t="s">
        <v>12</v>
      </c>
      <c r="BW16" s="413">
        <f t="shared" si="2"/>
        <v>10525258</v>
      </c>
      <c r="BX16" s="414" t="s">
        <v>12</v>
      </c>
      <c r="BY16" s="413">
        <f t="shared" si="3"/>
        <v>3348937</v>
      </c>
      <c r="BZ16" s="414" t="s">
        <v>12</v>
      </c>
      <c r="CA16" s="410">
        <v>204631</v>
      </c>
      <c r="CB16" s="414" t="s">
        <v>12</v>
      </c>
      <c r="CC16" s="413">
        <f t="shared" si="12"/>
        <v>18215584</v>
      </c>
      <c r="CD16" s="414"/>
      <c r="CE16" s="43">
        <v>17515584</v>
      </c>
      <c r="CF16" s="43">
        <v>700000</v>
      </c>
      <c r="CG16" s="413">
        <f t="shared" si="13"/>
        <v>0</v>
      </c>
      <c r="CH16" s="394" t="s">
        <v>738</v>
      </c>
      <c r="CI16" s="359"/>
      <c r="CJ16" s="355" t="s">
        <v>142</v>
      </c>
      <c r="CM16" s="381">
        <f>(+I75)</f>
        <v>1551</v>
      </c>
      <c r="CN16" s="366" t="s">
        <v>12</v>
      </c>
      <c r="CO16" s="355" t="s">
        <v>143</v>
      </c>
      <c r="CS16" s="398" t="s">
        <v>83</v>
      </c>
      <c r="CT16" s="355" t="s">
        <v>144</v>
      </c>
      <c r="CX16" s="355">
        <f>+CM54</f>
        <v>10356706</v>
      </c>
    </row>
    <row r="17" spans="1:102" x14ac:dyDescent="0.2">
      <c r="A17" s="355">
        <f t="shared" si="4"/>
        <v>1</v>
      </c>
      <c r="B17" s="357" t="s">
        <v>467</v>
      </c>
      <c r="C17" s="410">
        <v>1088348</v>
      </c>
      <c r="D17" s="409"/>
      <c r="E17" s="412">
        <v>162162</v>
      </c>
      <c r="F17" s="412"/>
      <c r="G17" s="412">
        <v>36397</v>
      </c>
      <c r="H17" s="412"/>
      <c r="I17" s="412"/>
      <c r="J17" s="412"/>
      <c r="K17" s="412"/>
      <c r="L17" s="412"/>
      <c r="M17" s="412">
        <v>10762</v>
      </c>
      <c r="N17" s="413">
        <f t="shared" si="5"/>
        <v>209321</v>
      </c>
      <c r="O17" s="414"/>
      <c r="P17" s="412">
        <v>527286</v>
      </c>
      <c r="Q17" s="412">
        <v>154013</v>
      </c>
      <c r="R17" s="412"/>
      <c r="S17" s="412"/>
      <c r="T17" s="412">
        <v>149899</v>
      </c>
      <c r="U17" s="418">
        <f>(SUM(P17:T17))</f>
        <v>831198</v>
      </c>
      <c r="V17" s="414"/>
      <c r="W17" s="410">
        <v>1</v>
      </c>
      <c r="X17" s="410"/>
      <c r="Y17" s="412"/>
      <c r="Z17" s="412"/>
      <c r="AA17" s="412"/>
      <c r="AB17" s="412"/>
      <c r="AC17" s="413">
        <f t="shared" si="7"/>
        <v>1</v>
      </c>
      <c r="AD17" s="414"/>
      <c r="AE17" s="413">
        <f t="shared" si="0"/>
        <v>1040520</v>
      </c>
      <c r="AF17" s="414"/>
      <c r="AG17" s="412"/>
      <c r="AH17" s="412"/>
      <c r="AI17" s="412"/>
      <c r="AJ17" s="412"/>
      <c r="AK17" s="413">
        <f t="shared" si="1"/>
        <v>0</v>
      </c>
      <c r="AL17" s="414"/>
      <c r="AM17" s="412">
        <v>9595</v>
      </c>
      <c r="AN17" s="412"/>
      <c r="AO17" s="412"/>
      <c r="AP17" s="412"/>
      <c r="AQ17" s="413">
        <f t="shared" si="8"/>
        <v>9595</v>
      </c>
      <c r="AR17" s="414"/>
      <c r="AS17" s="412">
        <v>31139</v>
      </c>
      <c r="AT17" s="412">
        <v>6860</v>
      </c>
      <c r="AU17" s="412">
        <v>107272</v>
      </c>
      <c r="AV17" s="412">
        <v>665176</v>
      </c>
      <c r="AW17" s="412"/>
      <c r="AX17" s="412"/>
      <c r="AY17" s="413">
        <f t="shared" si="9"/>
        <v>810447</v>
      </c>
      <c r="AZ17" s="414"/>
      <c r="BA17" s="412">
        <v>64944</v>
      </c>
      <c r="BB17" s="412"/>
      <c r="BC17" s="412">
        <v>46902</v>
      </c>
      <c r="BD17" s="412"/>
      <c r="BE17" s="413">
        <f t="shared" si="10"/>
        <v>111846</v>
      </c>
      <c r="BF17" s="414"/>
      <c r="BG17" s="416">
        <v>19265</v>
      </c>
      <c r="BH17" s="414"/>
      <c r="BI17" s="412"/>
      <c r="BJ17" s="412"/>
      <c r="BK17" s="412"/>
      <c r="BL17" s="412">
        <v>27000</v>
      </c>
      <c r="BM17" s="412"/>
      <c r="BN17" s="412"/>
      <c r="BO17" s="412"/>
      <c r="BP17" s="412"/>
      <c r="BQ17" s="412"/>
      <c r="BR17" s="412"/>
      <c r="BS17" s="412"/>
      <c r="BT17" s="412"/>
      <c r="BU17" s="413">
        <f t="shared" si="11"/>
        <v>27000</v>
      </c>
      <c r="BV17" s="414" t="s">
        <v>12</v>
      </c>
      <c r="BW17" s="413">
        <f t="shared" si="2"/>
        <v>978153</v>
      </c>
      <c r="BX17" s="414" t="s">
        <v>12</v>
      </c>
      <c r="BY17" s="413">
        <f t="shared" si="3"/>
        <v>62367</v>
      </c>
      <c r="BZ17" s="414" t="s">
        <v>12</v>
      </c>
      <c r="CA17" s="410"/>
      <c r="CB17" s="414" t="s">
        <v>12</v>
      </c>
      <c r="CC17" s="413">
        <f t="shared" si="12"/>
        <v>1150715</v>
      </c>
      <c r="CD17" s="414"/>
      <c r="CE17" s="43">
        <v>895200</v>
      </c>
      <c r="CF17" s="43">
        <v>255515</v>
      </c>
      <c r="CG17" s="413">
        <f t="shared" si="13"/>
        <v>0</v>
      </c>
      <c r="CH17" s="394" t="s">
        <v>738</v>
      </c>
      <c r="CI17" s="359"/>
      <c r="CJ17" s="355" t="s">
        <v>146</v>
      </c>
      <c r="CM17" s="381">
        <f>(+J75)</f>
        <v>77400</v>
      </c>
      <c r="CN17" s="366" t="s">
        <v>12</v>
      </c>
      <c r="CO17" s="355" t="s">
        <v>147</v>
      </c>
      <c r="CS17" s="381">
        <f>+CM16</f>
        <v>1551</v>
      </c>
      <c r="CT17" s="355" t="s">
        <v>148</v>
      </c>
      <c r="CX17" s="355">
        <f>(SUM(CX15:CX16))</f>
        <v>148947029</v>
      </c>
    </row>
    <row r="18" spans="1:102" x14ac:dyDescent="0.2">
      <c r="A18" s="355">
        <f t="shared" si="4"/>
        <v>1</v>
      </c>
      <c r="B18" s="357" t="s">
        <v>468</v>
      </c>
      <c r="C18" s="410"/>
      <c r="D18" s="409"/>
      <c r="E18" s="412">
        <v>2472</v>
      </c>
      <c r="F18" s="412"/>
      <c r="G18" s="412">
        <v>5799</v>
      </c>
      <c r="H18" s="412"/>
      <c r="I18" s="412"/>
      <c r="J18" s="412"/>
      <c r="K18" s="412"/>
      <c r="L18" s="412"/>
      <c r="M18" s="412"/>
      <c r="N18" s="413">
        <f t="shared" si="5"/>
        <v>8271</v>
      </c>
      <c r="O18" s="414"/>
      <c r="P18" s="412">
        <v>166758</v>
      </c>
      <c r="Q18" s="412"/>
      <c r="R18" s="412"/>
      <c r="S18" s="412"/>
      <c r="T18" s="412"/>
      <c r="U18" s="418">
        <f>(SUM(P18:T18))</f>
        <v>166758</v>
      </c>
      <c r="V18" s="414"/>
      <c r="W18" s="410"/>
      <c r="X18" s="410"/>
      <c r="Y18" s="412"/>
      <c r="Z18" s="412"/>
      <c r="AA18" s="412"/>
      <c r="AB18" s="412">
        <v>61773</v>
      </c>
      <c r="AC18" s="413">
        <f t="shared" si="7"/>
        <v>61773</v>
      </c>
      <c r="AD18" s="414"/>
      <c r="AE18" s="413">
        <f t="shared" si="0"/>
        <v>236802</v>
      </c>
      <c r="AF18" s="414"/>
      <c r="AG18" s="412"/>
      <c r="AH18" s="412"/>
      <c r="AI18" s="412"/>
      <c r="AJ18" s="412"/>
      <c r="AK18" s="413">
        <f t="shared" si="1"/>
        <v>0</v>
      </c>
      <c r="AL18" s="414"/>
      <c r="AM18" s="412"/>
      <c r="AN18" s="412"/>
      <c r="AO18" s="412"/>
      <c r="AP18" s="412"/>
      <c r="AQ18" s="413">
        <f t="shared" si="8"/>
        <v>0</v>
      </c>
      <c r="AR18" s="414"/>
      <c r="AS18" s="412"/>
      <c r="AT18" s="412"/>
      <c r="AU18" s="412">
        <v>26576</v>
      </c>
      <c r="AV18" s="412">
        <v>53151</v>
      </c>
      <c r="AW18" s="412"/>
      <c r="AX18" s="412">
        <v>2700</v>
      </c>
      <c r="AY18" s="413">
        <f t="shared" si="9"/>
        <v>82427</v>
      </c>
      <c r="AZ18" s="414"/>
      <c r="BA18" s="412"/>
      <c r="BB18" s="412">
        <v>16060</v>
      </c>
      <c r="BC18" s="412">
        <v>26565</v>
      </c>
      <c r="BD18" s="412"/>
      <c r="BE18" s="413">
        <f t="shared" si="10"/>
        <v>42625</v>
      </c>
      <c r="BF18" s="414"/>
      <c r="BG18" s="416">
        <v>11894</v>
      </c>
      <c r="BH18" s="414"/>
      <c r="BI18" s="412">
        <v>1518</v>
      </c>
      <c r="BJ18" s="412"/>
      <c r="BK18" s="412"/>
      <c r="BL18" s="412">
        <v>6558</v>
      </c>
      <c r="BM18" s="412"/>
      <c r="BN18" s="412"/>
      <c r="BO18" s="412"/>
      <c r="BP18" s="412"/>
      <c r="BQ18" s="412"/>
      <c r="BR18" s="412"/>
      <c r="BS18" s="412"/>
      <c r="BT18" s="412">
        <v>11905</v>
      </c>
      <c r="BU18" s="413">
        <f t="shared" si="11"/>
        <v>19981</v>
      </c>
      <c r="BV18" s="414" t="s">
        <v>12</v>
      </c>
      <c r="BW18" s="413">
        <f t="shared" si="2"/>
        <v>156927</v>
      </c>
      <c r="BX18" s="414" t="s">
        <v>12</v>
      </c>
      <c r="BY18" s="413">
        <f t="shared" si="3"/>
        <v>79875</v>
      </c>
      <c r="BZ18" s="414" t="s">
        <v>12</v>
      </c>
      <c r="CA18" s="410"/>
      <c r="CB18" s="414" t="s">
        <v>12</v>
      </c>
      <c r="CC18" s="413">
        <f t="shared" si="12"/>
        <v>79875</v>
      </c>
      <c r="CD18" s="414"/>
      <c r="CE18" s="43"/>
      <c r="CF18" s="43">
        <v>79875</v>
      </c>
      <c r="CG18" s="413">
        <f t="shared" si="13"/>
        <v>0</v>
      </c>
      <c r="CH18" s="394" t="s">
        <v>738</v>
      </c>
      <c r="CI18" s="359"/>
      <c r="CJ18" s="355" t="s">
        <v>150</v>
      </c>
      <c r="CM18" s="381">
        <f>(+K75)</f>
        <v>21983467</v>
      </c>
      <c r="CN18" s="366" t="s">
        <v>12</v>
      </c>
      <c r="CO18" s="355" t="s">
        <v>151</v>
      </c>
      <c r="CS18" s="381">
        <f>+CM17</f>
        <v>77400</v>
      </c>
      <c r="CT18" s="355" t="s">
        <v>152</v>
      </c>
      <c r="CX18" s="357">
        <f>+CM44+CM67</f>
        <v>26234613</v>
      </c>
    </row>
    <row r="19" spans="1:102" x14ac:dyDescent="0.2">
      <c r="A19" s="355">
        <f t="shared" si="4"/>
        <v>1</v>
      </c>
      <c r="B19" s="357" t="s">
        <v>469</v>
      </c>
      <c r="C19" s="410">
        <v>2159127</v>
      </c>
      <c r="D19" s="409"/>
      <c r="E19" s="412">
        <v>156303</v>
      </c>
      <c r="F19" s="412">
        <v>19463</v>
      </c>
      <c r="G19" s="412">
        <v>3596</v>
      </c>
      <c r="H19" s="412"/>
      <c r="I19" s="412"/>
      <c r="J19" s="412"/>
      <c r="K19" s="412"/>
      <c r="L19" s="412"/>
      <c r="M19" s="412">
        <v>40666</v>
      </c>
      <c r="N19" s="413">
        <f t="shared" si="5"/>
        <v>220028</v>
      </c>
      <c r="O19" s="414"/>
      <c r="P19" s="412">
        <v>505660</v>
      </c>
      <c r="Q19" s="412"/>
      <c r="R19" s="412">
        <v>120597</v>
      </c>
      <c r="S19" s="412"/>
      <c r="T19" s="412"/>
      <c r="U19" s="417">
        <f>(SUM(P19:T19))</f>
        <v>626257</v>
      </c>
      <c r="V19" s="414"/>
      <c r="W19" s="410">
        <v>277848</v>
      </c>
      <c r="X19" s="410"/>
      <c r="Y19" s="412"/>
      <c r="Z19" s="412"/>
      <c r="AA19" s="412"/>
      <c r="AB19" s="412"/>
      <c r="AC19" s="413">
        <f t="shared" si="7"/>
        <v>277848</v>
      </c>
      <c r="AD19" s="414"/>
      <c r="AE19" s="413">
        <f t="shared" si="0"/>
        <v>1124133</v>
      </c>
      <c r="AF19" s="414"/>
      <c r="AG19" s="412"/>
      <c r="AH19" s="412"/>
      <c r="AI19" s="412"/>
      <c r="AJ19" s="412"/>
      <c r="AK19" s="413">
        <f t="shared" si="1"/>
        <v>0</v>
      </c>
      <c r="AL19" s="414"/>
      <c r="AM19" s="412">
        <v>57247</v>
      </c>
      <c r="AN19" s="412">
        <v>29021</v>
      </c>
      <c r="AO19" s="412"/>
      <c r="AP19" s="412">
        <v>13115</v>
      </c>
      <c r="AQ19" s="413">
        <f t="shared" si="8"/>
        <v>99383</v>
      </c>
      <c r="AR19" s="414"/>
      <c r="AS19" s="412">
        <v>15915</v>
      </c>
      <c r="AT19" s="412">
        <v>149990</v>
      </c>
      <c r="AU19" s="412">
        <v>36389</v>
      </c>
      <c r="AV19" s="412">
        <v>32306</v>
      </c>
      <c r="AW19" s="412"/>
      <c r="AX19" s="412">
        <v>23536</v>
      </c>
      <c r="AY19" s="413">
        <f t="shared" si="9"/>
        <v>258136</v>
      </c>
      <c r="AZ19" s="414"/>
      <c r="BA19" s="412"/>
      <c r="BB19" s="412">
        <v>63074</v>
      </c>
      <c r="BC19" s="412">
        <v>167562</v>
      </c>
      <c r="BD19" s="412"/>
      <c r="BE19" s="413">
        <f t="shared" si="10"/>
        <v>230636</v>
      </c>
      <c r="BF19" s="414"/>
      <c r="BG19" s="416">
        <v>281020</v>
      </c>
      <c r="BH19" s="414"/>
      <c r="BI19" s="412"/>
      <c r="BJ19" s="412"/>
      <c r="BK19" s="412"/>
      <c r="BL19" s="412">
        <v>6400</v>
      </c>
      <c r="BM19" s="412"/>
      <c r="BN19" s="412"/>
      <c r="BO19" s="412"/>
      <c r="BP19" s="412"/>
      <c r="BQ19" s="412"/>
      <c r="BR19" s="412"/>
      <c r="BS19" s="412"/>
      <c r="BT19" s="412"/>
      <c r="BU19" s="413">
        <f t="shared" si="11"/>
        <v>6400</v>
      </c>
      <c r="BV19" s="414" t="s">
        <v>12</v>
      </c>
      <c r="BW19" s="413">
        <f t="shared" si="2"/>
        <v>875575</v>
      </c>
      <c r="BX19" s="414" t="s">
        <v>12</v>
      </c>
      <c r="BY19" s="413">
        <f t="shared" si="3"/>
        <v>248558</v>
      </c>
      <c r="BZ19" s="414" t="s">
        <v>12</v>
      </c>
      <c r="CA19" s="410"/>
      <c r="CB19" s="414" t="s">
        <v>12</v>
      </c>
      <c r="CC19" s="413">
        <f t="shared" si="12"/>
        <v>2407685</v>
      </c>
      <c r="CD19" s="414"/>
      <c r="CE19" s="43">
        <v>1407685</v>
      </c>
      <c r="CF19" s="43">
        <v>1000000</v>
      </c>
      <c r="CG19" s="413">
        <f t="shared" si="13"/>
        <v>0</v>
      </c>
      <c r="CH19" s="394" t="s">
        <v>738</v>
      </c>
      <c r="CI19" s="359"/>
      <c r="CJ19" s="355" t="s">
        <v>154</v>
      </c>
      <c r="CM19" s="381">
        <f>(+L75)</f>
        <v>12863702</v>
      </c>
      <c r="CN19" s="366" t="s">
        <v>12</v>
      </c>
      <c r="CO19" s="355" t="s">
        <v>155</v>
      </c>
      <c r="CS19" s="381">
        <f>(SUM(CS9:CS18))</f>
        <v>172613011</v>
      </c>
      <c r="CT19" s="355" t="s">
        <v>156</v>
      </c>
    </row>
    <row r="20" spans="1:102" x14ac:dyDescent="0.2">
      <c r="A20" s="355">
        <f t="shared" si="4"/>
        <v>1</v>
      </c>
      <c r="B20" s="357" t="s">
        <v>470</v>
      </c>
      <c r="C20" s="410">
        <v>1659315</v>
      </c>
      <c r="D20" s="409"/>
      <c r="E20" s="412">
        <v>24661</v>
      </c>
      <c r="F20" s="412"/>
      <c r="G20" s="412">
        <v>38509</v>
      </c>
      <c r="H20" s="412"/>
      <c r="I20" s="412"/>
      <c r="J20" s="412"/>
      <c r="K20" s="412"/>
      <c r="L20" s="412"/>
      <c r="M20" s="412">
        <v>200</v>
      </c>
      <c r="N20" s="413">
        <f t="shared" si="5"/>
        <v>63370</v>
      </c>
      <c r="O20" s="414"/>
      <c r="P20" s="412">
        <v>354600</v>
      </c>
      <c r="Q20" s="412">
        <v>5715</v>
      </c>
      <c r="R20" s="412"/>
      <c r="S20" s="412"/>
      <c r="T20" s="412"/>
      <c r="U20" s="417">
        <f t="shared" si="6"/>
        <v>360315</v>
      </c>
      <c r="V20" s="414"/>
      <c r="W20" s="410">
        <v>185631</v>
      </c>
      <c r="X20" s="410"/>
      <c r="Y20" s="412"/>
      <c r="Z20" s="412"/>
      <c r="AA20" s="412"/>
      <c r="AB20" s="412"/>
      <c r="AC20" s="413">
        <f t="shared" si="7"/>
        <v>185631</v>
      </c>
      <c r="AD20" s="414"/>
      <c r="AE20" s="413">
        <f t="shared" si="0"/>
        <v>609316</v>
      </c>
      <c r="AF20" s="414"/>
      <c r="AG20" s="412"/>
      <c r="AH20" s="412"/>
      <c r="AI20" s="412"/>
      <c r="AJ20" s="412"/>
      <c r="AK20" s="413">
        <f t="shared" si="1"/>
        <v>0</v>
      </c>
      <c r="AL20" s="414"/>
      <c r="AM20" s="412">
        <v>24219</v>
      </c>
      <c r="AN20" s="412">
        <v>13258</v>
      </c>
      <c r="AO20" s="412"/>
      <c r="AP20" s="412"/>
      <c r="AQ20" s="413">
        <f t="shared" si="8"/>
        <v>37477</v>
      </c>
      <c r="AR20" s="414"/>
      <c r="AS20" s="412">
        <v>86453</v>
      </c>
      <c r="AT20" s="412">
        <v>14337</v>
      </c>
      <c r="AU20" s="412">
        <v>71683</v>
      </c>
      <c r="AV20" s="412">
        <v>339300</v>
      </c>
      <c r="AW20" s="412">
        <v>75603</v>
      </c>
      <c r="AX20" s="412">
        <v>12146</v>
      </c>
      <c r="AY20" s="413">
        <f t="shared" si="9"/>
        <v>599522</v>
      </c>
      <c r="AZ20" s="414"/>
      <c r="BA20" s="412"/>
      <c r="BB20" s="412"/>
      <c r="BC20" s="412">
        <v>65489</v>
      </c>
      <c r="BD20" s="412"/>
      <c r="BE20" s="413">
        <f t="shared" si="10"/>
        <v>65489</v>
      </c>
      <c r="BF20" s="414"/>
      <c r="BG20" s="416">
        <v>45190</v>
      </c>
      <c r="BH20" s="414"/>
      <c r="BI20" s="412"/>
      <c r="BJ20" s="412"/>
      <c r="BK20" s="412"/>
      <c r="BL20" s="412">
        <v>11101</v>
      </c>
      <c r="BM20" s="412"/>
      <c r="BN20" s="412"/>
      <c r="BO20" s="412"/>
      <c r="BP20" s="412"/>
      <c r="BQ20" s="412">
        <v>4747</v>
      </c>
      <c r="BR20" s="412"/>
      <c r="BS20" s="412"/>
      <c r="BT20" s="412"/>
      <c r="BU20" s="413">
        <f t="shared" si="11"/>
        <v>15848</v>
      </c>
      <c r="BV20" s="414" t="s">
        <v>12</v>
      </c>
      <c r="BW20" s="413">
        <f t="shared" si="2"/>
        <v>763526</v>
      </c>
      <c r="BX20" s="414" t="s">
        <v>12</v>
      </c>
      <c r="BY20" s="413">
        <f t="shared" si="3"/>
        <v>-154210</v>
      </c>
      <c r="BZ20" s="414" t="s">
        <v>12</v>
      </c>
      <c r="CA20" s="410"/>
      <c r="CB20" s="414" t="s">
        <v>12</v>
      </c>
      <c r="CC20" s="413">
        <f t="shared" si="12"/>
        <v>1505105</v>
      </c>
      <c r="CD20" s="414"/>
      <c r="CE20" s="43">
        <v>1237865</v>
      </c>
      <c r="CF20" s="43">
        <v>267240</v>
      </c>
      <c r="CG20" s="413">
        <f t="shared" si="13"/>
        <v>0</v>
      </c>
      <c r="CH20" s="394" t="s">
        <v>738</v>
      </c>
      <c r="CI20" s="359"/>
      <c r="CJ20" s="355" t="s">
        <v>158</v>
      </c>
      <c r="CM20" s="381">
        <f>(+M75)</f>
        <v>14946337</v>
      </c>
      <c r="CN20" s="366" t="s">
        <v>12</v>
      </c>
      <c r="CO20" s="355" t="s">
        <v>159</v>
      </c>
      <c r="CS20" s="381"/>
      <c r="CT20" s="355" t="s">
        <v>160</v>
      </c>
      <c r="CX20" s="355">
        <f>(+CX13+CX17+CX18+CX19)</f>
        <v>292993782</v>
      </c>
    </row>
    <row r="21" spans="1:102" x14ac:dyDescent="0.2">
      <c r="A21" s="355">
        <f t="shared" si="4"/>
        <v>1</v>
      </c>
      <c r="B21" s="357" t="s">
        <v>471</v>
      </c>
      <c r="C21" s="410">
        <v>604421</v>
      </c>
      <c r="D21" s="409"/>
      <c r="E21" s="412"/>
      <c r="F21" s="412"/>
      <c r="G21" s="412">
        <v>4989</v>
      </c>
      <c r="H21" s="412"/>
      <c r="I21" s="412"/>
      <c r="J21" s="412"/>
      <c r="K21" s="412"/>
      <c r="L21" s="412"/>
      <c r="M21" s="412">
        <v>15259</v>
      </c>
      <c r="N21" s="413">
        <f t="shared" si="5"/>
        <v>20248</v>
      </c>
      <c r="O21" s="414"/>
      <c r="P21" s="412">
        <v>169780</v>
      </c>
      <c r="Q21" s="412">
        <v>544</v>
      </c>
      <c r="R21" s="412"/>
      <c r="S21" s="412"/>
      <c r="T21" s="412"/>
      <c r="U21" s="417">
        <f t="shared" si="6"/>
        <v>170324</v>
      </c>
      <c r="V21" s="414"/>
      <c r="W21" s="410">
        <v>194370</v>
      </c>
      <c r="X21" s="410"/>
      <c r="Y21" s="412"/>
      <c r="Z21" s="412"/>
      <c r="AA21" s="412"/>
      <c r="AB21" s="412"/>
      <c r="AC21" s="413">
        <f t="shared" si="7"/>
        <v>194370</v>
      </c>
      <c r="AD21" s="414"/>
      <c r="AE21" s="413">
        <f t="shared" si="0"/>
        <v>384942</v>
      </c>
      <c r="AF21" s="414"/>
      <c r="AG21" s="412"/>
      <c r="AH21" s="412"/>
      <c r="AI21" s="412"/>
      <c r="AJ21" s="412"/>
      <c r="AK21" s="413">
        <f t="shared" si="1"/>
        <v>0</v>
      </c>
      <c r="AL21" s="414"/>
      <c r="AM21" s="412">
        <v>11673</v>
      </c>
      <c r="AN21" s="412">
        <v>15814</v>
      </c>
      <c r="AO21" s="412"/>
      <c r="AP21" s="412"/>
      <c r="AQ21" s="413">
        <f t="shared" si="8"/>
        <v>27487</v>
      </c>
      <c r="AR21" s="414"/>
      <c r="AS21" s="412"/>
      <c r="AT21" s="412">
        <v>2300</v>
      </c>
      <c r="AU21" s="412">
        <v>29952</v>
      </c>
      <c r="AV21" s="412">
        <v>67570</v>
      </c>
      <c r="AW21" s="412"/>
      <c r="AX21" s="412">
        <v>118763</v>
      </c>
      <c r="AY21" s="413">
        <f t="shared" si="9"/>
        <v>218585</v>
      </c>
      <c r="AZ21" s="414"/>
      <c r="BA21" s="412"/>
      <c r="BB21" s="412">
        <v>5103</v>
      </c>
      <c r="BC21" s="412">
        <v>77779</v>
      </c>
      <c r="BD21" s="412"/>
      <c r="BE21" s="413">
        <f t="shared" si="10"/>
        <v>82882</v>
      </c>
      <c r="BF21" s="414"/>
      <c r="BG21" s="416">
        <v>28530</v>
      </c>
      <c r="BH21" s="414"/>
      <c r="BI21" s="412"/>
      <c r="BJ21" s="412">
        <v>600</v>
      </c>
      <c r="BK21" s="412"/>
      <c r="BL21" s="412">
        <v>12300</v>
      </c>
      <c r="BM21" s="412"/>
      <c r="BN21" s="412"/>
      <c r="BO21" s="412"/>
      <c r="BP21" s="412"/>
      <c r="BQ21" s="412"/>
      <c r="BR21" s="412">
        <v>11197</v>
      </c>
      <c r="BS21" s="412"/>
      <c r="BT21" s="412"/>
      <c r="BU21" s="413">
        <f t="shared" si="11"/>
        <v>24097</v>
      </c>
      <c r="BV21" s="414" t="s">
        <v>12</v>
      </c>
      <c r="BW21" s="413">
        <f t="shared" si="2"/>
        <v>381581</v>
      </c>
      <c r="BX21" s="414" t="s">
        <v>12</v>
      </c>
      <c r="BY21" s="413">
        <f t="shared" si="3"/>
        <v>3361</v>
      </c>
      <c r="BZ21" s="414" t="s">
        <v>12</v>
      </c>
      <c r="CA21" s="410">
        <v>5276</v>
      </c>
      <c r="CB21" s="414" t="s">
        <v>12</v>
      </c>
      <c r="CC21" s="413">
        <f t="shared" si="12"/>
        <v>613058</v>
      </c>
      <c r="CD21" s="414"/>
      <c r="CE21" s="43">
        <v>570000</v>
      </c>
      <c r="CF21" s="43">
        <v>43058</v>
      </c>
      <c r="CG21" s="413">
        <f t="shared" si="13"/>
        <v>0</v>
      </c>
      <c r="CH21" s="394" t="s">
        <v>738</v>
      </c>
      <c r="CI21" s="359"/>
      <c r="CJ21" s="355" t="s">
        <v>162</v>
      </c>
      <c r="CM21" s="381">
        <f>(+N75)</f>
        <v>172613011</v>
      </c>
      <c r="CN21" s="366" t="s">
        <v>12</v>
      </c>
      <c r="CO21" s="355" t="s">
        <v>163</v>
      </c>
      <c r="CS21" s="398"/>
      <c r="CT21" s="355" t="s">
        <v>164</v>
      </c>
    </row>
    <row r="22" spans="1:102" x14ac:dyDescent="0.2">
      <c r="A22" s="355">
        <f t="shared" si="4"/>
        <v>1</v>
      </c>
      <c r="B22" s="357" t="s">
        <v>472</v>
      </c>
      <c r="C22" s="410">
        <v>96735</v>
      </c>
      <c r="D22" s="409"/>
      <c r="E22" s="412">
        <v>103151</v>
      </c>
      <c r="F22" s="412">
        <v>37000</v>
      </c>
      <c r="G22" s="412">
        <v>3</v>
      </c>
      <c r="H22" s="412"/>
      <c r="I22" s="412"/>
      <c r="J22" s="412"/>
      <c r="K22" s="412"/>
      <c r="L22" s="412"/>
      <c r="M22" s="412">
        <v>41482</v>
      </c>
      <c r="N22" s="413">
        <f t="shared" si="5"/>
        <v>181636</v>
      </c>
      <c r="O22" s="414"/>
      <c r="P22" s="412">
        <v>384987</v>
      </c>
      <c r="Q22" s="412"/>
      <c r="R22" s="412">
        <v>19131</v>
      </c>
      <c r="S22" s="412"/>
      <c r="T22" s="412"/>
      <c r="U22" s="417">
        <f t="shared" si="6"/>
        <v>404118</v>
      </c>
      <c r="V22" s="414"/>
      <c r="W22" s="410"/>
      <c r="X22" s="410"/>
      <c r="Y22" s="412"/>
      <c r="Z22" s="412"/>
      <c r="AA22" s="412"/>
      <c r="AB22" s="412"/>
      <c r="AC22" s="413">
        <f t="shared" si="7"/>
        <v>0</v>
      </c>
      <c r="AD22" s="414"/>
      <c r="AE22" s="413">
        <f t="shared" si="0"/>
        <v>585754</v>
      </c>
      <c r="AF22" s="414"/>
      <c r="AG22" s="412"/>
      <c r="AH22" s="412">
        <v>12000</v>
      </c>
      <c r="AI22" s="412"/>
      <c r="AJ22" s="412"/>
      <c r="AK22" s="413">
        <f t="shared" si="1"/>
        <v>12000</v>
      </c>
      <c r="AL22" s="414"/>
      <c r="AM22" s="412">
        <v>120000</v>
      </c>
      <c r="AN22" s="412">
        <v>10000</v>
      </c>
      <c r="AO22" s="412"/>
      <c r="AP22" s="412"/>
      <c r="AQ22" s="413">
        <f t="shared" si="8"/>
        <v>130000</v>
      </c>
      <c r="AR22" s="414"/>
      <c r="AS22" s="412">
        <v>172484</v>
      </c>
      <c r="AT22" s="412">
        <v>45000</v>
      </c>
      <c r="AU22" s="412">
        <v>57000</v>
      </c>
      <c r="AV22" s="412">
        <v>42000</v>
      </c>
      <c r="AW22" s="412"/>
      <c r="AX22" s="412"/>
      <c r="AY22" s="413">
        <f t="shared" si="9"/>
        <v>316484</v>
      </c>
      <c r="AZ22" s="414"/>
      <c r="BA22" s="412">
        <v>78110</v>
      </c>
      <c r="BB22" s="412"/>
      <c r="BC22" s="412">
        <v>40000</v>
      </c>
      <c r="BD22" s="412"/>
      <c r="BE22" s="413">
        <f t="shared" si="10"/>
        <v>118110</v>
      </c>
      <c r="BF22" s="414"/>
      <c r="BG22" s="416">
        <v>49000</v>
      </c>
      <c r="BH22" s="414"/>
      <c r="BI22" s="412"/>
      <c r="BJ22" s="412"/>
      <c r="BK22" s="412"/>
      <c r="BL22" s="412">
        <v>3375</v>
      </c>
      <c r="BM22" s="412"/>
      <c r="BN22" s="412"/>
      <c r="BO22" s="412"/>
      <c r="BP22" s="412"/>
      <c r="BQ22" s="412"/>
      <c r="BR22" s="412">
        <v>3465</v>
      </c>
      <c r="BS22" s="412"/>
      <c r="BT22" s="412">
        <v>19680</v>
      </c>
      <c r="BU22" s="413">
        <f t="shared" si="11"/>
        <v>26520</v>
      </c>
      <c r="BV22" s="414" t="s">
        <v>12</v>
      </c>
      <c r="BW22" s="413">
        <f t="shared" si="2"/>
        <v>652114</v>
      </c>
      <c r="BX22" s="414" t="s">
        <v>12</v>
      </c>
      <c r="BY22" s="413">
        <f t="shared" si="3"/>
        <v>-66360</v>
      </c>
      <c r="BZ22" s="414" t="s">
        <v>12</v>
      </c>
      <c r="CA22" s="410">
        <v>-2867</v>
      </c>
      <c r="CB22" s="414" t="s">
        <v>12</v>
      </c>
      <c r="CC22" s="413">
        <f t="shared" si="12"/>
        <v>27508</v>
      </c>
      <c r="CD22" s="414"/>
      <c r="CE22" s="43"/>
      <c r="CF22" s="43">
        <v>27508</v>
      </c>
      <c r="CG22" s="413">
        <f t="shared" si="13"/>
        <v>0</v>
      </c>
      <c r="CH22" s="394" t="s">
        <v>738</v>
      </c>
      <c r="CI22" s="396"/>
      <c r="CJ22" s="397" t="s">
        <v>166</v>
      </c>
      <c r="CM22" s="381"/>
      <c r="CN22" s="366" t="s">
        <v>12</v>
      </c>
      <c r="CO22" s="355" t="s">
        <v>167</v>
      </c>
      <c r="CS22" s="381">
        <f>+CM23+CM24</f>
        <v>112360058</v>
      </c>
      <c r="CT22" s="355" t="s">
        <v>168</v>
      </c>
    </row>
    <row r="23" spans="1:102" x14ac:dyDescent="0.2">
      <c r="A23" s="355">
        <f t="shared" si="4"/>
        <v>1</v>
      </c>
      <c r="B23" s="357" t="s">
        <v>473</v>
      </c>
      <c r="C23" s="410">
        <v>697584</v>
      </c>
      <c r="D23" s="409"/>
      <c r="E23" s="412"/>
      <c r="F23" s="412"/>
      <c r="G23" s="412">
        <v>1924</v>
      </c>
      <c r="H23" s="412"/>
      <c r="I23" s="412"/>
      <c r="J23" s="412"/>
      <c r="K23" s="412"/>
      <c r="L23" s="412"/>
      <c r="M23" s="412">
        <v>153</v>
      </c>
      <c r="N23" s="413">
        <f t="shared" si="5"/>
        <v>2077</v>
      </c>
      <c r="O23" s="414"/>
      <c r="P23" s="412">
        <v>171483</v>
      </c>
      <c r="Q23" s="412">
        <v>21975</v>
      </c>
      <c r="R23" s="412"/>
      <c r="S23" s="412"/>
      <c r="T23" s="412">
        <v>23956</v>
      </c>
      <c r="U23" s="417">
        <f t="shared" si="6"/>
        <v>217414</v>
      </c>
      <c r="V23" s="414"/>
      <c r="W23" s="410">
        <v>236144</v>
      </c>
      <c r="X23" s="410"/>
      <c r="Y23" s="412"/>
      <c r="Z23" s="412"/>
      <c r="AA23" s="412"/>
      <c r="AB23" s="412"/>
      <c r="AC23" s="413">
        <f t="shared" si="7"/>
        <v>236144</v>
      </c>
      <c r="AD23" s="414"/>
      <c r="AE23" s="413">
        <f t="shared" si="0"/>
        <v>455635</v>
      </c>
      <c r="AF23" s="414"/>
      <c r="AG23" s="412"/>
      <c r="AH23" s="412"/>
      <c r="AI23" s="412"/>
      <c r="AJ23" s="412"/>
      <c r="AK23" s="413">
        <f t="shared" si="1"/>
        <v>0</v>
      </c>
      <c r="AL23" s="414"/>
      <c r="AM23" s="412"/>
      <c r="AN23" s="412"/>
      <c r="AO23" s="412"/>
      <c r="AP23" s="412"/>
      <c r="AQ23" s="413">
        <f t="shared" si="8"/>
        <v>0</v>
      </c>
      <c r="AR23" s="414"/>
      <c r="AS23" s="412"/>
      <c r="AT23" s="412">
        <v>1965</v>
      </c>
      <c r="AU23" s="412">
        <v>29740</v>
      </c>
      <c r="AV23" s="412">
        <v>38733</v>
      </c>
      <c r="AW23" s="412"/>
      <c r="AX23" s="412">
        <v>51037</v>
      </c>
      <c r="AY23" s="413">
        <f t="shared" si="9"/>
        <v>121475</v>
      </c>
      <c r="AZ23" s="414"/>
      <c r="BA23" s="412"/>
      <c r="BB23" s="412"/>
      <c r="BC23" s="412">
        <v>82530</v>
      </c>
      <c r="BD23" s="412">
        <v>26752</v>
      </c>
      <c r="BE23" s="413">
        <f t="shared" si="10"/>
        <v>109282</v>
      </c>
      <c r="BF23" s="414"/>
      <c r="BG23" s="416">
        <v>45968</v>
      </c>
      <c r="BH23" s="414"/>
      <c r="BI23" s="412"/>
      <c r="BJ23" s="412"/>
      <c r="BK23" s="412"/>
      <c r="BL23" s="412">
        <v>2258</v>
      </c>
      <c r="BM23" s="412"/>
      <c r="BN23" s="412"/>
      <c r="BO23" s="412"/>
      <c r="BP23" s="412"/>
      <c r="BQ23" s="412"/>
      <c r="BR23" s="412"/>
      <c r="BS23" s="412"/>
      <c r="BT23" s="412"/>
      <c r="BU23" s="413">
        <f t="shared" si="11"/>
        <v>2258</v>
      </c>
      <c r="BV23" s="414" t="s">
        <v>12</v>
      </c>
      <c r="BW23" s="413">
        <f t="shared" si="2"/>
        <v>278983</v>
      </c>
      <c r="BX23" s="414" t="s">
        <v>12</v>
      </c>
      <c r="BY23" s="413">
        <f t="shared" si="3"/>
        <v>176652</v>
      </c>
      <c r="BZ23" s="414" t="s">
        <v>12</v>
      </c>
      <c r="CA23" s="410"/>
      <c r="CB23" s="414" t="s">
        <v>12</v>
      </c>
      <c r="CC23" s="413">
        <f t="shared" si="12"/>
        <v>874236</v>
      </c>
      <c r="CD23" s="414"/>
      <c r="CE23" s="43">
        <v>699390</v>
      </c>
      <c r="CF23" s="43">
        <v>174846</v>
      </c>
      <c r="CG23" s="413">
        <f t="shared" si="13"/>
        <v>0</v>
      </c>
      <c r="CH23" s="394" t="s">
        <v>738</v>
      </c>
      <c r="CI23" s="359"/>
      <c r="CJ23" s="355" t="s">
        <v>170</v>
      </c>
      <c r="CM23" s="381">
        <v>0</v>
      </c>
      <c r="CN23" s="366" t="s">
        <v>12</v>
      </c>
      <c r="CO23" s="355" t="s">
        <v>171</v>
      </c>
      <c r="CS23" s="381" t="s">
        <v>83</v>
      </c>
      <c r="CT23" s="355" t="s">
        <v>172</v>
      </c>
      <c r="CX23" s="355">
        <f>(+CM69)</f>
        <v>0</v>
      </c>
    </row>
    <row r="24" spans="1:102" x14ac:dyDescent="0.2">
      <c r="A24" s="355">
        <f t="shared" si="4"/>
        <v>1</v>
      </c>
      <c r="B24" s="357" t="s">
        <v>474</v>
      </c>
      <c r="C24" s="410">
        <v>878498</v>
      </c>
      <c r="D24" s="409"/>
      <c r="E24" s="410">
        <v>74026</v>
      </c>
      <c r="F24" s="410"/>
      <c r="G24" s="410">
        <v>37442</v>
      </c>
      <c r="H24" s="410"/>
      <c r="I24" s="410"/>
      <c r="J24" s="410"/>
      <c r="K24" s="410"/>
      <c r="L24" s="410"/>
      <c r="M24" s="410">
        <v>5943</v>
      </c>
      <c r="N24" s="413">
        <f>(SUM(E24:M24))</f>
        <v>117411</v>
      </c>
      <c r="O24" s="414"/>
      <c r="P24" s="410">
        <v>896633</v>
      </c>
      <c r="Q24" s="410"/>
      <c r="R24" s="410">
        <v>141682</v>
      </c>
      <c r="S24" s="410"/>
      <c r="T24" s="410">
        <v>127950</v>
      </c>
      <c r="U24" s="417">
        <f t="shared" si="6"/>
        <v>1166265</v>
      </c>
      <c r="V24" s="414"/>
      <c r="W24" s="410"/>
      <c r="X24" s="410"/>
      <c r="Y24" s="410"/>
      <c r="Z24" s="410"/>
      <c r="AA24" s="410"/>
      <c r="AB24" s="410">
        <v>20576</v>
      </c>
      <c r="AC24" s="413">
        <f t="shared" si="7"/>
        <v>20576</v>
      </c>
      <c r="AD24" s="414"/>
      <c r="AE24" s="413">
        <f t="shared" si="0"/>
        <v>1304252</v>
      </c>
      <c r="AF24" s="414"/>
      <c r="AG24" s="410"/>
      <c r="AH24" s="410"/>
      <c r="AI24" s="410"/>
      <c r="AJ24" s="410"/>
      <c r="AK24" s="413">
        <f t="shared" si="1"/>
        <v>0</v>
      </c>
      <c r="AL24" s="414"/>
      <c r="AM24" s="410">
        <v>18625</v>
      </c>
      <c r="AN24" s="410">
        <v>67815</v>
      </c>
      <c r="AO24" s="410"/>
      <c r="AP24" s="410"/>
      <c r="AQ24" s="413">
        <f t="shared" si="8"/>
        <v>86440</v>
      </c>
      <c r="AR24" s="414"/>
      <c r="AS24" s="410">
        <v>310406</v>
      </c>
      <c r="AT24" s="410">
        <v>14805</v>
      </c>
      <c r="AU24" s="410">
        <v>85848</v>
      </c>
      <c r="AV24" s="410">
        <v>16631</v>
      </c>
      <c r="AW24" s="410"/>
      <c r="AX24" s="410">
        <v>361780</v>
      </c>
      <c r="AY24" s="413">
        <f t="shared" si="9"/>
        <v>789470</v>
      </c>
      <c r="AZ24" s="414"/>
      <c r="BA24" s="410">
        <v>25613</v>
      </c>
      <c r="BB24" s="410">
        <v>140388</v>
      </c>
      <c r="BC24" s="410">
        <v>83189</v>
      </c>
      <c r="BD24" s="410"/>
      <c r="BE24" s="413">
        <f t="shared" si="10"/>
        <v>249190</v>
      </c>
      <c r="BF24" s="414"/>
      <c r="BG24" s="410">
        <v>162935</v>
      </c>
      <c r="BH24" s="414"/>
      <c r="BI24" s="410"/>
      <c r="BJ24" s="410"/>
      <c r="BK24" s="410"/>
      <c r="BL24" s="410">
        <v>5600</v>
      </c>
      <c r="BM24" s="410"/>
      <c r="BN24" s="410"/>
      <c r="BO24" s="410"/>
      <c r="BP24" s="410"/>
      <c r="BQ24" s="410"/>
      <c r="BR24" s="410"/>
      <c r="BS24" s="410"/>
      <c r="BT24" s="410"/>
      <c r="BU24" s="413">
        <f t="shared" si="11"/>
        <v>5600</v>
      </c>
      <c r="BV24" s="414" t="s">
        <v>12</v>
      </c>
      <c r="BW24" s="413">
        <f t="shared" si="2"/>
        <v>1293635</v>
      </c>
      <c r="BX24" s="414" t="s">
        <v>12</v>
      </c>
      <c r="BY24" s="413">
        <f t="shared" si="3"/>
        <v>10617</v>
      </c>
      <c r="BZ24" s="414" t="s">
        <v>12</v>
      </c>
      <c r="CA24" s="410"/>
      <c r="CB24" s="414" t="s">
        <v>12</v>
      </c>
      <c r="CC24" s="413">
        <f t="shared" si="12"/>
        <v>889115</v>
      </c>
      <c r="CD24" s="414"/>
      <c r="CE24" s="410">
        <v>666806</v>
      </c>
      <c r="CF24" s="410">
        <v>222309</v>
      </c>
      <c r="CG24" s="413">
        <f t="shared" si="13"/>
        <v>0</v>
      </c>
      <c r="CH24" s="394" t="s">
        <v>738</v>
      </c>
      <c r="CI24" s="359"/>
      <c r="CJ24" s="355" t="s">
        <v>174</v>
      </c>
      <c r="CM24" s="381">
        <f>(+P75)</f>
        <v>112360058</v>
      </c>
      <c r="CN24" s="366" t="s">
        <v>12</v>
      </c>
      <c r="CO24" s="355" t="s">
        <v>175</v>
      </c>
      <c r="CS24" s="381">
        <f>+CM25+CM26+CM27+CM28</f>
        <v>71059787</v>
      </c>
      <c r="CT24" s="355" t="s">
        <v>176</v>
      </c>
      <c r="CX24" s="355">
        <f>(+CM71)</f>
        <v>439675</v>
      </c>
    </row>
    <row r="25" spans="1:102" x14ac:dyDescent="0.2">
      <c r="A25" s="355">
        <f t="shared" si="4"/>
        <v>1</v>
      </c>
      <c r="B25" s="357" t="s">
        <v>475</v>
      </c>
      <c r="C25" s="410">
        <v>3632237</v>
      </c>
      <c r="D25" s="409"/>
      <c r="E25" s="412">
        <v>1619473</v>
      </c>
      <c r="F25" s="412"/>
      <c r="G25" s="412">
        <v>129729</v>
      </c>
      <c r="H25" s="412"/>
      <c r="I25" s="412"/>
      <c r="J25" s="412"/>
      <c r="K25" s="412"/>
      <c r="L25" s="412"/>
      <c r="M25" s="412">
        <v>531903</v>
      </c>
      <c r="N25" s="413">
        <f t="shared" si="5"/>
        <v>2281105</v>
      </c>
      <c r="O25" s="414"/>
      <c r="P25" s="412">
        <v>1921630</v>
      </c>
      <c r="Q25" s="412">
        <v>377274</v>
      </c>
      <c r="R25" s="412"/>
      <c r="S25" s="412"/>
      <c r="T25" s="412"/>
      <c r="U25" s="417">
        <f>(SUM(P25:T25))</f>
        <v>2298904</v>
      </c>
      <c r="V25" s="414"/>
      <c r="W25" s="412">
        <v>61164</v>
      </c>
      <c r="X25" s="412"/>
      <c r="Y25" s="412"/>
      <c r="Z25" s="412">
        <v>1668</v>
      </c>
      <c r="AA25" s="412"/>
      <c r="AB25" s="412"/>
      <c r="AC25" s="413">
        <f t="shared" si="7"/>
        <v>62832</v>
      </c>
      <c r="AD25" s="414"/>
      <c r="AE25" s="413">
        <f t="shared" si="0"/>
        <v>4642841</v>
      </c>
      <c r="AF25" s="414"/>
      <c r="AG25" s="410"/>
      <c r="AH25" s="410"/>
      <c r="AI25" s="410"/>
      <c r="AJ25" s="410"/>
      <c r="AK25" s="413">
        <f>(SUM(AG25:AJ25))</f>
        <v>0</v>
      </c>
      <c r="AL25" s="414"/>
      <c r="AM25" s="410">
        <v>985110</v>
      </c>
      <c r="AN25" s="410">
        <v>8631</v>
      </c>
      <c r="AO25" s="410"/>
      <c r="AP25" s="410">
        <v>373264</v>
      </c>
      <c r="AQ25" s="413">
        <f>(SUM(AM25:AP25))</f>
        <v>1367005</v>
      </c>
      <c r="AR25" s="414"/>
      <c r="AS25" s="412">
        <v>93539</v>
      </c>
      <c r="AT25" s="412">
        <v>56413</v>
      </c>
      <c r="AU25" s="412">
        <v>521687</v>
      </c>
      <c r="AV25" s="412">
        <v>61455</v>
      </c>
      <c r="AW25" s="412"/>
      <c r="AX25" s="412">
        <v>893802</v>
      </c>
      <c r="AY25" s="413">
        <f>(SUM(AS25:AX25))</f>
        <v>1626896</v>
      </c>
      <c r="AZ25" s="414"/>
      <c r="BA25" s="410">
        <v>371062</v>
      </c>
      <c r="BB25" s="410">
        <v>33420</v>
      </c>
      <c r="BC25" s="410">
        <v>521404</v>
      </c>
      <c r="BD25" s="410">
        <v>42902</v>
      </c>
      <c r="BE25" s="413">
        <f>(SUM(BA25:BD25))</f>
        <v>968788</v>
      </c>
      <c r="BF25" s="414"/>
      <c r="BG25" s="410">
        <v>314511</v>
      </c>
      <c r="BH25" s="414"/>
      <c r="BI25" s="410"/>
      <c r="BJ25" s="410"/>
      <c r="BK25" s="410"/>
      <c r="BL25" s="410">
        <v>34346</v>
      </c>
      <c r="BM25" s="410">
        <v>86550</v>
      </c>
      <c r="BN25" s="410"/>
      <c r="BO25" s="410">
        <v>2623</v>
      </c>
      <c r="BP25" s="410"/>
      <c r="BQ25" s="410"/>
      <c r="BR25" s="410"/>
      <c r="BS25" s="410"/>
      <c r="BT25" s="410">
        <v>242122</v>
      </c>
      <c r="BU25" s="413">
        <f t="shared" si="11"/>
        <v>365641</v>
      </c>
      <c r="BV25" s="414" t="s">
        <v>12</v>
      </c>
      <c r="BW25" s="413">
        <f t="shared" si="2"/>
        <v>4642841</v>
      </c>
      <c r="BX25" s="414" t="s">
        <v>12</v>
      </c>
      <c r="BY25" s="413">
        <f t="shared" si="3"/>
        <v>0</v>
      </c>
      <c r="BZ25" s="414" t="s">
        <v>12</v>
      </c>
      <c r="CA25" s="410"/>
      <c r="CB25" s="414" t="s">
        <v>12</v>
      </c>
      <c r="CC25" s="413">
        <f t="shared" si="12"/>
        <v>3632237</v>
      </c>
      <c r="CD25" s="414"/>
      <c r="CE25" s="412">
        <v>3463898</v>
      </c>
      <c r="CF25" s="412">
        <v>168339</v>
      </c>
      <c r="CG25" s="413">
        <f t="shared" si="13"/>
        <v>0</v>
      </c>
      <c r="CH25" s="394" t="s">
        <v>738</v>
      </c>
      <c r="CI25" s="359"/>
      <c r="CJ25" s="355" t="s">
        <v>178</v>
      </c>
      <c r="CM25" s="381">
        <f>(+Q75)</f>
        <v>3867836</v>
      </c>
      <c r="CN25" s="366" t="s">
        <v>12</v>
      </c>
      <c r="CO25" s="355" t="s">
        <v>179</v>
      </c>
      <c r="CS25" s="381">
        <f>(SUM(CS22:CS24))</f>
        <v>183419845</v>
      </c>
      <c r="CT25" s="355" t="s">
        <v>180</v>
      </c>
    </row>
    <row r="26" spans="1:102" x14ac:dyDescent="0.2">
      <c r="A26" s="355">
        <f t="shared" si="4"/>
        <v>1</v>
      </c>
      <c r="B26" s="357" t="s">
        <v>476</v>
      </c>
      <c r="C26" s="410">
        <v>613827</v>
      </c>
      <c r="D26" s="409"/>
      <c r="E26" s="412">
        <v>76924</v>
      </c>
      <c r="F26" s="412">
        <v>45000</v>
      </c>
      <c r="G26" s="412">
        <v>23673</v>
      </c>
      <c r="H26" s="412"/>
      <c r="I26" s="412"/>
      <c r="J26" s="412">
        <v>77400</v>
      </c>
      <c r="K26" s="412"/>
      <c r="L26" s="412"/>
      <c r="M26" s="412"/>
      <c r="N26" s="413">
        <f t="shared" si="5"/>
        <v>222997</v>
      </c>
      <c r="O26" s="414"/>
      <c r="P26" s="412">
        <v>273157</v>
      </c>
      <c r="Q26" s="412">
        <v>101397</v>
      </c>
      <c r="R26" s="412"/>
      <c r="S26" s="412"/>
      <c r="T26" s="412">
        <v>6729</v>
      </c>
      <c r="U26" s="418">
        <f>(SUM(P26:T26))</f>
        <v>381283</v>
      </c>
      <c r="V26" s="414"/>
      <c r="W26" s="412"/>
      <c r="X26" s="412"/>
      <c r="Y26" s="412"/>
      <c r="Z26" s="412"/>
      <c r="AA26" s="412"/>
      <c r="AB26" s="412"/>
      <c r="AC26" s="413">
        <f t="shared" si="7"/>
        <v>0</v>
      </c>
      <c r="AD26" s="414"/>
      <c r="AE26" s="413">
        <f t="shared" si="0"/>
        <v>604280</v>
      </c>
      <c r="AF26" s="414"/>
      <c r="AG26" s="410"/>
      <c r="AH26" s="410"/>
      <c r="AI26" s="410"/>
      <c r="AJ26" s="410"/>
      <c r="AK26" s="413">
        <f t="shared" ref="AK26:AK73" si="14">(SUM(AG26:AJ26))</f>
        <v>0</v>
      </c>
      <c r="AL26" s="414"/>
      <c r="AM26" s="410">
        <v>13153</v>
      </c>
      <c r="AN26" s="410">
        <v>26028</v>
      </c>
      <c r="AO26" s="410"/>
      <c r="AP26" s="410"/>
      <c r="AQ26" s="413">
        <f t="shared" si="8"/>
        <v>39181</v>
      </c>
      <c r="AR26" s="414"/>
      <c r="AS26" s="412"/>
      <c r="AT26" s="412"/>
      <c r="AU26" s="412">
        <v>79163</v>
      </c>
      <c r="AV26" s="412">
        <v>155917</v>
      </c>
      <c r="AW26" s="412"/>
      <c r="AX26" s="412"/>
      <c r="AY26" s="413">
        <f t="shared" si="9"/>
        <v>235080</v>
      </c>
      <c r="AZ26" s="414"/>
      <c r="BA26" s="410"/>
      <c r="BB26" s="410">
        <v>222400</v>
      </c>
      <c r="BC26" s="410">
        <v>25501</v>
      </c>
      <c r="BD26" s="410"/>
      <c r="BE26" s="413">
        <f t="shared" si="10"/>
        <v>247901</v>
      </c>
      <c r="BF26" s="414"/>
      <c r="BG26" s="410">
        <v>17467</v>
      </c>
      <c r="BH26" s="414"/>
      <c r="BI26" s="410"/>
      <c r="BJ26" s="410"/>
      <c r="BK26" s="410"/>
      <c r="BL26" s="410">
        <v>26862</v>
      </c>
      <c r="BM26" s="410"/>
      <c r="BN26" s="410"/>
      <c r="BO26" s="410"/>
      <c r="BP26" s="410"/>
      <c r="BQ26" s="410"/>
      <c r="BR26" s="410"/>
      <c r="BS26" s="410"/>
      <c r="BT26" s="410"/>
      <c r="BU26" s="413">
        <f t="shared" si="11"/>
        <v>26862</v>
      </c>
      <c r="BV26" s="414" t="s">
        <v>12</v>
      </c>
      <c r="BW26" s="413">
        <f t="shared" si="2"/>
        <v>566491</v>
      </c>
      <c r="BX26" s="414" t="s">
        <v>12</v>
      </c>
      <c r="BY26" s="413">
        <f t="shared" si="3"/>
        <v>37789</v>
      </c>
      <c r="BZ26" s="414" t="s">
        <v>12</v>
      </c>
      <c r="CA26" s="410"/>
      <c r="CB26" s="414" t="s">
        <v>12</v>
      </c>
      <c r="CC26" s="413">
        <f t="shared" si="12"/>
        <v>651616</v>
      </c>
      <c r="CD26" s="414"/>
      <c r="CE26" s="412">
        <v>500000</v>
      </c>
      <c r="CF26" s="412">
        <v>151616</v>
      </c>
      <c r="CG26" s="413">
        <f t="shared" si="13"/>
        <v>0</v>
      </c>
      <c r="CH26" s="394" t="s">
        <v>738</v>
      </c>
      <c r="CI26" s="359"/>
      <c r="CJ26" s="355" t="s">
        <v>182</v>
      </c>
      <c r="CM26" s="381">
        <f>(+R75)</f>
        <v>13196944</v>
      </c>
      <c r="CN26" s="366" t="s">
        <v>12</v>
      </c>
      <c r="CO26" s="355" t="s">
        <v>183</v>
      </c>
      <c r="CS26" s="381">
        <f>+CM36</f>
        <v>20211358</v>
      </c>
      <c r="CT26" s="355" t="s">
        <v>184</v>
      </c>
      <c r="CX26" s="355">
        <f>(+CM70)</f>
        <v>70027</v>
      </c>
    </row>
    <row r="27" spans="1:102" x14ac:dyDescent="0.2">
      <c r="A27" s="355">
        <f t="shared" si="4"/>
        <v>1</v>
      </c>
      <c r="B27" s="357" t="s">
        <v>477</v>
      </c>
      <c r="C27" s="410">
        <v>450155</v>
      </c>
      <c r="D27" s="409"/>
      <c r="E27" s="412"/>
      <c r="F27" s="412"/>
      <c r="G27" s="412">
        <v>15893</v>
      </c>
      <c r="H27" s="412"/>
      <c r="I27" s="412"/>
      <c r="J27" s="412"/>
      <c r="K27" s="412"/>
      <c r="L27" s="412"/>
      <c r="M27" s="412">
        <v>10098</v>
      </c>
      <c r="N27" s="413">
        <f t="shared" si="5"/>
        <v>25991</v>
      </c>
      <c r="O27" s="414"/>
      <c r="P27" s="412">
        <v>171916</v>
      </c>
      <c r="Q27" s="412"/>
      <c r="R27" s="412"/>
      <c r="S27" s="412"/>
      <c r="T27" s="412">
        <v>16910</v>
      </c>
      <c r="U27" s="417">
        <f t="shared" si="6"/>
        <v>188826</v>
      </c>
      <c r="V27" s="414"/>
      <c r="W27" s="410">
        <v>161636</v>
      </c>
      <c r="X27" s="410"/>
      <c r="Y27" s="410"/>
      <c r="Z27" s="410"/>
      <c r="AA27" s="410"/>
      <c r="AB27" s="410"/>
      <c r="AC27" s="413">
        <f t="shared" si="7"/>
        <v>161636</v>
      </c>
      <c r="AD27" s="414"/>
      <c r="AE27" s="413">
        <f t="shared" si="0"/>
        <v>376453</v>
      </c>
      <c r="AF27" s="414"/>
      <c r="AG27" s="410"/>
      <c r="AH27" s="410"/>
      <c r="AI27" s="410"/>
      <c r="AJ27" s="410"/>
      <c r="AK27" s="413">
        <f t="shared" si="14"/>
        <v>0</v>
      </c>
      <c r="AL27" s="414"/>
      <c r="AM27" s="410"/>
      <c r="AN27" s="410"/>
      <c r="AO27" s="410"/>
      <c r="AP27" s="410"/>
      <c r="AQ27" s="413">
        <f t="shared" si="8"/>
        <v>0</v>
      </c>
      <c r="AR27" s="414"/>
      <c r="AS27" s="410">
        <v>3808</v>
      </c>
      <c r="AT27" s="410">
        <v>5233</v>
      </c>
      <c r="AU27" s="410">
        <v>20930</v>
      </c>
      <c r="AV27" s="410">
        <v>91569</v>
      </c>
      <c r="AW27" s="410">
        <v>3458</v>
      </c>
      <c r="AX27" s="410">
        <v>70771</v>
      </c>
      <c r="AY27" s="413">
        <f t="shared" si="9"/>
        <v>195769</v>
      </c>
      <c r="AZ27" s="414"/>
      <c r="BA27" s="410"/>
      <c r="BB27" s="410">
        <v>250545</v>
      </c>
      <c r="BC27" s="410">
        <v>12559</v>
      </c>
      <c r="BD27" s="410"/>
      <c r="BE27" s="413">
        <f t="shared" si="10"/>
        <v>263104</v>
      </c>
      <c r="BF27" s="414"/>
      <c r="BG27" s="410">
        <v>27146</v>
      </c>
      <c r="BH27" s="414"/>
      <c r="BI27" s="410"/>
      <c r="BJ27" s="410"/>
      <c r="BK27" s="410"/>
      <c r="BL27" s="410">
        <v>17522</v>
      </c>
      <c r="BM27" s="410"/>
      <c r="BN27" s="410"/>
      <c r="BO27" s="410"/>
      <c r="BP27" s="410"/>
      <c r="BQ27" s="410"/>
      <c r="BR27" s="410"/>
      <c r="BS27" s="410"/>
      <c r="BT27" s="410"/>
      <c r="BU27" s="413">
        <f t="shared" si="11"/>
        <v>17522</v>
      </c>
      <c r="BV27" s="414" t="s">
        <v>12</v>
      </c>
      <c r="BW27" s="413">
        <f t="shared" si="2"/>
        <v>503541</v>
      </c>
      <c r="BX27" s="414" t="s">
        <v>12</v>
      </c>
      <c r="BY27" s="413">
        <f t="shared" si="3"/>
        <v>-127088</v>
      </c>
      <c r="BZ27" s="414" t="s">
        <v>12</v>
      </c>
      <c r="CA27" s="410"/>
      <c r="CB27" s="414" t="s">
        <v>12</v>
      </c>
      <c r="CC27" s="413">
        <f t="shared" si="12"/>
        <v>323067</v>
      </c>
      <c r="CD27" s="414"/>
      <c r="CE27" s="43">
        <v>260508</v>
      </c>
      <c r="CF27" s="43">
        <v>62559</v>
      </c>
      <c r="CG27" s="413">
        <f t="shared" si="13"/>
        <v>0</v>
      </c>
      <c r="CH27" s="394" t="s">
        <v>738</v>
      </c>
      <c r="CI27" s="359"/>
      <c r="CJ27" s="355" t="s">
        <v>186</v>
      </c>
      <c r="CM27" s="381">
        <f>(+S75)</f>
        <v>1555280</v>
      </c>
      <c r="CN27" s="366" t="s">
        <v>12</v>
      </c>
      <c r="CO27" s="355" t="s">
        <v>187</v>
      </c>
      <c r="CS27" s="381">
        <f>(+CS19+CS20+CS25+CS26)</f>
        <v>376244214</v>
      </c>
      <c r="CT27" s="355" t="s">
        <v>176</v>
      </c>
      <c r="CX27" s="355">
        <f>(+CM72)</f>
        <v>13669</v>
      </c>
    </row>
    <row r="28" spans="1:102" x14ac:dyDescent="0.2">
      <c r="A28" s="355">
        <f t="shared" si="4"/>
        <v>1</v>
      </c>
      <c r="B28" s="357" t="s">
        <v>478</v>
      </c>
      <c r="C28" s="410">
        <v>1532102</v>
      </c>
      <c r="D28" s="409"/>
      <c r="E28" s="412">
        <v>34184</v>
      </c>
      <c r="F28" s="412"/>
      <c r="G28" s="412">
        <v>41858</v>
      </c>
      <c r="H28" s="412"/>
      <c r="I28" s="412"/>
      <c r="J28" s="412"/>
      <c r="K28" s="412"/>
      <c r="L28" s="412"/>
      <c r="M28" s="412">
        <v>8108</v>
      </c>
      <c r="N28" s="413">
        <f t="shared" si="5"/>
        <v>84150</v>
      </c>
      <c r="O28" s="414"/>
      <c r="P28" s="412">
        <v>216385</v>
      </c>
      <c r="Q28" s="412">
        <v>53586</v>
      </c>
      <c r="R28" s="412"/>
      <c r="S28" s="412"/>
      <c r="T28" s="412">
        <v>54485</v>
      </c>
      <c r="U28" s="418">
        <f>(SUM(P28:T28))</f>
        <v>324456</v>
      </c>
      <c r="V28" s="414"/>
      <c r="W28" s="410">
        <v>237260</v>
      </c>
      <c r="X28" s="410"/>
      <c r="Y28" s="412"/>
      <c r="Z28" s="412"/>
      <c r="AA28" s="412"/>
      <c r="AB28" s="412"/>
      <c r="AC28" s="413">
        <f t="shared" si="7"/>
        <v>237260</v>
      </c>
      <c r="AD28" s="414"/>
      <c r="AE28" s="413">
        <f t="shared" si="0"/>
        <v>645866</v>
      </c>
      <c r="AF28" s="414"/>
      <c r="AG28" s="410"/>
      <c r="AH28" s="410"/>
      <c r="AI28" s="410"/>
      <c r="AJ28" s="410"/>
      <c r="AK28" s="413"/>
      <c r="AL28" s="414"/>
      <c r="AM28" s="412">
        <v>10701</v>
      </c>
      <c r="AN28" s="412"/>
      <c r="AO28" s="412"/>
      <c r="AP28" s="412"/>
      <c r="AQ28" s="413">
        <f t="shared" si="8"/>
        <v>10701</v>
      </c>
      <c r="AR28" s="414"/>
      <c r="AS28" s="412"/>
      <c r="AT28" s="412">
        <v>5314</v>
      </c>
      <c r="AU28" s="412">
        <v>46013</v>
      </c>
      <c r="AV28" s="412">
        <v>327886</v>
      </c>
      <c r="AW28" s="412"/>
      <c r="AX28" s="412"/>
      <c r="AY28" s="413">
        <f t="shared" si="9"/>
        <v>379213</v>
      </c>
      <c r="AZ28" s="414"/>
      <c r="BA28" s="412"/>
      <c r="BB28" s="412"/>
      <c r="BC28" s="412">
        <v>37470</v>
      </c>
      <c r="BD28" s="412"/>
      <c r="BE28" s="413">
        <f t="shared" si="10"/>
        <v>37470</v>
      </c>
      <c r="BF28" s="414">
        <v>0</v>
      </c>
      <c r="BG28" s="419">
        <v>17058</v>
      </c>
      <c r="BH28" s="414"/>
      <c r="BI28" s="412"/>
      <c r="BJ28" s="412"/>
      <c r="BK28" s="412"/>
      <c r="BL28" s="412">
        <v>27000</v>
      </c>
      <c r="BM28" s="412"/>
      <c r="BN28" s="412"/>
      <c r="BO28" s="412"/>
      <c r="BP28" s="412"/>
      <c r="BQ28" s="412"/>
      <c r="BR28" s="412"/>
      <c r="BS28" s="412"/>
      <c r="BT28" s="412"/>
      <c r="BU28" s="413">
        <f t="shared" si="11"/>
        <v>27000</v>
      </c>
      <c r="BV28" s="414" t="s">
        <v>12</v>
      </c>
      <c r="BW28" s="413">
        <f t="shared" si="2"/>
        <v>471442</v>
      </c>
      <c r="BX28" s="414" t="s">
        <v>12</v>
      </c>
      <c r="BY28" s="413">
        <f t="shared" si="3"/>
        <v>174424</v>
      </c>
      <c r="BZ28" s="414" t="s">
        <v>12</v>
      </c>
      <c r="CA28" s="410">
        <v>5236</v>
      </c>
      <c r="CB28" s="414" t="s">
        <v>12</v>
      </c>
      <c r="CC28" s="413">
        <f t="shared" si="12"/>
        <v>1711762</v>
      </c>
      <c r="CD28" s="414"/>
      <c r="CE28" s="43">
        <v>1235000</v>
      </c>
      <c r="CF28" s="43">
        <v>476762</v>
      </c>
      <c r="CG28" s="413">
        <f t="shared" si="13"/>
        <v>0</v>
      </c>
      <c r="CH28" s="394" t="s">
        <v>738</v>
      </c>
      <c r="CI28" s="359"/>
      <c r="CJ28" s="355" t="s">
        <v>189</v>
      </c>
      <c r="CM28" s="381">
        <f>(+T75)</f>
        <v>52439727</v>
      </c>
      <c r="CN28" s="366" t="s">
        <v>12</v>
      </c>
      <c r="CT28" s="355" t="s">
        <v>190</v>
      </c>
      <c r="CX28" s="355">
        <f>(SUM(CX23:CX27))</f>
        <v>523371</v>
      </c>
    </row>
    <row r="29" spans="1:102" x14ac:dyDescent="0.2">
      <c r="A29" s="355">
        <f t="shared" si="4"/>
        <v>1</v>
      </c>
      <c r="B29" s="357" t="s">
        <v>479</v>
      </c>
      <c r="C29" s="410">
        <v>920500</v>
      </c>
      <c r="D29" s="409"/>
      <c r="E29" s="412">
        <v>504833</v>
      </c>
      <c r="F29" s="412"/>
      <c r="G29" s="412">
        <v>27276</v>
      </c>
      <c r="H29" s="412"/>
      <c r="I29" s="412"/>
      <c r="J29" s="412"/>
      <c r="K29" s="412"/>
      <c r="L29" s="412"/>
      <c r="M29" s="412">
        <v>29933</v>
      </c>
      <c r="N29" s="413">
        <f t="shared" si="5"/>
        <v>562042</v>
      </c>
      <c r="O29" s="414"/>
      <c r="P29" s="412">
        <v>735377</v>
      </c>
      <c r="Q29" s="412">
        <v>56612</v>
      </c>
      <c r="R29" s="412"/>
      <c r="S29" s="412">
        <v>100000</v>
      </c>
      <c r="T29" s="412">
        <v>323292</v>
      </c>
      <c r="U29" s="417">
        <f t="shared" si="6"/>
        <v>1215281</v>
      </c>
      <c r="V29" s="414"/>
      <c r="W29" s="410"/>
      <c r="X29" s="410">
        <v>7087</v>
      </c>
      <c r="Y29" s="412"/>
      <c r="Z29" s="412">
        <v>49029</v>
      </c>
      <c r="AA29" s="412"/>
      <c r="AB29" s="412">
        <v>10026</v>
      </c>
      <c r="AC29" s="413">
        <f t="shared" si="7"/>
        <v>66142</v>
      </c>
      <c r="AD29" s="414"/>
      <c r="AE29" s="413">
        <f t="shared" si="0"/>
        <v>1843465</v>
      </c>
      <c r="AF29" s="414"/>
      <c r="AG29" s="412"/>
      <c r="AH29" s="412"/>
      <c r="AI29" s="412"/>
      <c r="AJ29" s="412"/>
      <c r="AK29" s="413">
        <f t="shared" si="14"/>
        <v>0</v>
      </c>
      <c r="AL29" s="414"/>
      <c r="AM29" s="412">
        <v>522089</v>
      </c>
      <c r="AN29" s="412">
        <v>37668</v>
      </c>
      <c r="AO29" s="412"/>
      <c r="AP29" s="412">
        <v>16072</v>
      </c>
      <c r="AQ29" s="413">
        <f t="shared" si="8"/>
        <v>575829</v>
      </c>
      <c r="AR29" s="414"/>
      <c r="AS29" s="412">
        <v>402927</v>
      </c>
      <c r="AT29" s="412">
        <v>19713</v>
      </c>
      <c r="AU29" s="412">
        <v>8301</v>
      </c>
      <c r="AV29" s="412">
        <v>19269</v>
      </c>
      <c r="AW29" s="412"/>
      <c r="AX29" s="412">
        <v>50202</v>
      </c>
      <c r="AY29" s="413">
        <f t="shared" si="9"/>
        <v>500412</v>
      </c>
      <c r="AZ29" s="414"/>
      <c r="BA29" s="412">
        <v>110000</v>
      </c>
      <c r="BB29" s="412">
        <v>134712</v>
      </c>
      <c r="BC29" s="412">
        <v>229082</v>
      </c>
      <c r="BD29" s="412"/>
      <c r="BE29" s="413">
        <f t="shared" si="10"/>
        <v>473794</v>
      </c>
      <c r="BF29" s="414"/>
      <c r="BG29" s="416">
        <v>278524</v>
      </c>
      <c r="BH29" s="414"/>
      <c r="BI29" s="412"/>
      <c r="BJ29" s="412"/>
      <c r="BK29" s="412"/>
      <c r="BL29" s="412">
        <v>7126</v>
      </c>
      <c r="BM29" s="412">
        <v>54099</v>
      </c>
      <c r="BN29" s="412"/>
      <c r="BO29" s="412"/>
      <c r="BP29" s="412"/>
      <c r="BQ29" s="412"/>
      <c r="BR29" s="412"/>
      <c r="BS29" s="412"/>
      <c r="BT29" s="412"/>
      <c r="BU29" s="413">
        <f t="shared" si="11"/>
        <v>61225</v>
      </c>
      <c r="BV29" s="414" t="s">
        <v>12</v>
      </c>
      <c r="BW29" s="413">
        <f t="shared" si="2"/>
        <v>1889784</v>
      </c>
      <c r="BX29" s="414" t="s">
        <v>12</v>
      </c>
      <c r="BY29" s="413">
        <f t="shared" si="3"/>
        <v>-46319</v>
      </c>
      <c r="BZ29" s="414" t="s">
        <v>12</v>
      </c>
      <c r="CA29" s="410"/>
      <c r="CB29" s="414" t="s">
        <v>12</v>
      </c>
      <c r="CC29" s="413">
        <f t="shared" si="12"/>
        <v>874181</v>
      </c>
      <c r="CD29" s="414"/>
      <c r="CE29" s="43">
        <v>715000</v>
      </c>
      <c r="CF29" s="43">
        <v>159181</v>
      </c>
      <c r="CG29" s="413">
        <f t="shared" si="13"/>
        <v>0</v>
      </c>
      <c r="CH29" s="394" t="s">
        <v>738</v>
      </c>
      <c r="CI29" s="359"/>
      <c r="CJ29" s="355" t="s">
        <v>192</v>
      </c>
      <c r="CM29" s="381">
        <f>+U75</f>
        <v>183419845</v>
      </c>
      <c r="CN29" s="366" t="s">
        <v>12</v>
      </c>
      <c r="CO29" s="355" t="s">
        <v>193</v>
      </c>
      <c r="CT29" s="355" t="s">
        <v>194</v>
      </c>
    </row>
    <row r="30" spans="1:102" x14ac:dyDescent="0.2">
      <c r="A30" s="355">
        <f t="shared" si="4"/>
        <v>1</v>
      </c>
      <c r="B30" s="357" t="s">
        <v>480</v>
      </c>
      <c r="C30" s="410">
        <v>956783</v>
      </c>
      <c r="D30" s="409"/>
      <c r="E30" s="412">
        <v>90541</v>
      </c>
      <c r="F30" s="412"/>
      <c r="G30" s="412">
        <v>43080</v>
      </c>
      <c r="H30" s="412"/>
      <c r="I30" s="412"/>
      <c r="J30" s="412"/>
      <c r="K30" s="412"/>
      <c r="L30" s="412"/>
      <c r="M30" s="412">
        <v>14690</v>
      </c>
      <c r="N30" s="413">
        <f t="shared" si="5"/>
        <v>148311</v>
      </c>
      <c r="O30" s="414"/>
      <c r="P30" s="412">
        <v>738925</v>
      </c>
      <c r="Q30" s="412"/>
      <c r="R30" s="412"/>
      <c r="S30" s="412"/>
      <c r="T30" s="412">
        <v>15833</v>
      </c>
      <c r="U30" s="417">
        <f t="shared" si="6"/>
        <v>754758</v>
      </c>
      <c r="V30" s="414"/>
      <c r="W30" s="410"/>
      <c r="X30" s="410"/>
      <c r="Y30" s="412"/>
      <c r="Z30" s="412"/>
      <c r="AA30" s="412"/>
      <c r="AB30" s="412"/>
      <c r="AC30" s="413">
        <f t="shared" si="7"/>
        <v>0</v>
      </c>
      <c r="AD30" s="414"/>
      <c r="AE30" s="413">
        <f t="shared" si="0"/>
        <v>903069</v>
      </c>
      <c r="AF30" s="414"/>
      <c r="AG30" s="412"/>
      <c r="AH30" s="412"/>
      <c r="AI30" s="412"/>
      <c r="AJ30" s="412"/>
      <c r="AK30" s="413">
        <f t="shared" si="14"/>
        <v>0</v>
      </c>
      <c r="AL30" s="414"/>
      <c r="AM30" s="412"/>
      <c r="AN30" s="412"/>
      <c r="AO30" s="412"/>
      <c r="AP30" s="412"/>
      <c r="AQ30" s="413">
        <f t="shared" si="8"/>
        <v>0</v>
      </c>
      <c r="AR30" s="414"/>
      <c r="AS30" s="412">
        <v>667238</v>
      </c>
      <c r="AT30" s="412">
        <v>4653</v>
      </c>
      <c r="AU30" s="412">
        <v>7052</v>
      </c>
      <c r="AV30" s="412"/>
      <c r="AW30" s="412"/>
      <c r="AX30" s="412">
        <v>73129</v>
      </c>
      <c r="AY30" s="413">
        <f t="shared" si="9"/>
        <v>752072</v>
      </c>
      <c r="AZ30" s="414"/>
      <c r="BA30" s="412"/>
      <c r="BB30" s="412">
        <v>1087</v>
      </c>
      <c r="BC30" s="412">
        <v>38094</v>
      </c>
      <c r="BD30" s="412">
        <v>1025</v>
      </c>
      <c r="BE30" s="413">
        <f t="shared" si="10"/>
        <v>40206</v>
      </c>
      <c r="BF30" s="414"/>
      <c r="BG30" s="416">
        <v>65766</v>
      </c>
      <c r="BH30" s="414"/>
      <c r="BI30" s="412"/>
      <c r="BJ30" s="412"/>
      <c r="BK30" s="412"/>
      <c r="BL30" s="412">
        <v>6050</v>
      </c>
      <c r="BM30" s="412"/>
      <c r="BN30" s="412"/>
      <c r="BO30" s="412"/>
      <c r="BP30" s="412"/>
      <c r="BQ30" s="412"/>
      <c r="BR30" s="412"/>
      <c r="BS30" s="412"/>
      <c r="BT30" s="412"/>
      <c r="BU30" s="413">
        <f t="shared" si="11"/>
        <v>6050</v>
      </c>
      <c r="BV30" s="414" t="s">
        <v>12</v>
      </c>
      <c r="BW30" s="413">
        <f t="shared" si="2"/>
        <v>864094</v>
      </c>
      <c r="BX30" s="414" t="s">
        <v>12</v>
      </c>
      <c r="BY30" s="413">
        <f t="shared" si="3"/>
        <v>38975</v>
      </c>
      <c r="BZ30" s="414" t="s">
        <v>12</v>
      </c>
      <c r="CA30" s="410"/>
      <c r="CB30" s="414" t="s">
        <v>12</v>
      </c>
      <c r="CC30" s="413">
        <f t="shared" si="12"/>
        <v>995758</v>
      </c>
      <c r="CD30" s="414"/>
      <c r="CE30" s="43"/>
      <c r="CF30" s="43"/>
      <c r="CG30" s="413">
        <f t="shared" si="13"/>
        <v>995758</v>
      </c>
      <c r="CH30" s="394" t="s">
        <v>738</v>
      </c>
      <c r="CI30" s="396"/>
      <c r="CJ30" s="397" t="s">
        <v>196</v>
      </c>
      <c r="CM30" s="381"/>
      <c r="CN30" s="366" t="s">
        <v>12</v>
      </c>
      <c r="CQ30" s="355" t="s">
        <v>197</v>
      </c>
      <c r="CR30" s="355" t="s">
        <v>87</v>
      </c>
      <c r="CT30" s="355" t="s">
        <v>198</v>
      </c>
      <c r="CX30" s="355">
        <f>(+CM73)</f>
        <v>7435995</v>
      </c>
    </row>
    <row r="31" spans="1:102" x14ac:dyDescent="0.2">
      <c r="A31" s="355">
        <f t="shared" si="4"/>
        <v>1</v>
      </c>
      <c r="B31" s="357" t="s">
        <v>481</v>
      </c>
      <c r="C31" s="410">
        <v>4490634</v>
      </c>
      <c r="D31" s="409"/>
      <c r="E31" s="412">
        <v>616145</v>
      </c>
      <c r="F31" s="412"/>
      <c r="G31" s="412">
        <v>137523</v>
      </c>
      <c r="H31" s="412"/>
      <c r="I31" s="412"/>
      <c r="J31" s="412"/>
      <c r="K31" s="412"/>
      <c r="L31" s="412"/>
      <c r="M31" s="412">
        <v>603889</v>
      </c>
      <c r="N31" s="413">
        <f t="shared" si="5"/>
        <v>1357557</v>
      </c>
      <c r="O31" s="414"/>
      <c r="P31" s="412">
        <v>1846310</v>
      </c>
      <c r="Q31" s="412"/>
      <c r="R31" s="412">
        <v>62022</v>
      </c>
      <c r="S31" s="412"/>
      <c r="T31" s="412"/>
      <c r="U31" s="417">
        <f t="shared" si="6"/>
        <v>1908332</v>
      </c>
      <c r="V31" s="414"/>
      <c r="W31" s="410"/>
      <c r="X31" s="410"/>
      <c r="Y31" s="412"/>
      <c r="Z31" s="412"/>
      <c r="AA31" s="412"/>
      <c r="AB31" s="412">
        <v>391923</v>
      </c>
      <c r="AC31" s="413">
        <f t="shared" si="7"/>
        <v>391923</v>
      </c>
      <c r="AD31" s="414"/>
      <c r="AE31" s="413">
        <f t="shared" si="0"/>
        <v>3657812</v>
      </c>
      <c r="AF31" s="414"/>
      <c r="AG31" s="412"/>
      <c r="AH31" s="412"/>
      <c r="AI31" s="412"/>
      <c r="AJ31" s="412"/>
      <c r="AK31" s="413">
        <f t="shared" si="14"/>
        <v>0</v>
      </c>
      <c r="AL31" s="414"/>
      <c r="AM31" s="412">
        <v>26187</v>
      </c>
      <c r="AN31" s="412">
        <v>48451</v>
      </c>
      <c r="AO31" s="412"/>
      <c r="AP31" s="412"/>
      <c r="AQ31" s="413">
        <f t="shared" si="8"/>
        <v>74638</v>
      </c>
      <c r="AR31" s="414"/>
      <c r="AS31" s="412">
        <v>431724</v>
      </c>
      <c r="AT31" s="412"/>
      <c r="AU31" s="412"/>
      <c r="AV31" s="412"/>
      <c r="AW31" s="412"/>
      <c r="AX31" s="412">
        <v>14674</v>
      </c>
      <c r="AY31" s="413">
        <f t="shared" si="9"/>
        <v>446398</v>
      </c>
      <c r="AZ31" s="414"/>
      <c r="BA31" s="412">
        <v>220820</v>
      </c>
      <c r="BB31" s="412">
        <v>164773</v>
      </c>
      <c r="BC31" s="412">
        <v>122649</v>
      </c>
      <c r="BD31" s="412"/>
      <c r="BE31" s="413">
        <f t="shared" si="10"/>
        <v>508242</v>
      </c>
      <c r="BF31" s="414"/>
      <c r="BG31" s="416">
        <v>1027489</v>
      </c>
      <c r="BH31" s="414"/>
      <c r="BI31" s="412"/>
      <c r="BJ31" s="412"/>
      <c r="BK31" s="412"/>
      <c r="BL31" s="412">
        <v>12855</v>
      </c>
      <c r="BM31" s="412">
        <v>38236</v>
      </c>
      <c r="BN31" s="412"/>
      <c r="BO31" s="412">
        <v>12139</v>
      </c>
      <c r="BP31" s="412"/>
      <c r="BQ31" s="412"/>
      <c r="BR31" s="412"/>
      <c r="BS31" s="412"/>
      <c r="BT31" s="412">
        <v>187510</v>
      </c>
      <c r="BU31" s="413">
        <f t="shared" si="11"/>
        <v>250740</v>
      </c>
      <c r="BV31" s="414" t="s">
        <v>12</v>
      </c>
      <c r="BW31" s="413">
        <f t="shared" si="2"/>
        <v>2307507</v>
      </c>
      <c r="BX31" s="414" t="s">
        <v>12</v>
      </c>
      <c r="BY31" s="413">
        <f t="shared" si="3"/>
        <v>1350305</v>
      </c>
      <c r="BZ31" s="414" t="s">
        <v>12</v>
      </c>
      <c r="CA31" s="410"/>
      <c r="CB31" s="414" t="s">
        <v>12</v>
      </c>
      <c r="CC31" s="413">
        <f t="shared" si="12"/>
        <v>5840939</v>
      </c>
      <c r="CD31" s="414"/>
      <c r="CE31" s="43">
        <v>3796610</v>
      </c>
      <c r="CF31" s="43">
        <v>2044329</v>
      </c>
      <c r="CG31" s="413">
        <f t="shared" si="13"/>
        <v>0</v>
      </c>
      <c r="CH31" s="394" t="s">
        <v>738</v>
      </c>
      <c r="CI31" s="359"/>
      <c r="CJ31" s="355" t="s">
        <v>200</v>
      </c>
      <c r="CM31" s="381">
        <f>(+X75)</f>
        <v>7087</v>
      </c>
      <c r="CN31" s="366" t="s">
        <v>12</v>
      </c>
      <c r="CO31" s="355" t="s">
        <v>201</v>
      </c>
      <c r="CT31" s="355" t="s">
        <v>202</v>
      </c>
    </row>
    <row r="32" spans="1:102" x14ac:dyDescent="0.2">
      <c r="A32" s="355">
        <f t="shared" si="4"/>
        <v>1</v>
      </c>
      <c r="B32" s="357" t="s">
        <v>482</v>
      </c>
      <c r="C32" s="410">
        <v>4037134</v>
      </c>
      <c r="D32" s="409"/>
      <c r="E32" s="412">
        <v>1572627</v>
      </c>
      <c r="F32" s="412">
        <v>141</v>
      </c>
      <c r="G32" s="412">
        <v>170048</v>
      </c>
      <c r="H32" s="412"/>
      <c r="I32" s="412"/>
      <c r="J32" s="412"/>
      <c r="K32" s="412"/>
      <c r="L32" s="412"/>
      <c r="M32" s="412">
        <v>15726</v>
      </c>
      <c r="N32" s="413">
        <f t="shared" si="5"/>
        <v>1758542</v>
      </c>
      <c r="O32" s="414"/>
      <c r="P32" s="412">
        <v>1965191</v>
      </c>
      <c r="Q32" s="412">
        <v>105120</v>
      </c>
      <c r="R32" s="412"/>
      <c r="S32" s="412">
        <v>30000</v>
      </c>
      <c r="T32" s="412"/>
      <c r="U32" s="417">
        <f t="shared" si="6"/>
        <v>2100311</v>
      </c>
      <c r="V32" s="414">
        <v>0</v>
      </c>
      <c r="W32" s="410"/>
      <c r="X32" s="410"/>
      <c r="Y32" s="412"/>
      <c r="Z32" s="412">
        <v>23964</v>
      </c>
      <c r="AA32" s="412"/>
      <c r="AB32" s="412"/>
      <c r="AC32" s="413">
        <f t="shared" si="7"/>
        <v>23964</v>
      </c>
      <c r="AD32" s="414"/>
      <c r="AE32" s="413">
        <f t="shared" si="0"/>
        <v>3882817</v>
      </c>
      <c r="AF32" s="414"/>
      <c r="AG32" s="412"/>
      <c r="AH32" s="412"/>
      <c r="AI32" s="412"/>
      <c r="AJ32" s="412"/>
      <c r="AK32" s="413">
        <f t="shared" si="14"/>
        <v>0</v>
      </c>
      <c r="AL32" s="414"/>
      <c r="AM32" s="412">
        <v>743577</v>
      </c>
      <c r="AN32" s="412">
        <v>194646</v>
      </c>
      <c r="AO32" s="412"/>
      <c r="AP32" s="412">
        <v>95090</v>
      </c>
      <c r="AQ32" s="413">
        <f t="shared" si="8"/>
        <v>1033313</v>
      </c>
      <c r="AR32" s="414"/>
      <c r="AS32" s="412">
        <v>599011</v>
      </c>
      <c r="AT32" s="412">
        <v>93610</v>
      </c>
      <c r="AU32" s="412">
        <v>16766</v>
      </c>
      <c r="AV32" s="412">
        <v>16909</v>
      </c>
      <c r="AW32" s="412">
        <v>34740</v>
      </c>
      <c r="AX32" s="412">
        <v>340434</v>
      </c>
      <c r="AY32" s="413">
        <f t="shared" si="9"/>
        <v>1101470</v>
      </c>
      <c r="AZ32" s="414"/>
      <c r="BA32" s="412">
        <v>109332</v>
      </c>
      <c r="BB32" s="412">
        <v>73777</v>
      </c>
      <c r="BC32" s="412">
        <v>338984</v>
      </c>
      <c r="BD32" s="412"/>
      <c r="BE32" s="413">
        <f t="shared" si="10"/>
        <v>522093</v>
      </c>
      <c r="BF32" s="414"/>
      <c r="BG32" s="416">
        <v>115702</v>
      </c>
      <c r="BH32" s="414"/>
      <c r="BI32" s="412"/>
      <c r="BJ32" s="412"/>
      <c r="BK32" s="412"/>
      <c r="BL32" s="412">
        <v>17270</v>
      </c>
      <c r="BM32" s="412">
        <v>132954</v>
      </c>
      <c r="BN32" s="412"/>
      <c r="BO32" s="412"/>
      <c r="BP32" s="412"/>
      <c r="BQ32" s="412"/>
      <c r="BR32" s="412">
        <v>77403</v>
      </c>
      <c r="BS32" s="412"/>
      <c r="BT32" s="412"/>
      <c r="BU32" s="413">
        <f t="shared" si="11"/>
        <v>227627</v>
      </c>
      <c r="BV32" s="414" t="s">
        <v>12</v>
      </c>
      <c r="BW32" s="413">
        <f t="shared" si="2"/>
        <v>3000205</v>
      </c>
      <c r="BX32" s="414" t="s">
        <v>12</v>
      </c>
      <c r="BY32" s="413">
        <f t="shared" si="3"/>
        <v>882612</v>
      </c>
      <c r="BZ32" s="414" t="s">
        <v>12</v>
      </c>
      <c r="CA32" s="410"/>
      <c r="CB32" s="414" t="s">
        <v>12</v>
      </c>
      <c r="CC32" s="413">
        <f t="shared" si="12"/>
        <v>4919746</v>
      </c>
      <c r="CD32" s="414"/>
      <c r="CE32" s="43">
        <v>4695746</v>
      </c>
      <c r="CF32" s="43">
        <v>224000</v>
      </c>
      <c r="CG32" s="413">
        <f t="shared" si="13"/>
        <v>0</v>
      </c>
      <c r="CH32" s="394" t="s">
        <v>738</v>
      </c>
      <c r="CI32" s="359"/>
      <c r="CJ32" s="355" t="s">
        <v>204</v>
      </c>
      <c r="CM32" s="381">
        <f>(+Y75)</f>
        <v>329301</v>
      </c>
      <c r="CN32" s="366" t="s">
        <v>12</v>
      </c>
      <c r="CO32" s="355" t="s">
        <v>205</v>
      </c>
      <c r="CT32" s="355" t="s">
        <v>190</v>
      </c>
      <c r="CX32" s="355">
        <f>(SUM(CX30:CX31))</f>
        <v>7435995</v>
      </c>
    </row>
    <row r="33" spans="1:102" x14ac:dyDescent="0.2">
      <c r="A33" s="355">
        <f t="shared" si="4"/>
        <v>1</v>
      </c>
      <c r="B33" s="357" t="s">
        <v>483</v>
      </c>
      <c r="C33" s="410">
        <v>2028696</v>
      </c>
      <c r="D33" s="409"/>
      <c r="E33" s="412">
        <v>520312</v>
      </c>
      <c r="F33" s="412"/>
      <c r="G33" s="412">
        <v>66219</v>
      </c>
      <c r="H33" s="412"/>
      <c r="I33" s="412"/>
      <c r="J33" s="412"/>
      <c r="K33" s="412"/>
      <c r="L33" s="412"/>
      <c r="M33" s="412">
        <v>8292</v>
      </c>
      <c r="N33" s="413">
        <f t="shared" si="5"/>
        <v>594823</v>
      </c>
      <c r="O33" s="414"/>
      <c r="P33" s="412">
        <v>760053</v>
      </c>
      <c r="Q33" s="412">
        <v>57814</v>
      </c>
      <c r="R33" s="412"/>
      <c r="S33" s="412">
        <v>100000</v>
      </c>
      <c r="T33" s="412">
        <v>230889</v>
      </c>
      <c r="U33" s="417">
        <f t="shared" si="6"/>
        <v>1148756</v>
      </c>
      <c r="V33" s="414"/>
      <c r="W33" s="410"/>
      <c r="X33" s="410"/>
      <c r="Y33" s="412"/>
      <c r="Z33" s="412"/>
      <c r="AA33" s="412"/>
      <c r="AB33" s="412"/>
      <c r="AC33" s="413">
        <f t="shared" si="7"/>
        <v>0</v>
      </c>
      <c r="AD33" s="414"/>
      <c r="AE33" s="413">
        <f t="shared" si="0"/>
        <v>1743579</v>
      </c>
      <c r="AF33" s="414"/>
      <c r="AG33" s="412"/>
      <c r="AH33" s="412"/>
      <c r="AI33" s="412"/>
      <c r="AJ33" s="412"/>
      <c r="AK33" s="413">
        <f t="shared" si="14"/>
        <v>0</v>
      </c>
      <c r="AL33" s="414"/>
      <c r="AM33" s="412">
        <v>549399</v>
      </c>
      <c r="AN33" s="412">
        <v>246512</v>
      </c>
      <c r="AO33" s="412"/>
      <c r="AP33" s="412"/>
      <c r="AQ33" s="413">
        <f t="shared" si="8"/>
        <v>795911</v>
      </c>
      <c r="AR33" s="414"/>
      <c r="AS33" s="412">
        <v>465335</v>
      </c>
      <c r="AT33" s="412">
        <v>26385</v>
      </c>
      <c r="AU33" s="412">
        <v>20085</v>
      </c>
      <c r="AV33" s="412">
        <v>129169</v>
      </c>
      <c r="AW33" s="412"/>
      <c r="AX33" s="412">
        <v>492532</v>
      </c>
      <c r="AY33" s="413">
        <f t="shared" si="9"/>
        <v>1133506</v>
      </c>
      <c r="AZ33" s="414"/>
      <c r="BA33" s="412">
        <v>58898</v>
      </c>
      <c r="BB33" s="412">
        <v>47505</v>
      </c>
      <c r="BC33" s="412">
        <v>151451</v>
      </c>
      <c r="BD33" s="412"/>
      <c r="BE33" s="413">
        <f t="shared" si="10"/>
        <v>257854</v>
      </c>
      <c r="BF33" s="414"/>
      <c r="BG33" s="416">
        <v>66246</v>
      </c>
      <c r="BH33" s="414"/>
      <c r="BI33" s="412"/>
      <c r="BJ33" s="412"/>
      <c r="BK33" s="412"/>
      <c r="BL33" s="412">
        <v>5275</v>
      </c>
      <c r="BM33" s="412">
        <v>25110</v>
      </c>
      <c r="BN33" s="412"/>
      <c r="BO33" s="412">
        <v>6125</v>
      </c>
      <c r="BP33" s="412"/>
      <c r="BQ33" s="412"/>
      <c r="BR33" s="412">
        <v>66605</v>
      </c>
      <c r="BS33" s="412"/>
      <c r="BT33" s="412"/>
      <c r="BU33" s="413">
        <f t="shared" si="11"/>
        <v>103115</v>
      </c>
      <c r="BV33" s="414" t="s">
        <v>12</v>
      </c>
      <c r="BW33" s="413">
        <f t="shared" si="2"/>
        <v>2356632</v>
      </c>
      <c r="BX33" s="414" t="s">
        <v>12</v>
      </c>
      <c r="BY33" s="413">
        <f t="shared" si="3"/>
        <v>-613053</v>
      </c>
      <c r="BZ33" s="414" t="s">
        <v>12</v>
      </c>
      <c r="CA33" s="410"/>
      <c r="CB33" s="414" t="s">
        <v>12</v>
      </c>
      <c r="CC33" s="413">
        <f t="shared" si="12"/>
        <v>1415643</v>
      </c>
      <c r="CD33" s="414"/>
      <c r="CE33" s="43">
        <v>1280643</v>
      </c>
      <c r="CF33" s="43">
        <v>135000</v>
      </c>
      <c r="CG33" s="413">
        <f t="shared" si="13"/>
        <v>0</v>
      </c>
      <c r="CH33" s="394" t="s">
        <v>738</v>
      </c>
      <c r="CI33" s="359"/>
      <c r="CJ33" s="355" t="s">
        <v>207</v>
      </c>
      <c r="CM33" s="381">
        <f>(+Z75)</f>
        <v>942323</v>
      </c>
      <c r="CN33" s="366" t="s">
        <v>12</v>
      </c>
      <c r="CO33" s="355" t="s">
        <v>208</v>
      </c>
      <c r="CT33" s="355" t="s">
        <v>209</v>
      </c>
    </row>
    <row r="34" spans="1:102" x14ac:dyDescent="0.2">
      <c r="A34" s="355">
        <f t="shared" si="4"/>
        <v>1</v>
      </c>
      <c r="B34" s="357" t="s">
        <v>484</v>
      </c>
      <c r="C34" s="410">
        <v>1540590</v>
      </c>
      <c r="D34" s="409"/>
      <c r="E34" s="412">
        <v>69804</v>
      </c>
      <c r="F34" s="412"/>
      <c r="G34" s="412">
        <v>36812</v>
      </c>
      <c r="H34" s="412"/>
      <c r="I34" s="412"/>
      <c r="J34" s="412"/>
      <c r="K34" s="412"/>
      <c r="L34" s="412"/>
      <c r="M34" s="412">
        <v>14015</v>
      </c>
      <c r="N34" s="413">
        <f>(SUM(E34:M34))</f>
        <v>120631</v>
      </c>
      <c r="O34" s="414"/>
      <c r="P34" s="412">
        <v>841324</v>
      </c>
      <c r="Q34" s="412"/>
      <c r="R34" s="412"/>
      <c r="S34" s="412">
        <v>100000</v>
      </c>
      <c r="T34" s="412">
        <v>221624</v>
      </c>
      <c r="U34" s="417">
        <f t="shared" si="6"/>
        <v>1162948</v>
      </c>
      <c r="V34" s="414"/>
      <c r="W34" s="410">
        <v>398945</v>
      </c>
      <c r="X34" s="410"/>
      <c r="Y34" s="412"/>
      <c r="Z34" s="412"/>
      <c r="AA34" s="412"/>
      <c r="AB34" s="412"/>
      <c r="AC34" s="413">
        <f t="shared" si="7"/>
        <v>398945</v>
      </c>
      <c r="AD34" s="414"/>
      <c r="AE34" s="413">
        <f t="shared" si="0"/>
        <v>1682524</v>
      </c>
      <c r="AF34" s="414"/>
      <c r="AG34" s="412"/>
      <c r="AH34" s="412"/>
      <c r="AI34" s="412"/>
      <c r="AJ34" s="412"/>
      <c r="AK34" s="413">
        <f t="shared" si="14"/>
        <v>0</v>
      </c>
      <c r="AL34" s="414"/>
      <c r="AM34" s="412">
        <v>213977</v>
      </c>
      <c r="AN34" s="412">
        <v>158796</v>
      </c>
      <c r="AO34" s="412"/>
      <c r="AP34" s="412"/>
      <c r="AQ34" s="413">
        <f t="shared" si="8"/>
        <v>372773</v>
      </c>
      <c r="AR34" s="414"/>
      <c r="AS34" s="412">
        <v>90643</v>
      </c>
      <c r="AT34" s="412">
        <v>16784</v>
      </c>
      <c r="AU34" s="412">
        <v>158306</v>
      </c>
      <c r="AV34" s="412">
        <v>792310</v>
      </c>
      <c r="AW34" s="412"/>
      <c r="AX34" s="412"/>
      <c r="AY34" s="413">
        <f t="shared" si="9"/>
        <v>1058043</v>
      </c>
      <c r="AZ34" s="414"/>
      <c r="BA34" s="412">
        <v>14528</v>
      </c>
      <c r="BB34" s="412"/>
      <c r="BC34" s="412">
        <v>140694</v>
      </c>
      <c r="BD34" s="412"/>
      <c r="BE34" s="413">
        <f t="shared" si="10"/>
        <v>155222</v>
      </c>
      <c r="BF34" s="414"/>
      <c r="BG34" s="416">
        <v>19902</v>
      </c>
      <c r="BH34" s="414"/>
      <c r="BI34" s="412"/>
      <c r="BJ34" s="412"/>
      <c r="BK34" s="412"/>
      <c r="BL34" s="412"/>
      <c r="BM34" s="412">
        <v>139481</v>
      </c>
      <c r="BN34" s="412"/>
      <c r="BO34" s="412"/>
      <c r="BP34" s="412"/>
      <c r="BQ34" s="412"/>
      <c r="BR34" s="412"/>
      <c r="BS34" s="412"/>
      <c r="BT34" s="412"/>
      <c r="BU34" s="413">
        <f t="shared" si="11"/>
        <v>139481</v>
      </c>
      <c r="BV34" s="414" t="s">
        <v>12</v>
      </c>
      <c r="BW34" s="413">
        <f t="shared" si="2"/>
        <v>1745421</v>
      </c>
      <c r="BX34" s="414" t="s">
        <v>12</v>
      </c>
      <c r="BY34" s="413">
        <f t="shared" si="3"/>
        <v>-62897</v>
      </c>
      <c r="BZ34" s="414" t="s">
        <v>12</v>
      </c>
      <c r="CA34" s="410"/>
      <c r="CB34" s="414" t="s">
        <v>12</v>
      </c>
      <c r="CC34" s="413">
        <f t="shared" si="12"/>
        <v>1477693</v>
      </c>
      <c r="CD34" s="414"/>
      <c r="CE34" s="43">
        <v>1015000</v>
      </c>
      <c r="CF34" s="43">
        <v>462693</v>
      </c>
      <c r="CG34" s="413">
        <f t="shared" si="13"/>
        <v>0</v>
      </c>
      <c r="CH34" s="394" t="s">
        <v>738</v>
      </c>
      <c r="CI34" s="359"/>
      <c r="CJ34" s="355" t="s">
        <v>211</v>
      </c>
      <c r="CM34" s="381">
        <f>(+AA75)</f>
        <v>11331352</v>
      </c>
      <c r="CN34" s="366" t="s">
        <v>12</v>
      </c>
      <c r="CO34" s="355" t="s">
        <v>212</v>
      </c>
      <c r="CT34" s="355" t="s">
        <v>213</v>
      </c>
      <c r="CX34" s="355">
        <f>(+CM74+CM75)</f>
        <v>17359907</v>
      </c>
    </row>
    <row r="35" spans="1:102" x14ac:dyDescent="0.2">
      <c r="A35" s="355">
        <f t="shared" si="4"/>
        <v>1</v>
      </c>
      <c r="B35" s="357" t="s">
        <v>485</v>
      </c>
      <c r="C35" s="410">
        <v>679948</v>
      </c>
      <c r="D35" s="409"/>
      <c r="E35" s="412">
        <v>16260</v>
      </c>
      <c r="F35" s="412"/>
      <c r="G35" s="412">
        <v>25568</v>
      </c>
      <c r="H35" s="412"/>
      <c r="I35" s="412"/>
      <c r="J35" s="412"/>
      <c r="K35" s="412"/>
      <c r="L35" s="412"/>
      <c r="M35" s="412">
        <v>13342</v>
      </c>
      <c r="N35" s="413">
        <f t="shared" si="5"/>
        <v>55170</v>
      </c>
      <c r="O35" s="414"/>
      <c r="P35" s="412">
        <v>138932</v>
      </c>
      <c r="Q35" s="412">
        <v>4757</v>
      </c>
      <c r="R35" s="412"/>
      <c r="S35" s="412">
        <v>100000</v>
      </c>
      <c r="T35" s="412">
        <v>39340</v>
      </c>
      <c r="U35" s="418">
        <f>(SUM(P35:T35))</f>
        <v>283029</v>
      </c>
      <c r="V35" s="414"/>
      <c r="W35" s="410">
        <v>166352</v>
      </c>
      <c r="X35" s="410"/>
      <c r="Y35" s="412"/>
      <c r="Z35" s="412"/>
      <c r="AA35" s="412"/>
      <c r="AB35" s="412"/>
      <c r="AC35" s="413">
        <f t="shared" si="7"/>
        <v>166352</v>
      </c>
      <c r="AD35" s="414"/>
      <c r="AE35" s="413">
        <f t="shared" si="0"/>
        <v>504551</v>
      </c>
      <c r="AF35" s="414"/>
      <c r="AG35" s="412"/>
      <c r="AH35" s="412"/>
      <c r="AI35" s="412"/>
      <c r="AJ35" s="412"/>
      <c r="AK35" s="413">
        <f t="shared" si="14"/>
        <v>0</v>
      </c>
      <c r="AL35" s="414"/>
      <c r="AM35" s="412">
        <v>172953</v>
      </c>
      <c r="AN35" s="412">
        <v>5082</v>
      </c>
      <c r="AO35" s="412"/>
      <c r="AP35" s="412"/>
      <c r="AQ35" s="413">
        <f t="shared" si="8"/>
        <v>178035</v>
      </c>
      <c r="AR35" s="414"/>
      <c r="AS35" s="412">
        <v>2137</v>
      </c>
      <c r="AT35" s="412">
        <v>2205</v>
      </c>
      <c r="AU35" s="412">
        <v>24223</v>
      </c>
      <c r="AV35" s="412">
        <v>131604</v>
      </c>
      <c r="AW35" s="412"/>
      <c r="AX35" s="412"/>
      <c r="AY35" s="413">
        <f t="shared" si="9"/>
        <v>160169</v>
      </c>
      <c r="AZ35" s="414"/>
      <c r="BA35" s="412">
        <v>10000</v>
      </c>
      <c r="BB35" s="412"/>
      <c r="BC35" s="412">
        <v>17641</v>
      </c>
      <c r="BD35" s="412"/>
      <c r="BE35" s="413">
        <f t="shared" si="10"/>
        <v>27641</v>
      </c>
      <c r="BF35" s="414"/>
      <c r="BG35" s="416">
        <v>10890</v>
      </c>
      <c r="BH35" s="414"/>
      <c r="BI35" s="412"/>
      <c r="BJ35" s="412"/>
      <c r="BK35" s="412"/>
      <c r="BL35" s="412"/>
      <c r="BM35" s="412">
        <v>11920</v>
      </c>
      <c r="BN35" s="412"/>
      <c r="BO35" s="412"/>
      <c r="BP35" s="412"/>
      <c r="BQ35" s="412"/>
      <c r="BR35" s="412"/>
      <c r="BS35" s="412"/>
      <c r="BT35" s="412"/>
      <c r="BU35" s="413">
        <f t="shared" si="11"/>
        <v>11920</v>
      </c>
      <c r="BV35" s="414" t="s">
        <v>12</v>
      </c>
      <c r="BW35" s="413">
        <f t="shared" si="2"/>
        <v>388655</v>
      </c>
      <c r="BX35" s="414" t="s">
        <v>12</v>
      </c>
      <c r="BY35" s="413">
        <f t="shared" si="3"/>
        <v>115896</v>
      </c>
      <c r="BZ35" s="414" t="s">
        <v>12</v>
      </c>
      <c r="CA35" s="410"/>
      <c r="CB35" s="414" t="s">
        <v>12</v>
      </c>
      <c r="CC35" s="413">
        <f t="shared" si="12"/>
        <v>795844</v>
      </c>
      <c r="CD35" s="414"/>
      <c r="CE35" s="43">
        <v>699896</v>
      </c>
      <c r="CF35" s="43">
        <v>95948</v>
      </c>
      <c r="CG35" s="413">
        <f t="shared" si="13"/>
        <v>0</v>
      </c>
      <c r="CH35" s="394" t="s">
        <v>738</v>
      </c>
      <c r="CI35" s="359"/>
      <c r="CJ35" s="355" t="s">
        <v>215</v>
      </c>
      <c r="CM35" s="381">
        <f>(+AB75)</f>
        <v>3368044</v>
      </c>
      <c r="CN35" s="366" t="s">
        <v>12</v>
      </c>
      <c r="CT35" s="355" t="s">
        <v>216</v>
      </c>
      <c r="CX35" s="355">
        <f>(+CX20+CX28+CX32+CX34)</f>
        <v>318313055</v>
      </c>
    </row>
    <row r="36" spans="1:102" x14ac:dyDescent="0.2">
      <c r="A36" s="355">
        <f t="shared" si="4"/>
        <v>1</v>
      </c>
      <c r="B36" s="357" t="s">
        <v>486</v>
      </c>
      <c r="C36" s="410">
        <v>884287</v>
      </c>
      <c r="D36" s="409"/>
      <c r="E36" s="412">
        <v>178418</v>
      </c>
      <c r="F36" s="412"/>
      <c r="G36" s="412">
        <v>20065</v>
      </c>
      <c r="H36" s="412"/>
      <c r="I36" s="412"/>
      <c r="J36" s="412"/>
      <c r="K36" s="412"/>
      <c r="L36" s="412"/>
      <c r="M36" s="412">
        <v>2943</v>
      </c>
      <c r="N36" s="413">
        <f t="shared" si="5"/>
        <v>201426</v>
      </c>
      <c r="O36" s="414"/>
      <c r="P36" s="412">
        <v>351779</v>
      </c>
      <c r="Q36" s="412">
        <v>27545</v>
      </c>
      <c r="R36" s="412">
        <v>49247</v>
      </c>
      <c r="S36" s="412">
        <v>100000</v>
      </c>
      <c r="T36" s="412"/>
      <c r="U36" s="418">
        <f>(SUM(P36:T36))</f>
        <v>528571</v>
      </c>
      <c r="V36" s="414"/>
      <c r="W36" s="410"/>
      <c r="X36" s="410"/>
      <c r="Y36" s="412"/>
      <c r="Z36" s="412"/>
      <c r="AA36" s="412"/>
      <c r="AB36" s="412"/>
      <c r="AC36" s="413">
        <f t="shared" si="7"/>
        <v>0</v>
      </c>
      <c r="AD36" s="414"/>
      <c r="AE36" s="413">
        <f t="shared" si="0"/>
        <v>729997</v>
      </c>
      <c r="AF36" s="414"/>
      <c r="AG36" s="412"/>
      <c r="AH36" s="412"/>
      <c r="AI36" s="412"/>
      <c r="AJ36" s="412">
        <v>1238</v>
      </c>
      <c r="AK36" s="413">
        <f t="shared" si="14"/>
        <v>1238</v>
      </c>
      <c r="AL36" s="414"/>
      <c r="AM36" s="412">
        <v>132265</v>
      </c>
      <c r="AN36" s="412">
        <v>18056</v>
      </c>
      <c r="AO36" s="412"/>
      <c r="AP36" s="412">
        <v>12860</v>
      </c>
      <c r="AQ36" s="413">
        <f t="shared" si="8"/>
        <v>163181</v>
      </c>
      <c r="AR36" s="414"/>
      <c r="AS36" s="412">
        <v>131264</v>
      </c>
      <c r="AT36" s="412">
        <v>21849</v>
      </c>
      <c r="AU36" s="412">
        <v>22193</v>
      </c>
      <c r="AV36" s="412">
        <v>49329</v>
      </c>
      <c r="AW36" s="412"/>
      <c r="AX36" s="412">
        <v>17931</v>
      </c>
      <c r="AY36" s="413">
        <f t="shared" si="9"/>
        <v>242566</v>
      </c>
      <c r="AZ36" s="414"/>
      <c r="BA36" s="412">
        <v>300</v>
      </c>
      <c r="BB36" s="412">
        <v>51119</v>
      </c>
      <c r="BC36" s="412">
        <v>54571</v>
      </c>
      <c r="BD36" s="412">
        <v>19058</v>
      </c>
      <c r="BE36" s="413">
        <f t="shared" si="10"/>
        <v>125048</v>
      </c>
      <c r="BF36" s="414"/>
      <c r="BG36" s="416">
        <v>37805</v>
      </c>
      <c r="BH36" s="414"/>
      <c r="BI36" s="412"/>
      <c r="BJ36" s="412"/>
      <c r="BK36" s="412"/>
      <c r="BL36" s="412">
        <v>16284</v>
      </c>
      <c r="BM36" s="412">
        <v>24886</v>
      </c>
      <c r="BN36" s="412"/>
      <c r="BO36" s="412"/>
      <c r="BP36" s="412"/>
      <c r="BQ36" s="412"/>
      <c r="BR36" s="412"/>
      <c r="BS36" s="412"/>
      <c r="BT36" s="412"/>
      <c r="BU36" s="413">
        <f t="shared" si="11"/>
        <v>41170</v>
      </c>
      <c r="BV36" s="414" t="s">
        <v>12</v>
      </c>
      <c r="BW36" s="413">
        <f t="shared" si="2"/>
        <v>611008</v>
      </c>
      <c r="BX36" s="414" t="s">
        <v>12</v>
      </c>
      <c r="BY36" s="413">
        <f t="shared" si="3"/>
        <v>118989</v>
      </c>
      <c r="BZ36" s="414" t="s">
        <v>12</v>
      </c>
      <c r="CA36" s="410"/>
      <c r="CB36" s="414" t="s">
        <v>12</v>
      </c>
      <c r="CC36" s="413">
        <f t="shared" si="12"/>
        <v>1003276</v>
      </c>
      <c r="CD36" s="414"/>
      <c r="CE36" s="43">
        <v>933627</v>
      </c>
      <c r="CF36" s="43">
        <v>69649</v>
      </c>
      <c r="CG36" s="413">
        <f t="shared" si="13"/>
        <v>0</v>
      </c>
      <c r="CH36" s="394" t="s">
        <v>738</v>
      </c>
      <c r="CI36" s="359"/>
      <c r="CJ36" s="355" t="s">
        <v>218</v>
      </c>
      <c r="CM36" s="381">
        <f>(+AC75)</f>
        <v>20211358</v>
      </c>
      <c r="CN36" s="366" t="s">
        <v>12</v>
      </c>
    </row>
    <row r="37" spans="1:102" x14ac:dyDescent="0.2">
      <c r="A37" s="355">
        <f t="shared" si="4"/>
        <v>1</v>
      </c>
      <c r="B37" s="357" t="s">
        <v>487</v>
      </c>
      <c r="C37" s="410"/>
      <c r="D37" s="409"/>
      <c r="E37" s="412">
        <v>972404</v>
      </c>
      <c r="F37" s="412">
        <v>1200</v>
      </c>
      <c r="G37" s="412">
        <v>36715</v>
      </c>
      <c r="H37" s="412"/>
      <c r="I37" s="412"/>
      <c r="J37" s="412"/>
      <c r="K37" s="412"/>
      <c r="L37" s="412"/>
      <c r="M37" s="412">
        <v>30015</v>
      </c>
      <c r="N37" s="413">
        <f t="shared" si="5"/>
        <v>1040334</v>
      </c>
      <c r="O37" s="414"/>
      <c r="P37" s="412">
        <v>970472</v>
      </c>
      <c r="Q37" s="412">
        <v>205540</v>
      </c>
      <c r="R37" s="412"/>
      <c r="S37" s="412">
        <v>120977</v>
      </c>
      <c r="T37" s="412"/>
      <c r="U37" s="418">
        <f>(SUM(P37:T37))</f>
        <v>1296989</v>
      </c>
      <c r="V37" s="414"/>
      <c r="W37" s="410"/>
      <c r="X37" s="410"/>
      <c r="Y37" s="412"/>
      <c r="Z37" s="412"/>
      <c r="AA37" s="412"/>
      <c r="AB37" s="412"/>
      <c r="AC37" s="413">
        <f t="shared" si="7"/>
        <v>0</v>
      </c>
      <c r="AD37" s="414"/>
      <c r="AE37" s="413">
        <f t="shared" si="0"/>
        <v>2337323</v>
      </c>
      <c r="AF37" s="414"/>
      <c r="AG37" s="412"/>
      <c r="AH37" s="412"/>
      <c r="AI37" s="412"/>
      <c r="AJ37" s="412"/>
      <c r="AK37" s="413">
        <f t="shared" si="14"/>
        <v>0</v>
      </c>
      <c r="AL37" s="414"/>
      <c r="AM37" s="412">
        <v>734274</v>
      </c>
      <c r="AN37" s="412">
        <v>51818</v>
      </c>
      <c r="AO37" s="412"/>
      <c r="AP37" s="412"/>
      <c r="AQ37" s="413">
        <f t="shared" si="8"/>
        <v>786092</v>
      </c>
      <c r="AR37" s="414"/>
      <c r="AS37" s="412">
        <v>217204</v>
      </c>
      <c r="AT37" s="412">
        <v>182877</v>
      </c>
      <c r="AU37" s="412">
        <v>43498</v>
      </c>
      <c r="AV37" s="412"/>
      <c r="AW37" s="412">
        <v>102</v>
      </c>
      <c r="AX37" s="412">
        <v>108841</v>
      </c>
      <c r="AY37" s="413">
        <f t="shared" si="9"/>
        <v>552522</v>
      </c>
      <c r="AZ37" s="414"/>
      <c r="BA37" s="412">
        <v>275687</v>
      </c>
      <c r="BB37" s="412">
        <v>15797</v>
      </c>
      <c r="BC37" s="412">
        <v>88489</v>
      </c>
      <c r="BD37" s="412"/>
      <c r="BE37" s="413">
        <f t="shared" si="10"/>
        <v>379973</v>
      </c>
      <c r="BF37" s="414"/>
      <c r="BG37" s="416">
        <v>417092</v>
      </c>
      <c r="BH37" s="414"/>
      <c r="BI37" s="412"/>
      <c r="BJ37" s="412"/>
      <c r="BK37" s="412"/>
      <c r="BL37" s="412">
        <v>20284</v>
      </c>
      <c r="BM37" s="412"/>
      <c r="BN37" s="412"/>
      <c r="BO37" s="412"/>
      <c r="BP37" s="412"/>
      <c r="BQ37" s="412">
        <v>8922</v>
      </c>
      <c r="BR37" s="412">
        <v>58862</v>
      </c>
      <c r="BS37" s="412"/>
      <c r="BT37" s="412"/>
      <c r="BU37" s="413">
        <f t="shared" si="11"/>
        <v>88068</v>
      </c>
      <c r="BV37" s="414" t="s">
        <v>12</v>
      </c>
      <c r="BW37" s="413">
        <f t="shared" si="2"/>
        <v>2223747</v>
      </c>
      <c r="BX37" s="414" t="s">
        <v>12</v>
      </c>
      <c r="BY37" s="413">
        <f t="shared" si="3"/>
        <v>113576</v>
      </c>
      <c r="BZ37" s="414" t="s">
        <v>12</v>
      </c>
      <c r="CA37" s="410"/>
      <c r="CB37" s="414" t="s">
        <v>12</v>
      </c>
      <c r="CC37" s="413">
        <f t="shared" si="12"/>
        <v>113576</v>
      </c>
      <c r="CD37" s="414"/>
      <c r="CE37" s="43">
        <v>113576</v>
      </c>
      <c r="CF37" s="43"/>
      <c r="CG37" s="413">
        <f t="shared" si="13"/>
        <v>0</v>
      </c>
      <c r="CH37" s="394" t="s">
        <v>738</v>
      </c>
      <c r="CI37" s="359"/>
      <c r="CM37" s="381"/>
      <c r="CN37" s="366" t="s">
        <v>12</v>
      </c>
      <c r="CO37" s="355" t="s">
        <v>220</v>
      </c>
      <c r="CU37" s="355" t="s">
        <v>221</v>
      </c>
    </row>
    <row r="38" spans="1:102" x14ac:dyDescent="0.2">
      <c r="A38" s="355">
        <f t="shared" si="4"/>
        <v>1</v>
      </c>
      <c r="B38" s="357" t="s">
        <v>488</v>
      </c>
      <c r="C38" s="410">
        <v>1539999</v>
      </c>
      <c r="D38" s="409"/>
      <c r="E38" s="412">
        <v>617550</v>
      </c>
      <c r="F38" s="412"/>
      <c r="G38" s="412">
        <v>20610</v>
      </c>
      <c r="H38" s="412"/>
      <c r="I38" s="412"/>
      <c r="J38" s="412"/>
      <c r="K38" s="412"/>
      <c r="L38" s="412"/>
      <c r="M38" s="412">
        <v>1126</v>
      </c>
      <c r="N38" s="413">
        <f>+(SUM(E38:M38))</f>
        <v>639286</v>
      </c>
      <c r="O38" s="414"/>
      <c r="P38" s="412">
        <v>943441</v>
      </c>
      <c r="Q38" s="412">
        <v>63651</v>
      </c>
      <c r="R38" s="412"/>
      <c r="S38" s="412">
        <v>126506</v>
      </c>
      <c r="T38" s="412">
        <v>166031</v>
      </c>
      <c r="U38" s="418">
        <f>(SUM(P38:T38))</f>
        <v>1299629</v>
      </c>
      <c r="V38" s="414"/>
      <c r="W38" s="410"/>
      <c r="X38" s="410"/>
      <c r="Y38" s="412"/>
      <c r="Z38" s="412"/>
      <c r="AA38" s="412"/>
      <c r="AB38" s="412"/>
      <c r="AC38" s="413">
        <f t="shared" si="7"/>
        <v>0</v>
      </c>
      <c r="AD38" s="414"/>
      <c r="AE38" s="413">
        <f t="shared" si="0"/>
        <v>1938915</v>
      </c>
      <c r="AF38" s="414"/>
      <c r="AG38" s="412"/>
      <c r="AH38" s="412"/>
      <c r="AI38" s="412"/>
      <c r="AJ38" s="412"/>
      <c r="AK38" s="413">
        <f t="shared" si="14"/>
        <v>0</v>
      </c>
      <c r="AL38" s="414"/>
      <c r="AM38" s="412">
        <v>145856</v>
      </c>
      <c r="AN38" s="412">
        <v>69940</v>
      </c>
      <c r="AO38" s="412"/>
      <c r="AP38" s="412"/>
      <c r="AQ38" s="413">
        <f t="shared" si="8"/>
        <v>215796</v>
      </c>
      <c r="AR38" s="414"/>
      <c r="AS38" s="412">
        <v>646809</v>
      </c>
      <c r="AT38" s="412">
        <v>56823</v>
      </c>
      <c r="AU38" s="412">
        <v>47642</v>
      </c>
      <c r="AV38" s="412">
        <v>217420</v>
      </c>
      <c r="AW38" s="412">
        <v>137233</v>
      </c>
      <c r="AX38" s="412">
        <v>48210</v>
      </c>
      <c r="AY38" s="413">
        <f t="shared" si="9"/>
        <v>1154137</v>
      </c>
      <c r="AZ38" s="414"/>
      <c r="BA38" s="412">
        <v>589043</v>
      </c>
      <c r="BB38" s="412"/>
      <c r="BC38" s="412">
        <v>137935</v>
      </c>
      <c r="BD38" s="412"/>
      <c r="BE38" s="413">
        <f t="shared" si="10"/>
        <v>726978</v>
      </c>
      <c r="BF38" s="414"/>
      <c r="BG38" s="416">
        <v>79714</v>
      </c>
      <c r="BH38" s="414"/>
      <c r="BI38" s="412"/>
      <c r="BJ38" s="412"/>
      <c r="BK38" s="412"/>
      <c r="BL38" s="412">
        <v>5055</v>
      </c>
      <c r="BM38" s="412">
        <v>84693</v>
      </c>
      <c r="BN38" s="412"/>
      <c r="BO38" s="412"/>
      <c r="BP38" s="412"/>
      <c r="BQ38" s="412"/>
      <c r="BR38" s="412"/>
      <c r="BS38" s="412"/>
      <c r="BT38" s="412"/>
      <c r="BU38" s="413">
        <f t="shared" si="11"/>
        <v>89748</v>
      </c>
      <c r="BV38" s="414" t="s">
        <v>12</v>
      </c>
      <c r="BW38" s="413">
        <f t="shared" si="2"/>
        <v>2266373</v>
      </c>
      <c r="BX38" s="414" t="s">
        <v>12</v>
      </c>
      <c r="BY38" s="413">
        <f t="shared" si="3"/>
        <v>-327458</v>
      </c>
      <c r="BZ38" s="414" t="s">
        <v>12</v>
      </c>
      <c r="CA38" s="410"/>
      <c r="CB38" s="414"/>
      <c r="CC38" s="413">
        <f t="shared" si="12"/>
        <v>1212541</v>
      </c>
      <c r="CD38" s="414"/>
      <c r="CE38" s="43">
        <v>1212541</v>
      </c>
      <c r="CF38" s="43"/>
      <c r="CG38" s="413">
        <f t="shared" si="13"/>
        <v>0</v>
      </c>
      <c r="CH38" s="394" t="s">
        <v>738</v>
      </c>
      <c r="CI38" s="359"/>
      <c r="CM38" s="381"/>
      <c r="CN38" s="366" t="s">
        <v>12</v>
      </c>
      <c r="CO38" s="355" t="s">
        <v>223</v>
      </c>
    </row>
    <row r="39" spans="1:102" x14ac:dyDescent="0.2">
      <c r="A39" s="355">
        <f t="shared" si="4"/>
        <v>1</v>
      </c>
      <c r="B39" s="357" t="s">
        <v>489</v>
      </c>
      <c r="C39" s="410">
        <v>800000</v>
      </c>
      <c r="D39" s="409"/>
      <c r="E39" s="412">
        <v>108608</v>
      </c>
      <c r="F39" s="412">
        <v>33720</v>
      </c>
      <c r="G39" s="412">
        <v>766</v>
      </c>
      <c r="H39" s="412"/>
      <c r="I39" s="412"/>
      <c r="J39" s="412"/>
      <c r="K39" s="412"/>
      <c r="L39" s="412"/>
      <c r="M39" s="412">
        <v>24469</v>
      </c>
      <c r="N39" s="413">
        <f t="shared" si="5"/>
        <v>167563</v>
      </c>
      <c r="O39" s="414"/>
      <c r="P39" s="412">
        <v>1051922</v>
      </c>
      <c r="Q39" s="412">
        <v>3797</v>
      </c>
      <c r="R39" s="412">
        <v>13740</v>
      </c>
      <c r="S39" s="412"/>
      <c r="T39" s="412">
        <v>855946</v>
      </c>
      <c r="U39" s="417">
        <f t="shared" si="6"/>
        <v>1925405</v>
      </c>
      <c r="V39" s="414"/>
      <c r="W39" s="410"/>
      <c r="X39" s="410"/>
      <c r="Y39" s="412"/>
      <c r="Z39" s="412"/>
      <c r="AA39" s="412"/>
      <c r="AB39" s="412"/>
      <c r="AC39" s="413">
        <f t="shared" si="7"/>
        <v>0</v>
      </c>
      <c r="AD39" s="414"/>
      <c r="AE39" s="413">
        <f t="shared" si="0"/>
        <v>2092968</v>
      </c>
      <c r="AF39" s="414"/>
      <c r="AG39" s="412"/>
      <c r="AH39" s="412"/>
      <c r="AI39" s="412"/>
      <c r="AJ39" s="412"/>
      <c r="AK39" s="413">
        <f t="shared" si="14"/>
        <v>0</v>
      </c>
      <c r="AL39" s="414"/>
      <c r="AM39" s="412">
        <v>552030</v>
      </c>
      <c r="AN39" s="412"/>
      <c r="AO39" s="412"/>
      <c r="AP39" s="412"/>
      <c r="AQ39" s="413">
        <f t="shared" si="8"/>
        <v>552030</v>
      </c>
      <c r="AR39" s="414"/>
      <c r="AS39" s="412">
        <v>429195</v>
      </c>
      <c r="AT39" s="412">
        <v>1176</v>
      </c>
      <c r="AU39" s="412">
        <v>3600</v>
      </c>
      <c r="AV39" s="412">
        <v>3385</v>
      </c>
      <c r="AW39" s="412"/>
      <c r="AX39" s="412">
        <v>1510</v>
      </c>
      <c r="AY39" s="413">
        <f t="shared" si="9"/>
        <v>438866</v>
      </c>
      <c r="AZ39" s="414"/>
      <c r="BA39" s="412">
        <v>94000</v>
      </c>
      <c r="BB39" s="412"/>
      <c r="BC39" s="412">
        <v>63441</v>
      </c>
      <c r="BD39" s="412"/>
      <c r="BE39" s="413">
        <f t="shared" si="10"/>
        <v>157441</v>
      </c>
      <c r="BF39" s="414"/>
      <c r="BG39" s="416">
        <v>192969</v>
      </c>
      <c r="BH39" s="414"/>
      <c r="BI39" s="412"/>
      <c r="BJ39" s="412"/>
      <c r="BK39" s="412"/>
      <c r="BL39" s="412">
        <v>9000</v>
      </c>
      <c r="BM39" s="412"/>
      <c r="BN39" s="412"/>
      <c r="BO39" s="412"/>
      <c r="BP39" s="412"/>
      <c r="BQ39" s="412"/>
      <c r="BR39" s="412"/>
      <c r="BS39" s="412"/>
      <c r="BT39" s="412"/>
      <c r="BU39" s="413">
        <f t="shared" si="11"/>
        <v>9000</v>
      </c>
      <c r="BV39" s="414" t="s">
        <v>12</v>
      </c>
      <c r="BW39" s="413">
        <f t="shared" si="2"/>
        <v>1350306</v>
      </c>
      <c r="BX39" s="414" t="s">
        <v>12</v>
      </c>
      <c r="BY39" s="413">
        <f t="shared" si="3"/>
        <v>742662</v>
      </c>
      <c r="BZ39" s="414" t="s">
        <v>12</v>
      </c>
      <c r="CA39" s="410"/>
      <c r="CB39" s="414" t="s">
        <v>12</v>
      </c>
      <c r="CC39" s="413">
        <f t="shared" si="12"/>
        <v>1542662</v>
      </c>
      <c r="CD39" s="414"/>
      <c r="CE39" s="43">
        <v>800000</v>
      </c>
      <c r="CF39" s="43">
        <v>742662</v>
      </c>
      <c r="CG39" s="413">
        <f t="shared" si="13"/>
        <v>0</v>
      </c>
      <c r="CH39" s="394" t="s">
        <v>738</v>
      </c>
      <c r="CI39" s="359"/>
      <c r="CM39" s="381"/>
      <c r="CN39" s="366" t="s">
        <v>12</v>
      </c>
    </row>
    <row r="40" spans="1:102" x14ac:dyDescent="0.2">
      <c r="A40" s="355">
        <f t="shared" si="4"/>
        <v>1</v>
      </c>
      <c r="B40" s="357" t="s">
        <v>490</v>
      </c>
      <c r="C40" s="410">
        <v>4022384</v>
      </c>
      <c r="D40" s="409"/>
      <c r="E40" s="412">
        <v>1356992</v>
      </c>
      <c r="F40" s="412"/>
      <c r="G40" s="412">
        <v>25883</v>
      </c>
      <c r="H40" s="412"/>
      <c r="I40" s="412"/>
      <c r="J40" s="412"/>
      <c r="K40" s="412"/>
      <c r="L40" s="412"/>
      <c r="M40" s="412">
        <v>166105</v>
      </c>
      <c r="N40" s="413">
        <f t="shared" si="5"/>
        <v>1548980</v>
      </c>
      <c r="O40" s="414"/>
      <c r="P40" s="412">
        <v>657235</v>
      </c>
      <c r="Q40" s="412">
        <v>126698</v>
      </c>
      <c r="R40" s="412"/>
      <c r="S40" s="412"/>
      <c r="T40" s="412">
        <v>1366778</v>
      </c>
      <c r="U40" s="417">
        <f t="shared" si="6"/>
        <v>2150711</v>
      </c>
      <c r="V40" s="414"/>
      <c r="W40" s="410">
        <v>70723</v>
      </c>
      <c r="X40" s="410"/>
      <c r="Y40" s="412"/>
      <c r="Z40" s="412"/>
      <c r="AA40" s="412"/>
      <c r="AB40" s="412"/>
      <c r="AC40" s="413">
        <f t="shared" si="7"/>
        <v>70723</v>
      </c>
      <c r="AD40" s="414"/>
      <c r="AE40" s="413">
        <f t="shared" si="0"/>
        <v>3770414</v>
      </c>
      <c r="AF40" s="414"/>
      <c r="AG40" s="412"/>
      <c r="AH40" s="412"/>
      <c r="AI40" s="412"/>
      <c r="AJ40" s="412"/>
      <c r="AK40" s="413">
        <f t="shared" si="14"/>
        <v>0</v>
      </c>
      <c r="AL40" s="414"/>
      <c r="AM40" s="412">
        <v>172266</v>
      </c>
      <c r="AN40" s="412">
        <v>1034160</v>
      </c>
      <c r="AO40" s="412"/>
      <c r="AP40" s="412">
        <v>18215</v>
      </c>
      <c r="AQ40" s="413">
        <f t="shared" si="8"/>
        <v>1224641</v>
      </c>
      <c r="AR40" s="414"/>
      <c r="AS40" s="412"/>
      <c r="AT40" s="412">
        <v>41046</v>
      </c>
      <c r="AU40" s="412">
        <v>366784</v>
      </c>
      <c r="AV40" s="412">
        <v>59455</v>
      </c>
      <c r="AW40" s="412"/>
      <c r="AX40" s="412">
        <v>122122</v>
      </c>
      <c r="AY40" s="413">
        <f t="shared" si="9"/>
        <v>589407</v>
      </c>
      <c r="AZ40" s="414"/>
      <c r="BA40" s="412">
        <v>455532</v>
      </c>
      <c r="BB40" s="412"/>
      <c r="BC40" s="412">
        <v>154738</v>
      </c>
      <c r="BD40" s="412"/>
      <c r="BE40" s="413">
        <f t="shared" si="10"/>
        <v>610270</v>
      </c>
      <c r="BF40" s="414"/>
      <c r="BG40" s="416">
        <v>173508</v>
      </c>
      <c r="BH40" s="414"/>
      <c r="BI40" s="412"/>
      <c r="BJ40" s="412">
        <v>8200</v>
      </c>
      <c r="BK40" s="412"/>
      <c r="BL40" s="412">
        <v>16553</v>
      </c>
      <c r="BM40" s="412">
        <v>30909</v>
      </c>
      <c r="BN40" s="412"/>
      <c r="BO40" s="412"/>
      <c r="BP40" s="412"/>
      <c r="BQ40" s="412"/>
      <c r="BR40" s="412">
        <v>533866</v>
      </c>
      <c r="BS40" s="412"/>
      <c r="BT40" s="412">
        <v>24727</v>
      </c>
      <c r="BU40" s="413">
        <f t="shared" si="11"/>
        <v>614255</v>
      </c>
      <c r="BV40" s="414" t="s">
        <v>12</v>
      </c>
      <c r="BW40" s="413">
        <f t="shared" si="2"/>
        <v>3212081</v>
      </c>
      <c r="BX40" s="414" t="s">
        <v>12</v>
      </c>
      <c r="BY40" s="413">
        <f t="shared" si="3"/>
        <v>558333</v>
      </c>
      <c r="BZ40" s="414" t="s">
        <v>12</v>
      </c>
      <c r="CA40" s="410"/>
      <c r="CB40" s="414" t="s">
        <v>12</v>
      </c>
      <c r="CC40" s="413">
        <f t="shared" si="12"/>
        <v>4580717</v>
      </c>
      <c r="CD40" s="414"/>
      <c r="CE40" s="43">
        <v>2243067</v>
      </c>
      <c r="CF40" s="43">
        <v>2337650</v>
      </c>
      <c r="CG40" s="413">
        <f t="shared" si="13"/>
        <v>0</v>
      </c>
      <c r="CH40" s="394" t="s">
        <v>738</v>
      </c>
      <c r="CI40" s="359"/>
      <c r="CM40" s="381"/>
      <c r="CN40" s="366" t="s">
        <v>12</v>
      </c>
      <c r="CO40" s="355" t="s">
        <v>226</v>
      </c>
    </row>
    <row r="41" spans="1:102" x14ac:dyDescent="0.2">
      <c r="A41" s="355">
        <f t="shared" si="4"/>
        <v>1</v>
      </c>
      <c r="B41" s="357" t="s">
        <v>491</v>
      </c>
      <c r="C41" s="410">
        <v>4218585</v>
      </c>
      <c r="D41" s="409"/>
      <c r="E41" s="412">
        <v>2140821</v>
      </c>
      <c r="F41" s="412">
        <v>26607</v>
      </c>
      <c r="G41" s="412">
        <v>23138</v>
      </c>
      <c r="H41" s="412"/>
      <c r="I41" s="412"/>
      <c r="J41" s="412"/>
      <c r="K41" s="412"/>
      <c r="L41" s="412"/>
      <c r="M41" s="412">
        <v>472437</v>
      </c>
      <c r="N41" s="413">
        <f t="shared" si="5"/>
        <v>2663003</v>
      </c>
      <c r="O41" s="414"/>
      <c r="P41" s="412">
        <v>1899910</v>
      </c>
      <c r="Q41" s="412">
        <v>27849</v>
      </c>
      <c r="R41" s="412"/>
      <c r="S41" s="412">
        <v>10000</v>
      </c>
      <c r="T41" s="412">
        <v>834312</v>
      </c>
      <c r="U41" s="418">
        <f>(SUM(P41:T41))</f>
        <v>2772071</v>
      </c>
      <c r="V41" s="414"/>
      <c r="W41" s="410"/>
      <c r="X41" s="410"/>
      <c r="Y41" s="412"/>
      <c r="Z41" s="412"/>
      <c r="AA41" s="412"/>
      <c r="AB41" s="412"/>
      <c r="AC41" s="413">
        <f t="shared" si="7"/>
        <v>0</v>
      </c>
      <c r="AD41" s="414"/>
      <c r="AE41" s="413">
        <f t="shared" si="0"/>
        <v>5435074</v>
      </c>
      <c r="AF41" s="414"/>
      <c r="AG41" s="412">
        <v>11006</v>
      </c>
      <c r="AH41" s="412"/>
      <c r="AI41" s="412"/>
      <c r="AJ41" s="412"/>
      <c r="AK41" s="413">
        <f t="shared" si="14"/>
        <v>11006</v>
      </c>
      <c r="AL41" s="414"/>
      <c r="AM41" s="412">
        <v>1625027</v>
      </c>
      <c r="AN41" s="412">
        <v>63563</v>
      </c>
      <c r="AO41" s="412"/>
      <c r="AP41" s="412"/>
      <c r="AQ41" s="413">
        <f t="shared" si="8"/>
        <v>1688590</v>
      </c>
      <c r="AR41" s="414"/>
      <c r="AS41" s="412">
        <v>1015011</v>
      </c>
      <c r="AT41" s="412">
        <v>337509</v>
      </c>
      <c r="AU41" s="412">
        <v>51183</v>
      </c>
      <c r="AV41" s="412">
        <v>380925</v>
      </c>
      <c r="AW41" s="412"/>
      <c r="AX41" s="412">
        <v>277533</v>
      </c>
      <c r="AY41" s="413">
        <f t="shared" si="9"/>
        <v>2062161</v>
      </c>
      <c r="AZ41" s="414"/>
      <c r="BA41" s="412">
        <v>77651</v>
      </c>
      <c r="BB41" s="412">
        <v>102598</v>
      </c>
      <c r="BC41" s="412">
        <v>311472</v>
      </c>
      <c r="BD41" s="412"/>
      <c r="BE41" s="413">
        <f t="shared" si="10"/>
        <v>491721</v>
      </c>
      <c r="BF41" s="414"/>
      <c r="BG41" s="416">
        <v>356744</v>
      </c>
      <c r="BH41" s="414"/>
      <c r="BI41" s="412"/>
      <c r="BJ41" s="412"/>
      <c r="BK41" s="412"/>
      <c r="BL41" s="412">
        <v>9356</v>
      </c>
      <c r="BM41" s="412">
        <v>120390</v>
      </c>
      <c r="BN41" s="412"/>
      <c r="BO41" s="412"/>
      <c r="BP41" s="412"/>
      <c r="BQ41" s="412"/>
      <c r="BR41" s="412">
        <v>167910</v>
      </c>
      <c r="BS41" s="412"/>
      <c r="BT41" s="412"/>
      <c r="BU41" s="413">
        <f t="shared" si="11"/>
        <v>297656</v>
      </c>
      <c r="BV41" s="414" t="s">
        <v>12</v>
      </c>
      <c r="BW41" s="413">
        <f t="shared" si="2"/>
        <v>4907878</v>
      </c>
      <c r="BX41" s="414" t="s">
        <v>12</v>
      </c>
      <c r="BY41" s="413">
        <f t="shared" si="3"/>
        <v>527196</v>
      </c>
      <c r="BZ41" s="414" t="s">
        <v>12</v>
      </c>
      <c r="CA41" s="410"/>
      <c r="CB41" s="414" t="s">
        <v>12</v>
      </c>
      <c r="CC41" s="413">
        <f t="shared" si="12"/>
        <v>4745781</v>
      </c>
      <c r="CD41" s="414"/>
      <c r="CE41" s="43">
        <v>3559336</v>
      </c>
      <c r="CF41" s="43">
        <v>1186445</v>
      </c>
      <c r="CG41" s="413">
        <f t="shared" si="13"/>
        <v>0</v>
      </c>
      <c r="CH41" s="394" t="s">
        <v>738</v>
      </c>
      <c r="CI41" s="399"/>
      <c r="CJ41" s="400" t="s">
        <v>228</v>
      </c>
      <c r="CK41" s="378"/>
      <c r="CL41" s="378"/>
      <c r="CM41" s="401">
        <f>(+AE75)</f>
        <v>376244214</v>
      </c>
      <c r="CN41" s="366" t="s">
        <v>12</v>
      </c>
      <c r="CO41" s="355" t="s">
        <v>229</v>
      </c>
      <c r="CQ41" s="381">
        <f>(+CM31)</f>
        <v>7087</v>
      </c>
    </row>
    <row r="42" spans="1:102" x14ac:dyDescent="0.2">
      <c r="A42" s="355">
        <f t="shared" si="4"/>
        <v>1</v>
      </c>
      <c r="B42" s="357" t="s">
        <v>492</v>
      </c>
      <c r="C42" s="410">
        <v>888804</v>
      </c>
      <c r="D42" s="409"/>
      <c r="E42" s="412">
        <v>31362</v>
      </c>
      <c r="F42" s="412">
        <v>146098</v>
      </c>
      <c r="G42" s="412">
        <v>8414</v>
      </c>
      <c r="H42" s="412"/>
      <c r="I42" s="412"/>
      <c r="J42" s="412"/>
      <c r="K42" s="412"/>
      <c r="L42" s="412"/>
      <c r="M42" s="412"/>
      <c r="N42" s="413">
        <f t="shared" si="5"/>
        <v>185874</v>
      </c>
      <c r="O42" s="414"/>
      <c r="P42" s="412">
        <v>439934</v>
      </c>
      <c r="Q42" s="412"/>
      <c r="R42" s="412"/>
      <c r="S42" s="412"/>
      <c r="T42" s="412"/>
      <c r="U42" s="417">
        <f t="shared" si="6"/>
        <v>439934</v>
      </c>
      <c r="V42" s="414"/>
      <c r="W42" s="410"/>
      <c r="X42" s="410"/>
      <c r="Y42" s="412"/>
      <c r="Z42" s="412"/>
      <c r="AA42" s="412"/>
      <c r="AB42" s="412"/>
      <c r="AC42" s="413">
        <f t="shared" si="7"/>
        <v>0</v>
      </c>
      <c r="AD42" s="414"/>
      <c r="AE42" s="413">
        <f t="shared" ref="AE42:AE73" si="15">(+AC42+U42+N42)</f>
        <v>625808</v>
      </c>
      <c r="AF42" s="414"/>
      <c r="AG42" s="412"/>
      <c r="AH42" s="412"/>
      <c r="AI42" s="412"/>
      <c r="AJ42" s="412"/>
      <c r="AK42" s="413">
        <f t="shared" si="14"/>
        <v>0</v>
      </c>
      <c r="AL42" s="414"/>
      <c r="AM42" s="412">
        <v>1178</v>
      </c>
      <c r="AN42" s="412"/>
      <c r="AO42" s="412"/>
      <c r="AP42" s="412"/>
      <c r="AQ42" s="413">
        <f t="shared" si="8"/>
        <v>1178</v>
      </c>
      <c r="AR42" s="414"/>
      <c r="AS42" s="412"/>
      <c r="AT42" s="412"/>
      <c r="AU42" s="412">
        <v>16620</v>
      </c>
      <c r="AV42" s="412">
        <v>5166</v>
      </c>
      <c r="AW42" s="412"/>
      <c r="AX42" s="412">
        <v>100760</v>
      </c>
      <c r="AY42" s="413">
        <f t="shared" si="9"/>
        <v>122546</v>
      </c>
      <c r="AZ42" s="414"/>
      <c r="BA42" s="412">
        <v>84585</v>
      </c>
      <c r="BB42" s="412"/>
      <c r="BC42" s="412">
        <v>22961</v>
      </c>
      <c r="BD42" s="412"/>
      <c r="BE42" s="413">
        <f t="shared" si="10"/>
        <v>107546</v>
      </c>
      <c r="BF42" s="414"/>
      <c r="BG42" s="416">
        <v>48939</v>
      </c>
      <c r="BH42" s="414"/>
      <c r="BI42" s="412"/>
      <c r="BJ42" s="412"/>
      <c r="BK42" s="412"/>
      <c r="BL42" s="412">
        <v>9261</v>
      </c>
      <c r="BM42" s="412">
        <v>4500</v>
      </c>
      <c r="BN42" s="412"/>
      <c r="BO42" s="412"/>
      <c r="BP42" s="412"/>
      <c r="BQ42" s="412"/>
      <c r="BR42" s="412"/>
      <c r="BS42" s="412"/>
      <c r="BT42" s="412"/>
      <c r="BU42" s="413">
        <f t="shared" si="11"/>
        <v>13761</v>
      </c>
      <c r="BV42" s="414" t="s">
        <v>12</v>
      </c>
      <c r="BW42" s="413">
        <f t="shared" ref="BW42:BW73" si="16">(+BU42+BG42+BE42+AY42+AQ42+AK42)</f>
        <v>293970</v>
      </c>
      <c r="BX42" s="414" t="s">
        <v>12</v>
      </c>
      <c r="BY42" s="413">
        <f t="shared" ref="BY42:BY73" si="17">((+AC42+U42+N42)-BW42)</f>
        <v>331838</v>
      </c>
      <c r="BZ42" s="414" t="s">
        <v>12</v>
      </c>
      <c r="CA42" s="410"/>
      <c r="CB42" s="414" t="s">
        <v>12</v>
      </c>
      <c r="CC42" s="413">
        <f t="shared" si="12"/>
        <v>1220642</v>
      </c>
      <c r="CD42" s="414"/>
      <c r="CE42" s="43">
        <v>1129500</v>
      </c>
      <c r="CF42" s="43">
        <v>91142</v>
      </c>
      <c r="CG42" s="413">
        <f t="shared" si="13"/>
        <v>0</v>
      </c>
      <c r="CH42" s="394" t="s">
        <v>738</v>
      </c>
      <c r="CI42" s="359"/>
      <c r="CM42" s="381"/>
      <c r="CN42" s="366" t="s">
        <v>12</v>
      </c>
      <c r="CO42" s="355" t="s">
        <v>231</v>
      </c>
      <c r="CQ42" s="381">
        <f>(+CM32)</f>
        <v>329301</v>
      </c>
    </row>
    <row r="43" spans="1:102" x14ac:dyDescent="0.2">
      <c r="A43" s="355">
        <f t="shared" si="4"/>
        <v>1</v>
      </c>
      <c r="B43" s="357" t="s">
        <v>493</v>
      </c>
      <c r="C43" s="410">
        <v>515201</v>
      </c>
      <c r="D43" s="409"/>
      <c r="E43" s="412">
        <v>11817</v>
      </c>
      <c r="F43" s="412"/>
      <c r="G43" s="412">
        <v>15809</v>
      </c>
      <c r="H43" s="412"/>
      <c r="I43" s="412"/>
      <c r="J43" s="412"/>
      <c r="K43" s="412"/>
      <c r="L43" s="412"/>
      <c r="M43" s="412">
        <v>25015</v>
      </c>
      <c r="N43" s="413">
        <f t="shared" si="5"/>
        <v>52641</v>
      </c>
      <c r="O43" s="414"/>
      <c r="P43" s="412">
        <v>173424</v>
      </c>
      <c r="Q43" s="412">
        <v>33317</v>
      </c>
      <c r="R43" s="412"/>
      <c r="S43" s="412"/>
      <c r="T43" s="412">
        <v>42610</v>
      </c>
      <c r="U43" s="418">
        <f>(SUM(P43:T43))</f>
        <v>249351</v>
      </c>
      <c r="V43" s="414"/>
      <c r="W43" s="410">
        <v>157064</v>
      </c>
      <c r="X43" s="410"/>
      <c r="Y43" s="412"/>
      <c r="Z43" s="412"/>
      <c r="AA43" s="412"/>
      <c r="AB43" s="412"/>
      <c r="AC43" s="413">
        <f t="shared" si="7"/>
        <v>157064</v>
      </c>
      <c r="AD43" s="414"/>
      <c r="AE43" s="413">
        <f t="shared" si="15"/>
        <v>459056</v>
      </c>
      <c r="AF43" s="414"/>
      <c r="AG43" s="412"/>
      <c r="AH43" s="412"/>
      <c r="AI43" s="412"/>
      <c r="AJ43" s="412"/>
      <c r="AK43" s="413">
        <f t="shared" si="14"/>
        <v>0</v>
      </c>
      <c r="AL43" s="414"/>
      <c r="AM43" s="412">
        <v>28501</v>
      </c>
      <c r="AN43" s="412">
        <v>8381</v>
      </c>
      <c r="AO43" s="412"/>
      <c r="AP43" s="412"/>
      <c r="AQ43" s="413">
        <f t="shared" si="8"/>
        <v>36882</v>
      </c>
      <c r="AR43" s="414"/>
      <c r="AS43" s="412">
        <v>3989</v>
      </c>
      <c r="AT43" s="412">
        <v>1150</v>
      </c>
      <c r="AU43" s="412">
        <v>63043</v>
      </c>
      <c r="AV43" s="412">
        <v>301614</v>
      </c>
      <c r="AW43" s="412"/>
      <c r="AX43" s="412">
        <v>9328</v>
      </c>
      <c r="AY43" s="413">
        <f t="shared" si="9"/>
        <v>379124</v>
      </c>
      <c r="AZ43" s="414"/>
      <c r="BA43" s="412"/>
      <c r="BB43" s="412"/>
      <c r="BC43" s="412">
        <v>23496</v>
      </c>
      <c r="BD43" s="412"/>
      <c r="BE43" s="413">
        <f t="shared" si="10"/>
        <v>23496</v>
      </c>
      <c r="BF43" s="414"/>
      <c r="BG43" s="416">
        <v>11888</v>
      </c>
      <c r="BH43" s="414"/>
      <c r="BI43" s="412"/>
      <c r="BJ43" s="412"/>
      <c r="BK43" s="412"/>
      <c r="BL43" s="412">
        <v>27000</v>
      </c>
      <c r="BM43" s="412"/>
      <c r="BN43" s="412"/>
      <c r="BO43" s="412"/>
      <c r="BP43" s="412"/>
      <c r="BQ43" s="412"/>
      <c r="BR43" s="412"/>
      <c r="BS43" s="412"/>
      <c r="BT43" s="412"/>
      <c r="BU43" s="413">
        <f t="shared" si="11"/>
        <v>27000</v>
      </c>
      <c r="BV43" s="414" t="s">
        <v>12</v>
      </c>
      <c r="BW43" s="413">
        <f t="shared" si="16"/>
        <v>478390</v>
      </c>
      <c r="BX43" s="414" t="s">
        <v>12</v>
      </c>
      <c r="BY43" s="413">
        <f t="shared" si="17"/>
        <v>-19334</v>
      </c>
      <c r="BZ43" s="414" t="s">
        <v>12</v>
      </c>
      <c r="CA43" s="410"/>
      <c r="CB43" s="414" t="s">
        <v>12</v>
      </c>
      <c r="CC43" s="413">
        <f t="shared" si="12"/>
        <v>495867</v>
      </c>
      <c r="CD43" s="414"/>
      <c r="CE43" s="43">
        <v>395867</v>
      </c>
      <c r="CF43" s="43">
        <v>100000</v>
      </c>
      <c r="CG43" s="413">
        <f t="shared" si="13"/>
        <v>0</v>
      </c>
      <c r="CH43" s="394" t="s">
        <v>738</v>
      </c>
      <c r="CI43" s="395"/>
      <c r="CJ43" s="355" t="s">
        <v>233</v>
      </c>
      <c r="CM43" s="381"/>
      <c r="CN43" s="366" t="s">
        <v>12</v>
      </c>
      <c r="CO43" s="355" t="s">
        <v>234</v>
      </c>
      <c r="CQ43" s="381">
        <f>(+CM33)</f>
        <v>942323</v>
      </c>
    </row>
    <row r="44" spans="1:102" x14ac:dyDescent="0.2">
      <c r="A44" s="355">
        <f t="shared" si="4"/>
        <v>1</v>
      </c>
      <c r="B44" s="357" t="s">
        <v>494</v>
      </c>
      <c r="C44" s="410"/>
      <c r="D44" s="409"/>
      <c r="E44" s="412">
        <v>10219</v>
      </c>
      <c r="F44" s="412">
        <v>18251</v>
      </c>
      <c r="G44" s="412">
        <v>30750</v>
      </c>
      <c r="H44" s="412"/>
      <c r="I44" s="412"/>
      <c r="J44" s="412"/>
      <c r="K44" s="412"/>
      <c r="L44" s="412"/>
      <c r="M44" s="412">
        <v>16843</v>
      </c>
      <c r="N44" s="413">
        <f t="shared" si="5"/>
        <v>76063</v>
      </c>
      <c r="O44" s="414"/>
      <c r="P44" s="412">
        <v>353758</v>
      </c>
      <c r="Q44" s="412">
        <v>73382</v>
      </c>
      <c r="R44" s="412"/>
      <c r="S44" s="412">
        <v>66270</v>
      </c>
      <c r="T44" s="412">
        <v>106960</v>
      </c>
      <c r="U44" s="417">
        <f t="shared" si="6"/>
        <v>600370</v>
      </c>
      <c r="V44" s="414"/>
      <c r="W44" s="410">
        <v>515824</v>
      </c>
      <c r="X44" s="410"/>
      <c r="Y44" s="412"/>
      <c r="Z44" s="412"/>
      <c r="AA44" s="412"/>
      <c r="AB44" s="412">
        <v>2604343</v>
      </c>
      <c r="AC44" s="413">
        <f t="shared" si="7"/>
        <v>3120167</v>
      </c>
      <c r="AD44" s="414"/>
      <c r="AE44" s="413">
        <f t="shared" si="15"/>
        <v>3796600</v>
      </c>
      <c r="AF44" s="414"/>
      <c r="AG44" s="412"/>
      <c r="AH44" s="412"/>
      <c r="AI44" s="412"/>
      <c r="AJ44" s="412">
        <v>2044</v>
      </c>
      <c r="AK44" s="413">
        <f t="shared" si="14"/>
        <v>2044</v>
      </c>
      <c r="AL44" s="414"/>
      <c r="AM44" s="412">
        <v>168885</v>
      </c>
      <c r="AN44" s="412">
        <v>7280</v>
      </c>
      <c r="AO44" s="412"/>
      <c r="AP44" s="412"/>
      <c r="AQ44" s="413">
        <f t="shared" si="8"/>
        <v>176165</v>
      </c>
      <c r="AR44" s="414"/>
      <c r="AS44" s="412">
        <v>106600</v>
      </c>
      <c r="AT44" s="412">
        <v>81516</v>
      </c>
      <c r="AU44" s="412">
        <v>75625</v>
      </c>
      <c r="AV44" s="412">
        <v>92736</v>
      </c>
      <c r="AW44" s="412">
        <v>77358</v>
      </c>
      <c r="AX44" s="412">
        <v>15125</v>
      </c>
      <c r="AY44" s="413">
        <f t="shared" si="9"/>
        <v>448960</v>
      </c>
      <c r="AZ44" s="414"/>
      <c r="BA44" s="412">
        <v>82146</v>
      </c>
      <c r="BB44" s="412">
        <v>15960</v>
      </c>
      <c r="BC44" s="412">
        <v>24142</v>
      </c>
      <c r="BD44" s="412">
        <v>64741</v>
      </c>
      <c r="BE44" s="413">
        <f t="shared" si="10"/>
        <v>186989</v>
      </c>
      <c r="BF44" s="414"/>
      <c r="BG44" s="416">
        <v>62345</v>
      </c>
      <c r="BH44" s="414"/>
      <c r="BI44" s="412">
        <v>13710</v>
      </c>
      <c r="BJ44" s="412"/>
      <c r="BK44" s="412"/>
      <c r="BL44" s="412">
        <v>10358</v>
      </c>
      <c r="BM44" s="412">
        <v>24957</v>
      </c>
      <c r="BN44" s="412"/>
      <c r="BO44" s="412"/>
      <c r="BP44" s="412"/>
      <c r="BQ44" s="412"/>
      <c r="BR44" s="412">
        <v>260</v>
      </c>
      <c r="BS44" s="412"/>
      <c r="BT44" s="412">
        <v>26607</v>
      </c>
      <c r="BU44" s="413">
        <f t="shared" si="11"/>
        <v>75892</v>
      </c>
      <c r="BV44" s="414" t="s">
        <v>12</v>
      </c>
      <c r="BW44" s="413">
        <f t="shared" si="16"/>
        <v>952395</v>
      </c>
      <c r="BX44" s="414" t="s">
        <v>12</v>
      </c>
      <c r="BY44" s="413">
        <f t="shared" si="17"/>
        <v>2844205</v>
      </c>
      <c r="BZ44" s="414" t="s">
        <v>12</v>
      </c>
      <c r="CA44" s="410">
        <v>-2604343</v>
      </c>
      <c r="CB44" s="414" t="s">
        <v>12</v>
      </c>
      <c r="CC44" s="413">
        <f t="shared" si="12"/>
        <v>239862</v>
      </c>
      <c r="CD44" s="414"/>
      <c r="CE44" s="43">
        <v>239862</v>
      </c>
      <c r="CF44" s="43"/>
      <c r="CG44" s="413">
        <f t="shared" si="13"/>
        <v>0</v>
      </c>
      <c r="CH44" s="394" t="s">
        <v>738</v>
      </c>
      <c r="CI44" s="359"/>
      <c r="CJ44" s="380" t="s">
        <v>8</v>
      </c>
      <c r="CM44" s="381">
        <f>(+BG$75)</f>
        <v>23488821</v>
      </c>
      <c r="CN44" s="366" t="s">
        <v>12</v>
      </c>
      <c r="CO44" s="355" t="s">
        <v>236</v>
      </c>
      <c r="CQ44" s="381">
        <f>(+CM34)</f>
        <v>11331352</v>
      </c>
    </row>
    <row r="45" spans="1:102" x14ac:dyDescent="0.2">
      <c r="A45" s="355">
        <f t="shared" si="4"/>
        <v>1</v>
      </c>
      <c r="B45" s="357" t="s">
        <v>495</v>
      </c>
      <c r="C45" s="410">
        <v>25693</v>
      </c>
      <c r="D45" s="409"/>
      <c r="E45" s="412">
        <v>68647</v>
      </c>
      <c r="F45" s="412"/>
      <c r="G45" s="412">
        <v>479</v>
      </c>
      <c r="H45" s="412"/>
      <c r="I45" s="412"/>
      <c r="J45" s="412"/>
      <c r="K45" s="412"/>
      <c r="L45" s="412"/>
      <c r="M45" s="412"/>
      <c r="N45" s="413">
        <f t="shared" si="5"/>
        <v>69126</v>
      </c>
      <c r="O45" s="414"/>
      <c r="P45" s="412">
        <v>248650</v>
      </c>
      <c r="Q45" s="412">
        <v>3202</v>
      </c>
      <c r="R45" s="412">
        <v>30457</v>
      </c>
      <c r="S45" s="412"/>
      <c r="T45" s="412"/>
      <c r="U45" s="417">
        <f t="shared" si="6"/>
        <v>282309</v>
      </c>
      <c r="V45" s="414"/>
      <c r="W45" s="410"/>
      <c r="X45" s="410"/>
      <c r="Y45" s="412"/>
      <c r="Z45" s="412"/>
      <c r="AA45" s="412"/>
      <c r="AB45" s="412"/>
      <c r="AC45" s="413">
        <f t="shared" si="7"/>
        <v>0</v>
      </c>
      <c r="AD45" s="414"/>
      <c r="AE45" s="413">
        <f t="shared" si="15"/>
        <v>351435</v>
      </c>
      <c r="AF45" s="414"/>
      <c r="AG45" s="412"/>
      <c r="AH45" s="412"/>
      <c r="AI45" s="412"/>
      <c r="AJ45" s="412"/>
      <c r="AK45" s="413">
        <f t="shared" si="14"/>
        <v>0</v>
      </c>
      <c r="AL45" s="414"/>
      <c r="AM45" s="412"/>
      <c r="AN45" s="412">
        <v>7878</v>
      </c>
      <c r="AO45" s="412"/>
      <c r="AP45" s="412"/>
      <c r="AQ45" s="413">
        <f t="shared" si="8"/>
        <v>7878</v>
      </c>
      <c r="AR45" s="414"/>
      <c r="AS45" s="412"/>
      <c r="AT45" s="412">
        <v>88128</v>
      </c>
      <c r="AU45" s="412">
        <v>16928</v>
      </c>
      <c r="AV45" s="412">
        <v>32567</v>
      </c>
      <c r="AW45" s="412"/>
      <c r="AX45" s="412">
        <v>692</v>
      </c>
      <c r="AY45" s="413">
        <f t="shared" si="9"/>
        <v>138315</v>
      </c>
      <c r="AZ45" s="414"/>
      <c r="BA45" s="412"/>
      <c r="BB45" s="412">
        <v>64118</v>
      </c>
      <c r="BC45" s="412">
        <v>47559</v>
      </c>
      <c r="BD45" s="412"/>
      <c r="BE45" s="413">
        <f t="shared" si="10"/>
        <v>111677</v>
      </c>
      <c r="BF45" s="414"/>
      <c r="BG45" s="416">
        <v>37406</v>
      </c>
      <c r="BH45" s="414"/>
      <c r="BI45" s="412"/>
      <c r="BJ45" s="412">
        <v>1200</v>
      </c>
      <c r="BK45" s="412"/>
      <c r="BL45" s="412">
        <v>10980</v>
      </c>
      <c r="BM45" s="412"/>
      <c r="BN45" s="412"/>
      <c r="BO45" s="412"/>
      <c r="BP45" s="412"/>
      <c r="BQ45" s="412"/>
      <c r="BR45" s="412"/>
      <c r="BS45" s="412"/>
      <c r="BT45" s="412"/>
      <c r="BU45" s="413">
        <f t="shared" si="11"/>
        <v>12180</v>
      </c>
      <c r="BV45" s="414" t="s">
        <v>12</v>
      </c>
      <c r="BW45" s="413">
        <f t="shared" si="16"/>
        <v>307456</v>
      </c>
      <c r="BX45" s="414" t="s">
        <v>12</v>
      </c>
      <c r="BY45" s="413">
        <f t="shared" si="17"/>
        <v>43979</v>
      </c>
      <c r="BZ45" s="414" t="s">
        <v>12</v>
      </c>
      <c r="CA45" s="410"/>
      <c r="CB45" s="414" t="s">
        <v>12</v>
      </c>
      <c r="CC45" s="413">
        <f t="shared" si="12"/>
        <v>69672</v>
      </c>
      <c r="CD45" s="414"/>
      <c r="CE45" s="43">
        <v>54672</v>
      </c>
      <c r="CF45" s="43">
        <v>15000</v>
      </c>
      <c r="CG45" s="413">
        <f t="shared" si="13"/>
        <v>0</v>
      </c>
      <c r="CH45" s="394" t="s">
        <v>738</v>
      </c>
      <c r="CI45" s="395"/>
      <c r="CJ45" s="380" t="s">
        <v>238</v>
      </c>
      <c r="CM45" s="381"/>
      <c r="CN45" s="366" t="s">
        <v>12</v>
      </c>
      <c r="CO45" s="355" t="s">
        <v>239</v>
      </c>
      <c r="CQ45" s="381">
        <f>(+CM35)</f>
        <v>3368044</v>
      </c>
    </row>
    <row r="46" spans="1:102" x14ac:dyDescent="0.2">
      <c r="A46" s="355">
        <f t="shared" si="4"/>
        <v>1</v>
      </c>
      <c r="B46" s="357" t="s">
        <v>496</v>
      </c>
      <c r="C46" s="410">
        <v>11554655</v>
      </c>
      <c r="D46" s="409"/>
      <c r="E46" s="412">
        <v>4094833</v>
      </c>
      <c r="F46" s="412"/>
      <c r="G46" s="412">
        <v>464328</v>
      </c>
      <c r="H46" s="412"/>
      <c r="I46" s="412"/>
      <c r="J46" s="412"/>
      <c r="K46" s="412"/>
      <c r="L46" s="412"/>
      <c r="M46" s="412">
        <v>567557</v>
      </c>
      <c r="N46" s="413">
        <f t="shared" si="5"/>
        <v>5126718</v>
      </c>
      <c r="O46" s="414"/>
      <c r="P46" s="412">
        <v>4338357</v>
      </c>
      <c r="Q46" s="412"/>
      <c r="R46" s="412">
        <v>397331</v>
      </c>
      <c r="S46" s="412"/>
      <c r="T46" s="412">
        <v>95360</v>
      </c>
      <c r="U46" s="417">
        <f t="shared" si="6"/>
        <v>4831048</v>
      </c>
      <c r="V46" s="414"/>
      <c r="W46" s="410">
        <v>74465</v>
      </c>
      <c r="X46" s="410"/>
      <c r="Y46" s="412"/>
      <c r="Z46" s="412">
        <v>152412</v>
      </c>
      <c r="AA46" s="412"/>
      <c r="AB46" s="412"/>
      <c r="AC46" s="413">
        <f t="shared" si="7"/>
        <v>226877</v>
      </c>
      <c r="AD46" s="414"/>
      <c r="AE46" s="413">
        <f t="shared" si="15"/>
        <v>10184643</v>
      </c>
      <c r="AF46" s="414"/>
      <c r="AG46" s="412">
        <v>289234</v>
      </c>
      <c r="AH46" s="412"/>
      <c r="AI46" s="412"/>
      <c r="AJ46" s="412"/>
      <c r="AK46" s="413">
        <f t="shared" si="14"/>
        <v>289234</v>
      </c>
      <c r="AL46" s="414"/>
      <c r="AM46" s="412">
        <v>2154797</v>
      </c>
      <c r="AN46" s="412"/>
      <c r="AO46" s="412"/>
      <c r="AP46" s="412"/>
      <c r="AQ46" s="413">
        <f t="shared" si="8"/>
        <v>2154797</v>
      </c>
      <c r="AR46" s="414"/>
      <c r="AS46" s="412">
        <v>611576</v>
      </c>
      <c r="AT46" s="412">
        <v>147221</v>
      </c>
      <c r="AU46" s="412">
        <v>1104275</v>
      </c>
      <c r="AV46" s="412">
        <v>125014</v>
      </c>
      <c r="AW46" s="412">
        <v>149339</v>
      </c>
      <c r="AX46" s="412">
        <v>570296</v>
      </c>
      <c r="AY46" s="413">
        <f t="shared" si="9"/>
        <v>2707721</v>
      </c>
      <c r="AZ46" s="414"/>
      <c r="BA46" s="412">
        <v>1123877</v>
      </c>
      <c r="BB46" s="412"/>
      <c r="BC46" s="412">
        <v>802567</v>
      </c>
      <c r="BD46" s="412"/>
      <c r="BE46" s="413">
        <f t="shared" si="10"/>
        <v>1926444</v>
      </c>
      <c r="BF46" s="414"/>
      <c r="BG46" s="416">
        <v>710814</v>
      </c>
      <c r="BH46" s="414"/>
      <c r="BI46" s="412">
        <v>19686</v>
      </c>
      <c r="BJ46" s="412">
        <v>25611</v>
      </c>
      <c r="BK46" s="412"/>
      <c r="BL46" s="412">
        <v>55980</v>
      </c>
      <c r="BM46" s="412">
        <v>93437</v>
      </c>
      <c r="BN46" s="412"/>
      <c r="BO46" s="412"/>
      <c r="BP46" s="412"/>
      <c r="BQ46" s="412"/>
      <c r="BR46" s="412"/>
      <c r="BS46" s="412"/>
      <c r="BT46" s="412">
        <v>1189894</v>
      </c>
      <c r="BU46" s="413">
        <f t="shared" si="11"/>
        <v>1384608</v>
      </c>
      <c r="BV46" s="414" t="s">
        <v>12</v>
      </c>
      <c r="BW46" s="413">
        <f t="shared" si="16"/>
        <v>9173618</v>
      </c>
      <c r="BX46" s="414" t="s">
        <v>12</v>
      </c>
      <c r="BY46" s="413">
        <f t="shared" si="17"/>
        <v>1011025</v>
      </c>
      <c r="BZ46" s="414" t="s">
        <v>12</v>
      </c>
      <c r="CA46" s="410"/>
      <c r="CB46" s="414" t="s">
        <v>12</v>
      </c>
      <c r="CC46" s="413">
        <f t="shared" si="12"/>
        <v>12565680</v>
      </c>
      <c r="CD46" s="414"/>
      <c r="CE46" s="43">
        <v>11117051</v>
      </c>
      <c r="CF46" s="43">
        <v>1448629</v>
      </c>
      <c r="CG46" s="413">
        <f t="shared" si="13"/>
        <v>0</v>
      </c>
      <c r="CH46" s="394" t="s">
        <v>738</v>
      </c>
      <c r="CI46" s="359"/>
      <c r="CJ46" s="355" t="s">
        <v>242</v>
      </c>
      <c r="CM46" s="381">
        <f>(+AG75+AM75)</f>
        <v>67130768</v>
      </c>
      <c r="CN46" s="366" t="s">
        <v>12</v>
      </c>
      <c r="CO46" s="355" t="s">
        <v>220</v>
      </c>
      <c r="CU46" s="355" t="s">
        <v>221</v>
      </c>
    </row>
    <row r="47" spans="1:102" x14ac:dyDescent="0.2">
      <c r="A47" s="355">
        <f t="shared" si="4"/>
        <v>1</v>
      </c>
      <c r="B47" s="357" t="s">
        <v>497</v>
      </c>
      <c r="C47" s="410">
        <v>1938810</v>
      </c>
      <c r="D47" s="409"/>
      <c r="E47" s="412">
        <v>119917</v>
      </c>
      <c r="F47" s="412"/>
      <c r="G47" s="412">
        <v>58569</v>
      </c>
      <c r="H47" s="412"/>
      <c r="I47" s="412"/>
      <c r="J47" s="412"/>
      <c r="K47" s="412"/>
      <c r="L47" s="412"/>
      <c r="M47" s="412">
        <v>102302</v>
      </c>
      <c r="N47" s="413">
        <f t="shared" si="5"/>
        <v>280788</v>
      </c>
      <c r="O47" s="414"/>
      <c r="P47" s="412">
        <v>867956</v>
      </c>
      <c r="Q47" s="412"/>
      <c r="R47" s="412"/>
      <c r="S47" s="412">
        <v>542303</v>
      </c>
      <c r="T47" s="412">
        <v>281641</v>
      </c>
      <c r="U47" s="417">
        <f t="shared" si="6"/>
        <v>1691900</v>
      </c>
      <c r="V47" s="414" t="s">
        <v>83</v>
      </c>
      <c r="W47" s="410">
        <v>508680</v>
      </c>
      <c r="X47" s="410"/>
      <c r="Y47" s="412"/>
      <c r="Z47" s="412"/>
      <c r="AA47" s="412"/>
      <c r="AB47" s="412"/>
      <c r="AC47" s="413">
        <f t="shared" si="7"/>
        <v>508680</v>
      </c>
      <c r="AD47" s="414"/>
      <c r="AE47" s="413">
        <f t="shared" si="15"/>
        <v>2481368</v>
      </c>
      <c r="AF47" s="414"/>
      <c r="AG47" s="412"/>
      <c r="AH47" s="412"/>
      <c r="AI47" s="412"/>
      <c r="AJ47" s="412"/>
      <c r="AK47" s="413">
        <f t="shared" si="14"/>
        <v>0</v>
      </c>
      <c r="AL47" s="414"/>
      <c r="AM47" s="412">
        <v>180382</v>
      </c>
      <c r="AN47" s="412">
        <v>148207</v>
      </c>
      <c r="AO47" s="412"/>
      <c r="AP47" s="412">
        <v>5279</v>
      </c>
      <c r="AQ47" s="413">
        <f t="shared" si="8"/>
        <v>333868</v>
      </c>
      <c r="AR47" s="414"/>
      <c r="AS47" s="412"/>
      <c r="AT47" s="412"/>
      <c r="AU47" s="412">
        <v>125175</v>
      </c>
      <c r="AV47" s="412">
        <v>180393</v>
      </c>
      <c r="AW47" s="412"/>
      <c r="AX47" s="412">
        <v>21833</v>
      </c>
      <c r="AY47" s="413">
        <f t="shared" si="9"/>
        <v>327401</v>
      </c>
      <c r="AZ47" s="414"/>
      <c r="BA47" s="412">
        <v>599326</v>
      </c>
      <c r="BB47" s="412">
        <v>83751</v>
      </c>
      <c r="BC47" s="412">
        <v>443494</v>
      </c>
      <c r="BD47" s="412">
        <v>53604</v>
      </c>
      <c r="BE47" s="413">
        <f t="shared" si="10"/>
        <v>1180175</v>
      </c>
      <c r="BF47" s="414"/>
      <c r="BG47" s="416">
        <v>324397</v>
      </c>
      <c r="BH47" s="414"/>
      <c r="BI47" s="412"/>
      <c r="BJ47" s="412"/>
      <c r="BK47" s="412"/>
      <c r="BL47" s="412">
        <v>8318</v>
      </c>
      <c r="BM47" s="412">
        <v>48349</v>
      </c>
      <c r="BN47" s="412"/>
      <c r="BO47" s="412"/>
      <c r="BP47" s="412"/>
      <c r="BQ47" s="412"/>
      <c r="BR47" s="412"/>
      <c r="BS47" s="412"/>
      <c r="BT47" s="412"/>
      <c r="BU47" s="413">
        <f t="shared" si="11"/>
        <v>56667</v>
      </c>
      <c r="BV47" s="414" t="s">
        <v>12</v>
      </c>
      <c r="BW47" s="413">
        <f t="shared" si="16"/>
        <v>2222508</v>
      </c>
      <c r="BX47" s="414" t="s">
        <v>12</v>
      </c>
      <c r="BY47" s="413">
        <f t="shared" si="17"/>
        <v>258860</v>
      </c>
      <c r="BZ47" s="414" t="s">
        <v>12</v>
      </c>
      <c r="CA47" s="410"/>
      <c r="CB47" s="414" t="s">
        <v>12</v>
      </c>
      <c r="CC47" s="413">
        <f t="shared" si="12"/>
        <v>2197670</v>
      </c>
      <c r="CD47" s="414"/>
      <c r="CE47" s="43">
        <v>1648253</v>
      </c>
      <c r="CF47" s="43">
        <v>549417</v>
      </c>
      <c r="CG47" s="413">
        <f t="shared" si="13"/>
        <v>0</v>
      </c>
      <c r="CH47" s="394" t="s">
        <v>738</v>
      </c>
      <c r="CI47" s="359"/>
      <c r="CJ47" s="355" t="s">
        <v>245</v>
      </c>
      <c r="CM47" s="381">
        <f>(+AH75+AN75)</f>
        <v>17260323</v>
      </c>
      <c r="CN47" s="366" t="s">
        <v>12</v>
      </c>
      <c r="CO47" s="355" t="s">
        <v>246</v>
      </c>
    </row>
    <row r="48" spans="1:102" x14ac:dyDescent="0.2">
      <c r="A48" s="355">
        <f t="shared" si="4"/>
        <v>1</v>
      </c>
      <c r="B48" s="357" t="s">
        <v>498</v>
      </c>
      <c r="C48" s="410">
        <v>2563536</v>
      </c>
      <c r="D48" s="409"/>
      <c r="E48" s="412">
        <v>1915658</v>
      </c>
      <c r="F48" s="412"/>
      <c r="G48" s="412">
        <v>137640</v>
      </c>
      <c r="H48" s="412"/>
      <c r="I48" s="412"/>
      <c r="J48" s="412"/>
      <c r="K48" s="412"/>
      <c r="L48" s="412"/>
      <c r="M48" s="412">
        <v>54687</v>
      </c>
      <c r="N48" s="413">
        <f t="shared" si="5"/>
        <v>2107985</v>
      </c>
      <c r="O48" s="414"/>
      <c r="P48" s="412">
        <v>2853062</v>
      </c>
      <c r="Q48" s="412">
        <v>232346</v>
      </c>
      <c r="R48" s="412"/>
      <c r="S48" s="412"/>
      <c r="T48" s="412">
        <v>873873</v>
      </c>
      <c r="U48" s="417">
        <f t="shared" si="6"/>
        <v>3959281</v>
      </c>
      <c r="V48" s="414"/>
      <c r="W48" s="410"/>
      <c r="X48" s="410"/>
      <c r="Y48" s="412"/>
      <c r="Z48" s="412"/>
      <c r="AA48" s="412"/>
      <c r="AB48" s="412"/>
      <c r="AC48" s="413">
        <f t="shared" si="7"/>
        <v>0</v>
      </c>
      <c r="AD48" s="414"/>
      <c r="AE48" s="413">
        <f t="shared" si="15"/>
        <v>6067266</v>
      </c>
      <c r="AF48" s="414"/>
      <c r="AG48" s="412"/>
      <c r="AH48" s="412"/>
      <c r="AI48" s="412"/>
      <c r="AJ48" s="412"/>
      <c r="AK48" s="413">
        <f t="shared" si="14"/>
        <v>0</v>
      </c>
      <c r="AL48" s="414"/>
      <c r="AM48" s="412">
        <v>1307972</v>
      </c>
      <c r="AN48" s="412">
        <v>799244</v>
      </c>
      <c r="AO48" s="412"/>
      <c r="AP48" s="412">
        <v>19331</v>
      </c>
      <c r="AQ48" s="413">
        <f t="shared" si="8"/>
        <v>2126547</v>
      </c>
      <c r="AR48" s="414"/>
      <c r="AS48" s="412">
        <v>1279357</v>
      </c>
      <c r="AT48" s="412">
        <v>491547</v>
      </c>
      <c r="AU48" s="412">
        <v>117735</v>
      </c>
      <c r="AV48" s="412">
        <v>376218</v>
      </c>
      <c r="AW48" s="412"/>
      <c r="AX48" s="412">
        <v>149963</v>
      </c>
      <c r="AY48" s="413">
        <f t="shared" si="9"/>
        <v>2414820</v>
      </c>
      <c r="AZ48" s="414"/>
      <c r="BA48" s="412">
        <v>348962</v>
      </c>
      <c r="BB48" s="412"/>
      <c r="BC48" s="412">
        <v>441712</v>
      </c>
      <c r="BD48" s="412"/>
      <c r="BE48" s="413">
        <f t="shared" si="10"/>
        <v>790674</v>
      </c>
      <c r="BF48" s="414"/>
      <c r="BG48" s="416">
        <v>664948</v>
      </c>
      <c r="BH48" s="414"/>
      <c r="BI48" s="412"/>
      <c r="BJ48" s="412"/>
      <c r="BK48" s="412"/>
      <c r="BL48" s="412">
        <v>12715</v>
      </c>
      <c r="BM48" s="412">
        <v>68384</v>
      </c>
      <c r="BN48" s="412"/>
      <c r="BO48" s="412"/>
      <c r="BP48" s="412"/>
      <c r="BQ48" s="412"/>
      <c r="BR48" s="412">
        <v>31318</v>
      </c>
      <c r="BS48" s="412"/>
      <c r="BT48" s="412"/>
      <c r="BU48" s="413">
        <f t="shared" si="11"/>
        <v>112417</v>
      </c>
      <c r="BV48" s="414" t="s">
        <v>12</v>
      </c>
      <c r="BW48" s="413">
        <f t="shared" si="16"/>
        <v>6109406</v>
      </c>
      <c r="BX48" s="414" t="s">
        <v>12</v>
      </c>
      <c r="BY48" s="413">
        <f t="shared" si="17"/>
        <v>-42140</v>
      </c>
      <c r="BZ48" s="414" t="s">
        <v>12</v>
      </c>
      <c r="CA48" s="410"/>
      <c r="CB48" s="414" t="s">
        <v>12</v>
      </c>
      <c r="CC48" s="413">
        <f t="shared" si="12"/>
        <v>2521396</v>
      </c>
      <c r="CD48" s="414"/>
      <c r="CE48" s="43">
        <v>1971396</v>
      </c>
      <c r="CF48" s="43">
        <v>550000</v>
      </c>
      <c r="CG48" s="413">
        <f t="shared" si="13"/>
        <v>0</v>
      </c>
      <c r="CH48" s="394" t="s">
        <v>738</v>
      </c>
      <c r="CI48" s="359"/>
      <c r="CJ48" s="355" t="s">
        <v>249</v>
      </c>
      <c r="CM48" s="381">
        <f>(+AI75+AO75)</f>
        <v>800</v>
      </c>
      <c r="CN48" s="366" t="s">
        <v>12</v>
      </c>
      <c r="CO48" s="355" t="s">
        <v>250</v>
      </c>
    </row>
    <row r="49" spans="1:99" x14ac:dyDescent="0.2">
      <c r="A49" s="355">
        <f t="shared" si="4"/>
        <v>1</v>
      </c>
      <c r="B49" s="357" t="s">
        <v>499</v>
      </c>
      <c r="C49" s="410">
        <v>3717263</v>
      </c>
      <c r="D49" s="409"/>
      <c r="E49" s="412">
        <v>1851371</v>
      </c>
      <c r="F49" s="412"/>
      <c r="G49" s="412">
        <v>136519</v>
      </c>
      <c r="H49" s="412"/>
      <c r="I49" s="412"/>
      <c r="J49" s="412"/>
      <c r="K49" s="412"/>
      <c r="L49" s="412"/>
      <c r="M49" s="412">
        <v>12284</v>
      </c>
      <c r="N49" s="413">
        <f t="shared" si="5"/>
        <v>2000174</v>
      </c>
      <c r="O49" s="414"/>
      <c r="P49" s="412">
        <v>2923632</v>
      </c>
      <c r="Q49" s="412">
        <v>87079</v>
      </c>
      <c r="R49" s="412">
        <v>49244</v>
      </c>
      <c r="S49" s="412"/>
      <c r="T49" s="412"/>
      <c r="U49" s="417">
        <f t="shared" si="6"/>
        <v>3059955</v>
      </c>
      <c r="V49" s="414"/>
      <c r="W49" s="410"/>
      <c r="X49" s="410"/>
      <c r="Y49" s="412"/>
      <c r="Z49" s="412">
        <v>173315</v>
      </c>
      <c r="AA49" s="412"/>
      <c r="AB49" s="412">
        <v>9970</v>
      </c>
      <c r="AC49" s="413">
        <f t="shared" si="7"/>
        <v>183285</v>
      </c>
      <c r="AD49" s="414"/>
      <c r="AE49" s="413">
        <f t="shared" si="15"/>
        <v>5243414</v>
      </c>
      <c r="AF49" s="414"/>
      <c r="AG49" s="412"/>
      <c r="AH49" s="412"/>
      <c r="AI49" s="412"/>
      <c r="AJ49" s="412"/>
      <c r="AK49" s="413">
        <f t="shared" si="14"/>
        <v>0</v>
      </c>
      <c r="AL49" s="414"/>
      <c r="AM49" s="412">
        <v>1076957</v>
      </c>
      <c r="AN49" s="412">
        <v>10002</v>
      </c>
      <c r="AO49" s="412"/>
      <c r="AP49" s="412"/>
      <c r="AQ49" s="413">
        <f t="shared" si="8"/>
        <v>1086959</v>
      </c>
      <c r="AR49" s="414"/>
      <c r="AS49" s="412">
        <v>914908</v>
      </c>
      <c r="AT49" s="412">
        <v>33326</v>
      </c>
      <c r="AU49" s="412">
        <v>577440</v>
      </c>
      <c r="AV49" s="412">
        <v>235202</v>
      </c>
      <c r="AW49" s="412"/>
      <c r="AX49" s="412">
        <v>124481</v>
      </c>
      <c r="AY49" s="413">
        <f t="shared" si="9"/>
        <v>1885357</v>
      </c>
      <c r="AZ49" s="414"/>
      <c r="BA49" s="412">
        <v>723872</v>
      </c>
      <c r="BB49" s="412"/>
      <c r="BC49" s="412">
        <v>310202</v>
      </c>
      <c r="BD49" s="412"/>
      <c r="BE49" s="413">
        <f t="shared" si="10"/>
        <v>1034074</v>
      </c>
      <c r="BF49" s="414"/>
      <c r="BG49" s="416">
        <v>300581</v>
      </c>
      <c r="BH49" s="414"/>
      <c r="BI49" s="412"/>
      <c r="BJ49" s="412"/>
      <c r="BK49" s="412"/>
      <c r="BL49" s="412">
        <v>28503</v>
      </c>
      <c r="BM49" s="412">
        <v>278289</v>
      </c>
      <c r="BN49" s="412"/>
      <c r="BO49" s="412"/>
      <c r="BP49" s="412"/>
      <c r="BQ49" s="412"/>
      <c r="BR49" s="412"/>
      <c r="BS49" s="412"/>
      <c r="BT49" s="412"/>
      <c r="BU49" s="413">
        <f t="shared" si="11"/>
        <v>306792</v>
      </c>
      <c r="BV49" s="414" t="s">
        <v>12</v>
      </c>
      <c r="BW49" s="413">
        <f t="shared" si="16"/>
        <v>4613763</v>
      </c>
      <c r="BX49" s="414" t="s">
        <v>12</v>
      </c>
      <c r="BY49" s="413">
        <f t="shared" si="17"/>
        <v>629651</v>
      </c>
      <c r="BZ49" s="414" t="s">
        <v>12</v>
      </c>
      <c r="CA49" s="410"/>
      <c r="CB49" s="414" t="s">
        <v>12</v>
      </c>
      <c r="CC49" s="413">
        <f t="shared" si="12"/>
        <v>4346914</v>
      </c>
      <c r="CD49" s="414"/>
      <c r="CE49" s="43">
        <v>3996915</v>
      </c>
      <c r="CF49" s="43">
        <v>349999</v>
      </c>
      <c r="CG49" s="413">
        <f t="shared" si="13"/>
        <v>0</v>
      </c>
      <c r="CH49" s="394" t="s">
        <v>738</v>
      </c>
      <c r="CI49" s="359"/>
      <c r="CJ49" s="355" t="s">
        <v>253</v>
      </c>
      <c r="CM49" s="381">
        <f>(+AJ75+AP75)</f>
        <v>8650478</v>
      </c>
      <c r="CN49" s="366" t="s">
        <v>12</v>
      </c>
      <c r="CO49" s="355" t="s">
        <v>220</v>
      </c>
      <c r="CU49" s="355" t="s">
        <v>221</v>
      </c>
    </row>
    <row r="50" spans="1:99" x14ac:dyDescent="0.2">
      <c r="A50" s="355">
        <f t="shared" si="4"/>
        <v>1</v>
      </c>
      <c r="B50" s="357" t="s">
        <v>500</v>
      </c>
      <c r="C50" s="410">
        <v>958884</v>
      </c>
      <c r="D50" s="409"/>
      <c r="E50" s="412">
        <v>243187</v>
      </c>
      <c r="F50" s="412">
        <v>101786</v>
      </c>
      <c r="G50" s="412">
        <v>32682</v>
      </c>
      <c r="H50" s="412"/>
      <c r="I50" s="412"/>
      <c r="J50" s="412"/>
      <c r="K50" s="412"/>
      <c r="L50" s="412"/>
      <c r="M50" s="412">
        <v>8600</v>
      </c>
      <c r="N50" s="413">
        <f t="shared" si="5"/>
        <v>386255</v>
      </c>
      <c r="O50" s="414"/>
      <c r="P50" s="412">
        <v>522402</v>
      </c>
      <c r="Q50" s="412">
        <v>12944</v>
      </c>
      <c r="R50" s="412">
        <v>25433</v>
      </c>
      <c r="S50" s="412"/>
      <c r="T50" s="412">
        <v>158823</v>
      </c>
      <c r="U50" s="417">
        <f t="shared" si="6"/>
        <v>719602</v>
      </c>
      <c r="V50" s="414"/>
      <c r="W50" s="410">
        <v>7398</v>
      </c>
      <c r="X50" s="410"/>
      <c r="Y50" s="412"/>
      <c r="Z50" s="412"/>
      <c r="AA50" s="412"/>
      <c r="AB50" s="412"/>
      <c r="AC50" s="413">
        <f t="shared" si="7"/>
        <v>7398</v>
      </c>
      <c r="AD50" s="414"/>
      <c r="AE50" s="413">
        <f t="shared" si="15"/>
        <v>1113255</v>
      </c>
      <c r="AF50" s="414"/>
      <c r="AG50" s="412">
        <v>55013</v>
      </c>
      <c r="AH50" s="412"/>
      <c r="AI50" s="412"/>
      <c r="AJ50" s="412"/>
      <c r="AK50" s="413">
        <f t="shared" si="14"/>
        <v>55013</v>
      </c>
      <c r="AL50" s="414"/>
      <c r="AM50" s="412"/>
      <c r="AN50" s="412"/>
      <c r="AO50" s="412"/>
      <c r="AP50" s="412"/>
      <c r="AQ50" s="413">
        <f t="shared" si="8"/>
        <v>0</v>
      </c>
      <c r="AR50" s="414"/>
      <c r="AS50" s="412">
        <v>317796</v>
      </c>
      <c r="AT50" s="412">
        <v>105026</v>
      </c>
      <c r="AU50" s="412">
        <v>73374</v>
      </c>
      <c r="AV50" s="412">
        <v>149302</v>
      </c>
      <c r="AW50" s="412"/>
      <c r="AX50" s="412">
        <v>5660</v>
      </c>
      <c r="AY50" s="413">
        <f t="shared" si="9"/>
        <v>651158</v>
      </c>
      <c r="AZ50" s="414"/>
      <c r="BA50" s="412">
        <v>139585</v>
      </c>
      <c r="BB50" s="412">
        <v>48629</v>
      </c>
      <c r="BC50" s="412">
        <v>132813</v>
      </c>
      <c r="BD50" s="412"/>
      <c r="BE50" s="413">
        <f t="shared" si="10"/>
        <v>321027</v>
      </c>
      <c r="BF50" s="414"/>
      <c r="BG50" s="416">
        <v>81271</v>
      </c>
      <c r="BH50" s="414"/>
      <c r="BI50" s="412"/>
      <c r="BJ50" s="412"/>
      <c r="BK50" s="412"/>
      <c r="BL50" s="412">
        <v>10182</v>
      </c>
      <c r="BM50" s="412">
        <v>96939</v>
      </c>
      <c r="BN50" s="412"/>
      <c r="BO50" s="412"/>
      <c r="BP50" s="412"/>
      <c r="BQ50" s="412"/>
      <c r="BR50" s="412"/>
      <c r="BS50" s="412"/>
      <c r="BT50" s="412"/>
      <c r="BU50" s="413">
        <f t="shared" si="11"/>
        <v>107121</v>
      </c>
      <c r="BV50" s="414" t="s">
        <v>12</v>
      </c>
      <c r="BW50" s="413">
        <f t="shared" si="16"/>
        <v>1215590</v>
      </c>
      <c r="BX50" s="414" t="s">
        <v>12</v>
      </c>
      <c r="BY50" s="413">
        <f t="shared" si="17"/>
        <v>-102335</v>
      </c>
      <c r="BZ50" s="414" t="s">
        <v>12</v>
      </c>
      <c r="CA50" s="410">
        <v>-769</v>
      </c>
      <c r="CB50" s="414" t="s">
        <v>12</v>
      </c>
      <c r="CC50" s="413">
        <f t="shared" si="12"/>
        <v>855780</v>
      </c>
      <c r="CD50" s="414"/>
      <c r="CE50" s="43">
        <v>641835</v>
      </c>
      <c r="CF50" s="43">
        <v>213945</v>
      </c>
      <c r="CG50" s="413">
        <f t="shared" si="13"/>
        <v>0</v>
      </c>
      <c r="CH50" s="394" t="s">
        <v>738</v>
      </c>
      <c r="CI50" s="359"/>
      <c r="CJ50" s="355" t="s">
        <v>255</v>
      </c>
      <c r="CM50" s="381">
        <f>(+AK75+AQ75)</f>
        <v>93042369</v>
      </c>
      <c r="CN50" s="366" t="s">
        <v>12</v>
      </c>
      <c r="CO50" s="355" t="s">
        <v>256</v>
      </c>
    </row>
    <row r="51" spans="1:99" x14ac:dyDescent="0.2">
      <c r="A51" s="355">
        <f t="shared" si="4"/>
        <v>1</v>
      </c>
      <c r="B51" s="357" t="s">
        <v>501</v>
      </c>
      <c r="C51" s="410">
        <v>12890168</v>
      </c>
      <c r="D51" s="409"/>
      <c r="E51" s="412">
        <v>10505075</v>
      </c>
      <c r="F51" s="412">
        <v>281201</v>
      </c>
      <c r="G51" s="412">
        <v>470421</v>
      </c>
      <c r="H51" s="412"/>
      <c r="I51" s="412"/>
      <c r="J51" s="412"/>
      <c r="K51" s="412"/>
      <c r="L51" s="412"/>
      <c r="M51" s="412">
        <v>232314</v>
      </c>
      <c r="N51" s="413">
        <f t="shared" si="5"/>
        <v>11489011</v>
      </c>
      <c r="O51" s="414"/>
      <c r="P51" s="412">
        <v>5916260</v>
      </c>
      <c r="Q51" s="412"/>
      <c r="R51" s="412">
        <v>663471</v>
      </c>
      <c r="S51" s="412"/>
      <c r="T51" s="412"/>
      <c r="U51" s="417">
        <f t="shared" si="6"/>
        <v>6579731</v>
      </c>
      <c r="V51" s="414"/>
      <c r="W51" s="410"/>
      <c r="X51" s="410"/>
      <c r="Y51" s="412"/>
      <c r="Z51" s="412"/>
      <c r="AA51" s="412"/>
      <c r="AB51" s="412"/>
      <c r="AC51" s="413">
        <f t="shared" si="7"/>
        <v>0</v>
      </c>
      <c r="AD51" s="414"/>
      <c r="AE51" s="413">
        <f t="shared" si="15"/>
        <v>18068742</v>
      </c>
      <c r="AF51" s="414"/>
      <c r="AG51" s="412"/>
      <c r="AH51" s="412"/>
      <c r="AI51" s="412"/>
      <c r="AJ51" s="412">
        <v>1630229</v>
      </c>
      <c r="AK51" s="413">
        <f t="shared" si="14"/>
        <v>1630229</v>
      </c>
      <c r="AL51" s="414"/>
      <c r="AM51" s="412">
        <v>2447624</v>
      </c>
      <c r="AN51" s="412">
        <v>630179</v>
      </c>
      <c r="AO51" s="412"/>
      <c r="AP51" s="412"/>
      <c r="AQ51" s="413">
        <f t="shared" si="8"/>
        <v>3077803</v>
      </c>
      <c r="AR51" s="414"/>
      <c r="AS51" s="412">
        <v>2144356</v>
      </c>
      <c r="AT51" s="412">
        <v>41714</v>
      </c>
      <c r="AU51" s="412">
        <v>101934</v>
      </c>
      <c r="AV51" s="412">
        <v>85878</v>
      </c>
      <c r="AW51" s="412">
        <v>74133</v>
      </c>
      <c r="AX51" s="412">
        <v>609194</v>
      </c>
      <c r="AY51" s="413">
        <f t="shared" si="9"/>
        <v>3057209</v>
      </c>
      <c r="AZ51" s="414"/>
      <c r="BA51" s="412">
        <v>941531</v>
      </c>
      <c r="BB51" s="412"/>
      <c r="BC51" s="412">
        <v>899348</v>
      </c>
      <c r="BD51" s="412"/>
      <c r="BE51" s="413">
        <f t="shared" si="10"/>
        <v>1840879</v>
      </c>
      <c r="BF51" s="414"/>
      <c r="BG51" s="416">
        <v>584385</v>
      </c>
      <c r="BH51" s="414"/>
      <c r="BI51" s="412">
        <v>284029</v>
      </c>
      <c r="BJ51" s="412"/>
      <c r="BK51" s="412"/>
      <c r="BL51" s="412">
        <v>42887</v>
      </c>
      <c r="BM51" s="412">
        <v>505759</v>
      </c>
      <c r="BN51" s="412"/>
      <c r="BO51" s="412"/>
      <c r="BP51" s="412"/>
      <c r="BQ51" s="412"/>
      <c r="BR51" s="412">
        <v>2731174</v>
      </c>
      <c r="BS51" s="412"/>
      <c r="BT51" s="412"/>
      <c r="BU51" s="413">
        <f t="shared" si="11"/>
        <v>3563849</v>
      </c>
      <c r="BV51" s="414" t="s">
        <v>12</v>
      </c>
      <c r="BW51" s="413">
        <f t="shared" si="16"/>
        <v>13754354</v>
      </c>
      <c r="BX51" s="414" t="s">
        <v>12</v>
      </c>
      <c r="BY51" s="413">
        <f t="shared" si="17"/>
        <v>4314388</v>
      </c>
      <c r="BZ51" s="414" t="s">
        <v>12</v>
      </c>
      <c r="CA51" s="410"/>
      <c r="CB51" s="414" t="s">
        <v>12</v>
      </c>
      <c r="CC51" s="413">
        <f t="shared" si="12"/>
        <v>17204556</v>
      </c>
      <c r="CD51" s="414"/>
      <c r="CE51" s="43">
        <v>9976127</v>
      </c>
      <c r="CF51" s="43">
        <v>7228429</v>
      </c>
      <c r="CG51" s="413">
        <f t="shared" si="13"/>
        <v>0</v>
      </c>
      <c r="CH51" s="394" t="s">
        <v>738</v>
      </c>
      <c r="CI51" s="395"/>
      <c r="CJ51" s="380" t="s">
        <v>6</v>
      </c>
      <c r="CM51" s="381"/>
      <c r="CN51" s="366" t="s">
        <v>12</v>
      </c>
      <c r="CO51" s="355" t="s">
        <v>258</v>
      </c>
    </row>
    <row r="52" spans="1:99" ht="14.1" customHeight="1" x14ac:dyDescent="0.2">
      <c r="A52" s="355">
        <f t="shared" si="4"/>
        <v>1</v>
      </c>
      <c r="B52" s="357" t="s">
        <v>502</v>
      </c>
      <c r="C52" s="410">
        <v>350659</v>
      </c>
      <c r="D52" s="409"/>
      <c r="E52" s="412">
        <v>55564</v>
      </c>
      <c r="F52" s="412">
        <v>700</v>
      </c>
      <c r="G52" s="412">
        <v>12634</v>
      </c>
      <c r="H52" s="412"/>
      <c r="I52" s="412"/>
      <c r="J52" s="412"/>
      <c r="K52" s="412"/>
      <c r="L52" s="412"/>
      <c r="M52" s="412">
        <v>3404</v>
      </c>
      <c r="N52" s="413">
        <f t="shared" si="5"/>
        <v>72302</v>
      </c>
      <c r="O52" s="414"/>
      <c r="P52" s="412">
        <v>209440</v>
      </c>
      <c r="Q52" s="412">
        <v>5619</v>
      </c>
      <c r="R52" s="412"/>
      <c r="S52" s="412"/>
      <c r="T52" s="412">
        <v>5436</v>
      </c>
      <c r="U52" s="417">
        <f t="shared" si="6"/>
        <v>220495</v>
      </c>
      <c r="V52" s="414"/>
      <c r="W52" s="410"/>
      <c r="X52" s="410"/>
      <c r="Y52" s="412"/>
      <c r="Z52" s="412"/>
      <c r="AA52" s="412"/>
      <c r="AB52" s="412"/>
      <c r="AC52" s="413">
        <f t="shared" si="7"/>
        <v>0</v>
      </c>
      <c r="AD52" s="414"/>
      <c r="AE52" s="413">
        <f t="shared" si="15"/>
        <v>292797</v>
      </c>
      <c r="AF52" s="414">
        <v>0</v>
      </c>
      <c r="AG52" s="412"/>
      <c r="AH52" s="412"/>
      <c r="AI52" s="412"/>
      <c r="AJ52" s="412"/>
      <c r="AK52" s="413">
        <f t="shared" si="14"/>
        <v>0</v>
      </c>
      <c r="AL52" s="414"/>
      <c r="AM52" s="412"/>
      <c r="AN52" s="412">
        <v>11642</v>
      </c>
      <c r="AO52" s="412"/>
      <c r="AP52" s="412"/>
      <c r="AQ52" s="413">
        <f t="shared" si="8"/>
        <v>11642</v>
      </c>
      <c r="AR52" s="414"/>
      <c r="AS52" s="412"/>
      <c r="AT52" s="412"/>
      <c r="AU52" s="412">
        <v>21515</v>
      </c>
      <c r="AV52" s="412">
        <v>232801</v>
      </c>
      <c r="AW52" s="412"/>
      <c r="AX52" s="412"/>
      <c r="AY52" s="413">
        <f t="shared" si="9"/>
        <v>254316</v>
      </c>
      <c r="AZ52" s="414"/>
      <c r="BA52" s="412"/>
      <c r="BB52" s="412"/>
      <c r="BC52" s="412">
        <v>25202</v>
      </c>
      <c r="BD52" s="412"/>
      <c r="BE52" s="413">
        <f t="shared" si="10"/>
        <v>25202</v>
      </c>
      <c r="BF52" s="414"/>
      <c r="BG52" s="416">
        <v>13931</v>
      </c>
      <c r="BH52" s="414"/>
      <c r="BI52" s="412"/>
      <c r="BJ52" s="412"/>
      <c r="BK52" s="412"/>
      <c r="BL52" s="412">
        <v>18500</v>
      </c>
      <c r="BM52" s="412"/>
      <c r="BN52" s="412"/>
      <c r="BO52" s="412"/>
      <c r="BP52" s="412"/>
      <c r="BQ52" s="412"/>
      <c r="BR52" s="412"/>
      <c r="BS52" s="412"/>
      <c r="BT52" s="412"/>
      <c r="BU52" s="413">
        <f t="shared" si="11"/>
        <v>18500</v>
      </c>
      <c r="BV52" s="414" t="s">
        <v>12</v>
      </c>
      <c r="BW52" s="413">
        <f t="shared" si="16"/>
        <v>323591</v>
      </c>
      <c r="BX52" s="414" t="s">
        <v>12</v>
      </c>
      <c r="BY52" s="413">
        <f t="shared" si="17"/>
        <v>-30794</v>
      </c>
      <c r="BZ52" s="414" t="s">
        <v>12</v>
      </c>
      <c r="CA52" s="410"/>
      <c r="CB52" s="414" t="s">
        <v>12</v>
      </c>
      <c r="CC52" s="413">
        <f t="shared" si="12"/>
        <v>319865</v>
      </c>
      <c r="CD52" s="414"/>
      <c r="CE52" s="43">
        <v>275000</v>
      </c>
      <c r="CF52" s="43">
        <v>44865</v>
      </c>
      <c r="CG52" s="413">
        <f t="shared" si="13"/>
        <v>0</v>
      </c>
      <c r="CH52" s="394" t="s">
        <v>738</v>
      </c>
      <c r="CI52" s="359"/>
      <c r="CJ52" s="355" t="s">
        <v>260</v>
      </c>
      <c r="CM52" s="381">
        <f>+AS75</f>
        <v>32944120</v>
      </c>
      <c r="CN52" s="366" t="s">
        <v>12</v>
      </c>
    </row>
    <row r="53" spans="1:99" x14ac:dyDescent="0.2">
      <c r="A53" s="355">
        <f t="shared" si="4"/>
        <v>1</v>
      </c>
      <c r="B53" s="357" t="s">
        <v>503</v>
      </c>
      <c r="C53" s="410"/>
      <c r="D53" s="409"/>
      <c r="E53" s="412">
        <v>2348134</v>
      </c>
      <c r="F53" s="412"/>
      <c r="G53" s="412">
        <v>124567</v>
      </c>
      <c r="H53" s="412"/>
      <c r="I53" s="412"/>
      <c r="J53" s="412"/>
      <c r="K53" s="412"/>
      <c r="L53" s="412"/>
      <c r="M53" s="412">
        <v>510579</v>
      </c>
      <c r="N53" s="413">
        <f t="shared" si="5"/>
        <v>2983280</v>
      </c>
      <c r="O53" s="414"/>
      <c r="P53" s="412">
        <v>2783444</v>
      </c>
      <c r="Q53" s="412"/>
      <c r="R53" s="412"/>
      <c r="S53" s="412"/>
      <c r="T53" s="412">
        <v>1222646</v>
      </c>
      <c r="U53" s="417">
        <f t="shared" si="6"/>
        <v>4006090</v>
      </c>
      <c r="V53" s="414"/>
      <c r="W53" s="410"/>
      <c r="X53" s="410"/>
      <c r="Y53" s="412"/>
      <c r="Z53" s="412"/>
      <c r="AA53" s="412"/>
      <c r="AB53" s="412">
        <v>69768</v>
      </c>
      <c r="AC53" s="413">
        <f t="shared" si="7"/>
        <v>69768</v>
      </c>
      <c r="AD53" s="414"/>
      <c r="AE53" s="413">
        <f t="shared" si="15"/>
        <v>7059138</v>
      </c>
      <c r="AF53" s="414"/>
      <c r="AG53" s="412"/>
      <c r="AH53" s="412"/>
      <c r="AI53" s="412"/>
      <c r="AJ53" s="412"/>
      <c r="AK53" s="413">
        <f t="shared" si="14"/>
        <v>0</v>
      </c>
      <c r="AL53" s="414"/>
      <c r="AM53" s="412"/>
      <c r="AN53" s="412">
        <v>475330</v>
      </c>
      <c r="AO53" s="412"/>
      <c r="AP53" s="412"/>
      <c r="AQ53" s="413">
        <f t="shared" si="8"/>
        <v>475330</v>
      </c>
      <c r="AR53" s="414"/>
      <c r="AS53" s="412">
        <v>561007</v>
      </c>
      <c r="AT53" s="412"/>
      <c r="AU53" s="412"/>
      <c r="AV53" s="412"/>
      <c r="AW53" s="412"/>
      <c r="AX53" s="412">
        <v>3518653</v>
      </c>
      <c r="AY53" s="413">
        <f t="shared" si="9"/>
        <v>4079660</v>
      </c>
      <c r="AZ53" s="414"/>
      <c r="BA53" s="412">
        <v>813483</v>
      </c>
      <c r="BB53" s="412"/>
      <c r="BC53" s="412"/>
      <c r="BD53" s="412">
        <v>1003051</v>
      </c>
      <c r="BE53" s="413">
        <f t="shared" si="10"/>
        <v>1816534</v>
      </c>
      <c r="BF53" s="414"/>
      <c r="BG53" s="416">
        <v>154698</v>
      </c>
      <c r="BH53" s="414"/>
      <c r="BI53" s="412"/>
      <c r="BJ53" s="412"/>
      <c r="BK53" s="412"/>
      <c r="BL53" s="412"/>
      <c r="BM53" s="412"/>
      <c r="BN53" s="412"/>
      <c r="BO53" s="412">
        <v>25814</v>
      </c>
      <c r="BP53" s="412">
        <v>439675</v>
      </c>
      <c r="BQ53" s="412"/>
      <c r="BR53" s="412"/>
      <c r="BS53" s="412"/>
      <c r="BT53" s="412"/>
      <c r="BU53" s="413">
        <f t="shared" si="11"/>
        <v>465489</v>
      </c>
      <c r="BV53" s="414" t="s">
        <v>12</v>
      </c>
      <c r="BW53" s="413">
        <f t="shared" si="16"/>
        <v>6991711</v>
      </c>
      <c r="BX53" s="414" t="s">
        <v>12</v>
      </c>
      <c r="BY53" s="413">
        <f t="shared" si="17"/>
        <v>67427</v>
      </c>
      <c r="BZ53" s="414" t="s">
        <v>12</v>
      </c>
      <c r="CA53" s="410"/>
      <c r="CB53" s="414" t="s">
        <v>12</v>
      </c>
      <c r="CC53" s="413">
        <f t="shared" si="12"/>
        <v>67427</v>
      </c>
      <c r="CD53" s="414"/>
      <c r="CE53" s="43"/>
      <c r="CF53" s="43">
        <v>67427</v>
      </c>
      <c r="CG53" s="413">
        <f t="shared" si="13"/>
        <v>0</v>
      </c>
      <c r="CH53" s="394" t="s">
        <v>738</v>
      </c>
      <c r="CI53" s="359"/>
      <c r="CJ53" s="355" t="s">
        <v>262</v>
      </c>
      <c r="CM53" s="381">
        <f>+AT75</f>
        <v>6723688</v>
      </c>
      <c r="CN53" s="366" t="s">
        <v>12</v>
      </c>
      <c r="CO53" s="355" t="s">
        <v>220</v>
      </c>
      <c r="CU53" s="355" t="s">
        <v>221</v>
      </c>
    </row>
    <row r="54" spans="1:99" x14ac:dyDescent="0.2">
      <c r="A54" s="355">
        <f t="shared" si="4"/>
        <v>1</v>
      </c>
      <c r="B54" s="357" t="s">
        <v>504</v>
      </c>
      <c r="C54" s="410">
        <v>5901711</v>
      </c>
      <c r="D54" s="409"/>
      <c r="E54" s="412">
        <v>1123464</v>
      </c>
      <c r="F54" s="412">
        <v>72411</v>
      </c>
      <c r="G54" s="412">
        <v>154312</v>
      </c>
      <c r="H54" s="412"/>
      <c r="I54" s="412"/>
      <c r="J54" s="412"/>
      <c r="K54" s="412"/>
      <c r="L54" s="412"/>
      <c r="M54" s="412">
        <v>15649</v>
      </c>
      <c r="N54" s="413">
        <f t="shared" si="5"/>
        <v>1365836</v>
      </c>
      <c r="O54" s="414"/>
      <c r="P54" s="412">
        <v>1783740</v>
      </c>
      <c r="Q54" s="412">
        <v>86665</v>
      </c>
      <c r="R54" s="412"/>
      <c r="S54" s="412"/>
      <c r="T54" s="412"/>
      <c r="U54" s="418">
        <f>(SUM(P54:T54))</f>
        <v>1870405</v>
      </c>
      <c r="V54" s="414"/>
      <c r="W54" s="410"/>
      <c r="X54" s="410"/>
      <c r="Y54" s="412"/>
      <c r="Z54" s="412"/>
      <c r="AA54" s="412"/>
      <c r="AB54" s="412"/>
      <c r="AC54" s="413">
        <f t="shared" si="7"/>
        <v>0</v>
      </c>
      <c r="AD54" s="414"/>
      <c r="AE54" s="413">
        <f t="shared" si="15"/>
        <v>3236241</v>
      </c>
      <c r="AF54" s="414"/>
      <c r="AG54" s="412"/>
      <c r="AH54" s="412"/>
      <c r="AI54" s="412"/>
      <c r="AJ54" s="412"/>
      <c r="AK54" s="413">
        <f t="shared" si="14"/>
        <v>0</v>
      </c>
      <c r="AL54" s="414"/>
      <c r="AM54" s="412">
        <v>351639</v>
      </c>
      <c r="AN54" s="412">
        <v>72391</v>
      </c>
      <c r="AO54" s="412"/>
      <c r="AP54" s="412"/>
      <c r="AQ54" s="413">
        <f t="shared" si="8"/>
        <v>424030</v>
      </c>
      <c r="AR54" s="414"/>
      <c r="AS54" s="412">
        <v>497336</v>
      </c>
      <c r="AT54" s="412">
        <v>57417</v>
      </c>
      <c r="AU54" s="412">
        <v>20140</v>
      </c>
      <c r="AV54" s="412">
        <v>8683</v>
      </c>
      <c r="AW54" s="412">
        <v>88158</v>
      </c>
      <c r="AX54" s="412">
        <v>486071</v>
      </c>
      <c r="AY54" s="413">
        <f t="shared" si="9"/>
        <v>1157805</v>
      </c>
      <c r="AZ54" s="414"/>
      <c r="BA54" s="412">
        <v>245933</v>
      </c>
      <c r="BB54" s="412">
        <v>116183</v>
      </c>
      <c r="BC54" s="412">
        <v>200443</v>
      </c>
      <c r="BD54" s="412"/>
      <c r="BE54" s="413">
        <f t="shared" si="10"/>
        <v>562559</v>
      </c>
      <c r="BF54" s="414"/>
      <c r="BG54" s="416">
        <v>253098</v>
      </c>
      <c r="BH54" s="414"/>
      <c r="BI54" s="412"/>
      <c r="BJ54" s="412"/>
      <c r="BK54" s="412"/>
      <c r="BL54" s="412">
        <v>15200</v>
      </c>
      <c r="BM54" s="412">
        <v>42500</v>
      </c>
      <c r="BN54" s="412"/>
      <c r="BO54" s="412"/>
      <c r="BP54" s="412"/>
      <c r="BQ54" s="412"/>
      <c r="BR54" s="412">
        <v>85272</v>
      </c>
      <c r="BS54" s="412"/>
      <c r="BT54" s="412"/>
      <c r="BU54" s="413">
        <f t="shared" si="11"/>
        <v>142972</v>
      </c>
      <c r="BV54" s="414" t="s">
        <v>12</v>
      </c>
      <c r="BW54" s="413">
        <f t="shared" si="16"/>
        <v>2540464</v>
      </c>
      <c r="BX54" s="414" t="s">
        <v>12</v>
      </c>
      <c r="BY54" s="413">
        <f t="shared" si="17"/>
        <v>695777</v>
      </c>
      <c r="BZ54" s="414" t="s">
        <v>12</v>
      </c>
      <c r="CA54" s="410">
        <v>13578</v>
      </c>
      <c r="CB54" s="414" t="s">
        <v>12</v>
      </c>
      <c r="CC54" s="413">
        <f t="shared" si="12"/>
        <v>6611066</v>
      </c>
      <c r="CD54" s="414"/>
      <c r="CE54" s="43">
        <v>6411066</v>
      </c>
      <c r="CF54" s="43">
        <v>200000</v>
      </c>
      <c r="CG54" s="413">
        <f t="shared" si="13"/>
        <v>0</v>
      </c>
      <c r="CH54" s="394" t="s">
        <v>738</v>
      </c>
      <c r="CI54" s="359"/>
      <c r="CJ54" s="355" t="s">
        <v>264</v>
      </c>
      <c r="CM54" s="381">
        <f>+AU75</f>
        <v>10356706</v>
      </c>
      <c r="CN54" s="366" t="s">
        <v>12</v>
      </c>
    </row>
    <row r="55" spans="1:99" x14ac:dyDescent="0.2">
      <c r="A55" s="355">
        <f t="shared" si="4"/>
        <v>1</v>
      </c>
      <c r="B55" s="357" t="s">
        <v>505</v>
      </c>
      <c r="C55" s="410">
        <v>1399231</v>
      </c>
      <c r="D55" s="409"/>
      <c r="E55" s="412">
        <v>310554</v>
      </c>
      <c r="F55" s="412"/>
      <c r="G55" s="412">
        <v>36618</v>
      </c>
      <c r="H55" s="412"/>
      <c r="I55" s="412"/>
      <c r="J55" s="412"/>
      <c r="K55" s="412"/>
      <c r="L55" s="412"/>
      <c r="M55" s="412">
        <v>148184</v>
      </c>
      <c r="N55" s="413">
        <f t="shared" si="5"/>
        <v>495356</v>
      </c>
      <c r="O55" s="414"/>
      <c r="P55" s="412">
        <v>702662</v>
      </c>
      <c r="Q55" s="412"/>
      <c r="R55" s="412">
        <v>143777</v>
      </c>
      <c r="S55" s="412"/>
      <c r="T55" s="412"/>
      <c r="U55" s="417">
        <f t="shared" si="6"/>
        <v>846439</v>
      </c>
      <c r="V55" s="414"/>
      <c r="W55" s="410">
        <v>46431</v>
      </c>
      <c r="X55" s="410"/>
      <c r="Y55" s="412"/>
      <c r="Z55" s="412"/>
      <c r="AA55" s="412"/>
      <c r="AB55" s="412"/>
      <c r="AC55" s="413">
        <f t="shared" si="7"/>
        <v>46431</v>
      </c>
      <c r="AD55" s="414"/>
      <c r="AE55" s="413">
        <f t="shared" si="15"/>
        <v>1388226</v>
      </c>
      <c r="AF55" s="414"/>
      <c r="AG55" s="412"/>
      <c r="AH55" s="412"/>
      <c r="AI55" s="412"/>
      <c r="AJ55" s="412"/>
      <c r="AK55" s="413">
        <f t="shared" si="14"/>
        <v>0</v>
      </c>
      <c r="AL55" s="414"/>
      <c r="AM55" s="412">
        <v>1056733</v>
      </c>
      <c r="AN55" s="412">
        <v>187092</v>
      </c>
      <c r="AO55" s="412">
        <v>800</v>
      </c>
      <c r="AP55" s="412">
        <v>80679</v>
      </c>
      <c r="AQ55" s="413">
        <f t="shared" si="8"/>
        <v>1325304</v>
      </c>
      <c r="AR55" s="414"/>
      <c r="AS55" s="412">
        <v>197528</v>
      </c>
      <c r="AT55" s="412">
        <v>98800</v>
      </c>
      <c r="AU55" s="412">
        <v>90000</v>
      </c>
      <c r="AV55" s="412">
        <v>296463</v>
      </c>
      <c r="AW55" s="412"/>
      <c r="AX55" s="412">
        <v>71000</v>
      </c>
      <c r="AY55" s="413">
        <f t="shared" si="9"/>
        <v>753791</v>
      </c>
      <c r="AZ55" s="414"/>
      <c r="BA55" s="412">
        <v>17500</v>
      </c>
      <c r="BB55" s="412">
        <v>85000</v>
      </c>
      <c r="BC55" s="412">
        <v>67355</v>
      </c>
      <c r="BD55" s="412"/>
      <c r="BE55" s="413">
        <f t="shared" si="10"/>
        <v>169855</v>
      </c>
      <c r="BF55" s="414"/>
      <c r="BG55" s="416">
        <v>84000</v>
      </c>
      <c r="BH55" s="414"/>
      <c r="BI55" s="412"/>
      <c r="BJ55" s="412"/>
      <c r="BK55" s="412"/>
      <c r="BL55" s="412">
        <v>13595</v>
      </c>
      <c r="BM55" s="412">
        <v>33715</v>
      </c>
      <c r="BN55" s="412"/>
      <c r="BO55" s="412"/>
      <c r="BP55" s="412"/>
      <c r="BQ55" s="412"/>
      <c r="BR55" s="412"/>
      <c r="BS55" s="412"/>
      <c r="BT55" s="412"/>
      <c r="BU55" s="413">
        <f t="shared" si="11"/>
        <v>47310</v>
      </c>
      <c r="BV55" s="414" t="s">
        <v>12</v>
      </c>
      <c r="BW55" s="413">
        <f t="shared" si="16"/>
        <v>2380260</v>
      </c>
      <c r="BX55" s="414" t="s">
        <v>12</v>
      </c>
      <c r="BY55" s="413">
        <f t="shared" si="17"/>
        <v>-992034</v>
      </c>
      <c r="BZ55" s="414" t="s">
        <v>12</v>
      </c>
      <c r="CA55" s="410">
        <v>2000</v>
      </c>
      <c r="CB55" s="414" t="s">
        <v>12</v>
      </c>
      <c r="CC55" s="413">
        <f t="shared" si="12"/>
        <v>409197</v>
      </c>
      <c r="CD55" s="414"/>
      <c r="CE55" s="43">
        <v>274197</v>
      </c>
      <c r="CF55" s="43">
        <v>135000</v>
      </c>
      <c r="CG55" s="413">
        <f t="shared" si="13"/>
        <v>0</v>
      </c>
      <c r="CH55" s="394" t="s">
        <v>738</v>
      </c>
      <c r="CI55" s="359"/>
      <c r="CJ55" s="355" t="s">
        <v>266</v>
      </c>
      <c r="CM55" s="381">
        <f>+AV75</f>
        <v>11092266</v>
      </c>
      <c r="CN55" s="366" t="s">
        <v>12</v>
      </c>
    </row>
    <row r="56" spans="1:99" x14ac:dyDescent="0.2">
      <c r="A56" s="355">
        <f t="shared" si="4"/>
        <v>1</v>
      </c>
      <c r="B56" s="357" t="s">
        <v>506</v>
      </c>
      <c r="C56" s="410">
        <v>305484</v>
      </c>
      <c r="D56" s="409"/>
      <c r="E56" s="412">
        <v>168653</v>
      </c>
      <c r="F56" s="412">
        <v>21106</v>
      </c>
      <c r="G56" s="412">
        <v>8622</v>
      </c>
      <c r="H56" s="412"/>
      <c r="I56" s="412"/>
      <c r="J56" s="412"/>
      <c r="K56" s="412"/>
      <c r="L56" s="412"/>
      <c r="M56" s="412">
        <v>8995</v>
      </c>
      <c r="N56" s="413">
        <f t="shared" si="5"/>
        <v>207376</v>
      </c>
      <c r="O56" s="414"/>
      <c r="P56" s="412">
        <v>348978</v>
      </c>
      <c r="Q56" s="412"/>
      <c r="R56" s="412"/>
      <c r="S56" s="412">
        <v>100000</v>
      </c>
      <c r="T56" s="412">
        <v>153384</v>
      </c>
      <c r="U56" s="417">
        <f t="shared" si="6"/>
        <v>602362</v>
      </c>
      <c r="V56" s="414"/>
      <c r="W56" s="410"/>
      <c r="X56" s="410"/>
      <c r="Y56" s="412"/>
      <c r="Z56" s="412"/>
      <c r="AA56" s="412"/>
      <c r="AB56" s="412"/>
      <c r="AC56" s="413">
        <f t="shared" si="7"/>
        <v>0</v>
      </c>
      <c r="AD56" s="414"/>
      <c r="AE56" s="413">
        <f t="shared" si="15"/>
        <v>809738</v>
      </c>
      <c r="AF56" s="414"/>
      <c r="AG56" s="412"/>
      <c r="AH56" s="412"/>
      <c r="AI56" s="412"/>
      <c r="AJ56" s="412"/>
      <c r="AK56" s="413">
        <f t="shared" si="14"/>
        <v>0</v>
      </c>
      <c r="AL56" s="414"/>
      <c r="AM56" s="412">
        <v>128940</v>
      </c>
      <c r="AN56" s="412">
        <v>16742</v>
      </c>
      <c r="AO56" s="412"/>
      <c r="AP56" s="412"/>
      <c r="AQ56" s="413">
        <f t="shared" si="8"/>
        <v>145682</v>
      </c>
      <c r="AR56" s="414"/>
      <c r="AS56" s="412">
        <v>47664</v>
      </c>
      <c r="AT56" s="412">
        <v>0</v>
      </c>
      <c r="AU56" s="412">
        <v>64132</v>
      </c>
      <c r="AV56" s="412">
        <v>32646</v>
      </c>
      <c r="AW56" s="412"/>
      <c r="AX56" s="412">
        <v>161234</v>
      </c>
      <c r="AY56" s="413">
        <f t="shared" si="9"/>
        <v>305676</v>
      </c>
      <c r="AZ56" s="414"/>
      <c r="BA56" s="412">
        <v>98532</v>
      </c>
      <c r="BB56" s="412">
        <v>45985</v>
      </c>
      <c r="BC56" s="412">
        <v>71425</v>
      </c>
      <c r="BD56" s="412"/>
      <c r="BE56" s="413">
        <f t="shared" si="10"/>
        <v>215942</v>
      </c>
      <c r="BF56" s="414"/>
      <c r="BG56" s="416">
        <v>62431</v>
      </c>
      <c r="BH56" s="414"/>
      <c r="BI56" s="412"/>
      <c r="BJ56" s="412"/>
      <c r="BK56" s="412"/>
      <c r="BL56" s="412">
        <v>5110</v>
      </c>
      <c r="BM56" s="412"/>
      <c r="BN56" s="412"/>
      <c r="BO56" s="412"/>
      <c r="BP56" s="412"/>
      <c r="BQ56" s="412"/>
      <c r="BR56" s="412"/>
      <c r="BS56" s="412"/>
      <c r="BT56" s="412"/>
      <c r="BU56" s="413">
        <f t="shared" si="11"/>
        <v>5110</v>
      </c>
      <c r="BV56" s="414" t="s">
        <v>12</v>
      </c>
      <c r="BW56" s="413">
        <f t="shared" si="16"/>
        <v>734841</v>
      </c>
      <c r="BX56" s="414" t="s">
        <v>12</v>
      </c>
      <c r="BY56" s="413">
        <f t="shared" si="17"/>
        <v>74897</v>
      </c>
      <c r="BZ56" s="414" t="s">
        <v>12</v>
      </c>
      <c r="CA56" s="410"/>
      <c r="CB56" s="414" t="s">
        <v>12</v>
      </c>
      <c r="CC56" s="413">
        <f t="shared" si="12"/>
        <v>380381</v>
      </c>
      <c r="CD56" s="414"/>
      <c r="CE56" s="43"/>
      <c r="CF56" s="43">
        <v>380381</v>
      </c>
      <c r="CG56" s="413">
        <f t="shared" si="13"/>
        <v>0</v>
      </c>
      <c r="CH56" s="394" t="s">
        <v>738</v>
      </c>
      <c r="CI56" s="359"/>
      <c r="CJ56" s="355" t="s">
        <v>249</v>
      </c>
      <c r="CM56" s="381">
        <f>+AW75</f>
        <v>997877</v>
      </c>
      <c r="CN56" s="366" t="s">
        <v>12</v>
      </c>
    </row>
    <row r="57" spans="1:99" x14ac:dyDescent="0.2">
      <c r="A57" s="355">
        <f t="shared" si="4"/>
        <v>1</v>
      </c>
      <c r="B57" s="357" t="s">
        <v>507</v>
      </c>
      <c r="C57" s="410">
        <v>15634786</v>
      </c>
      <c r="D57" s="409"/>
      <c r="E57" s="412">
        <v>3067651</v>
      </c>
      <c r="F57" s="412">
        <v>4837</v>
      </c>
      <c r="G57" s="412">
        <v>617010</v>
      </c>
      <c r="H57" s="412"/>
      <c r="I57" s="412"/>
      <c r="J57" s="412"/>
      <c r="K57" s="412"/>
      <c r="L57" s="412"/>
      <c r="M57" s="412">
        <v>223821</v>
      </c>
      <c r="N57" s="413">
        <f t="shared" si="5"/>
        <v>3913319</v>
      </c>
      <c r="O57" s="414"/>
      <c r="P57" s="412">
        <v>2995568</v>
      </c>
      <c r="Q57" s="412">
        <v>255961</v>
      </c>
      <c r="R57" s="412"/>
      <c r="S57" s="412"/>
      <c r="T57" s="412">
        <v>1092130</v>
      </c>
      <c r="U57" s="417">
        <f t="shared" si="6"/>
        <v>4343659</v>
      </c>
      <c r="V57" s="414"/>
      <c r="W57" s="410">
        <v>47679</v>
      </c>
      <c r="X57" s="410"/>
      <c r="Y57" s="412">
        <v>36685</v>
      </c>
      <c r="Z57" s="412">
        <v>443299</v>
      </c>
      <c r="AA57" s="412"/>
      <c r="AB57" s="412"/>
      <c r="AC57" s="413">
        <f t="shared" si="7"/>
        <v>527663</v>
      </c>
      <c r="AD57" s="414"/>
      <c r="AE57" s="413">
        <f t="shared" si="15"/>
        <v>8784641</v>
      </c>
      <c r="AF57" s="414"/>
      <c r="AG57" s="412">
        <v>200637</v>
      </c>
      <c r="AH57" s="412"/>
      <c r="AI57" s="412"/>
      <c r="AJ57" s="412">
        <v>204000</v>
      </c>
      <c r="AK57" s="413">
        <f t="shared" si="14"/>
        <v>404637</v>
      </c>
      <c r="AL57" s="414"/>
      <c r="AM57" s="412">
        <v>515247</v>
      </c>
      <c r="AN57" s="412">
        <v>344574</v>
      </c>
      <c r="AO57" s="412"/>
      <c r="AP57" s="412"/>
      <c r="AQ57" s="413">
        <f t="shared" si="8"/>
        <v>859821</v>
      </c>
      <c r="AR57" s="414"/>
      <c r="AS57" s="412">
        <v>421034</v>
      </c>
      <c r="AT57" s="412">
        <v>159070</v>
      </c>
      <c r="AU57" s="412">
        <v>626784</v>
      </c>
      <c r="AV57" s="412">
        <v>54871</v>
      </c>
      <c r="AW57" s="412"/>
      <c r="AX57" s="412">
        <v>1305743</v>
      </c>
      <c r="AY57" s="413">
        <f t="shared" si="9"/>
        <v>2567502</v>
      </c>
      <c r="AZ57" s="414"/>
      <c r="BA57" s="412">
        <v>496570</v>
      </c>
      <c r="BB57" s="412">
        <v>6260</v>
      </c>
      <c r="BC57" s="412">
        <v>551730</v>
      </c>
      <c r="BD57" s="412">
        <v>5133</v>
      </c>
      <c r="BE57" s="413">
        <f t="shared" si="10"/>
        <v>1059693</v>
      </c>
      <c r="BF57" s="414"/>
      <c r="BG57" s="416">
        <v>380701</v>
      </c>
      <c r="BH57" s="414"/>
      <c r="BI57" s="412"/>
      <c r="BJ57" s="412"/>
      <c r="BK57" s="412">
        <v>29803</v>
      </c>
      <c r="BL57" s="412">
        <v>27790</v>
      </c>
      <c r="BM57" s="412">
        <v>63063</v>
      </c>
      <c r="BN57" s="412"/>
      <c r="BO57" s="412"/>
      <c r="BP57" s="412"/>
      <c r="BQ57" s="412"/>
      <c r="BR57" s="412">
        <v>275783</v>
      </c>
      <c r="BS57" s="412"/>
      <c r="BT57" s="412"/>
      <c r="BU57" s="413">
        <f t="shared" si="11"/>
        <v>396439</v>
      </c>
      <c r="BV57" s="414" t="s">
        <v>12</v>
      </c>
      <c r="BW57" s="413">
        <f t="shared" si="16"/>
        <v>5668793</v>
      </c>
      <c r="BX57" s="414" t="s">
        <v>12</v>
      </c>
      <c r="BY57" s="413">
        <f t="shared" si="17"/>
        <v>3115848</v>
      </c>
      <c r="BZ57" s="414" t="s">
        <v>12</v>
      </c>
      <c r="CA57" s="410"/>
      <c r="CB57" s="414" t="s">
        <v>12</v>
      </c>
      <c r="CC57" s="413">
        <f t="shared" si="12"/>
        <v>18750634</v>
      </c>
      <c r="CD57" s="414"/>
      <c r="CE57" s="43">
        <v>7805217</v>
      </c>
      <c r="CF57" s="43">
        <v>10945417</v>
      </c>
      <c r="CG57" s="413">
        <f t="shared" si="13"/>
        <v>0</v>
      </c>
      <c r="CH57" s="394" t="s">
        <v>738</v>
      </c>
      <c r="CI57" s="359"/>
      <c r="CJ57" s="355" t="s">
        <v>269</v>
      </c>
      <c r="CM57" s="381">
        <f>(+AX75)</f>
        <v>43312778</v>
      </c>
      <c r="CN57" s="366" t="s">
        <v>12</v>
      </c>
    </row>
    <row r="58" spans="1:99" x14ac:dyDescent="0.2">
      <c r="A58" s="355">
        <f t="shared" si="4"/>
        <v>1</v>
      </c>
      <c r="B58" s="357" t="s">
        <v>508</v>
      </c>
      <c r="C58" s="410">
        <v>2084498</v>
      </c>
      <c r="D58" s="409"/>
      <c r="E58" s="412">
        <v>2953449</v>
      </c>
      <c r="F58" s="412"/>
      <c r="G58" s="412">
        <v>67476</v>
      </c>
      <c r="H58" s="412"/>
      <c r="I58" s="412"/>
      <c r="J58" s="412"/>
      <c r="K58" s="412"/>
      <c r="L58" s="412"/>
      <c r="M58" s="412">
        <v>311795</v>
      </c>
      <c r="N58" s="413">
        <f t="shared" si="5"/>
        <v>3332720</v>
      </c>
      <c r="O58" s="414"/>
      <c r="P58" s="412">
        <v>2345144</v>
      </c>
      <c r="Q58" s="412">
        <v>0</v>
      </c>
      <c r="R58" s="412">
        <v>260078</v>
      </c>
      <c r="S58" s="412"/>
      <c r="T58" s="412">
        <v>783640</v>
      </c>
      <c r="U58" s="417">
        <f t="shared" si="6"/>
        <v>3388862</v>
      </c>
      <c r="V58" s="414"/>
      <c r="W58" s="410">
        <v>28310</v>
      </c>
      <c r="X58" s="410"/>
      <c r="Y58" s="412"/>
      <c r="Z58" s="412"/>
      <c r="AA58" s="412"/>
      <c r="AB58" s="412"/>
      <c r="AC58" s="413">
        <f t="shared" si="7"/>
        <v>28310</v>
      </c>
      <c r="AD58" s="414"/>
      <c r="AE58" s="413">
        <f t="shared" si="15"/>
        <v>6749892</v>
      </c>
      <c r="AF58" s="414"/>
      <c r="AG58" s="412"/>
      <c r="AH58" s="412"/>
      <c r="AI58" s="412"/>
      <c r="AJ58" s="412"/>
      <c r="AK58" s="413">
        <f t="shared" si="14"/>
        <v>0</v>
      </c>
      <c r="AL58" s="414"/>
      <c r="AM58" s="412">
        <v>676791</v>
      </c>
      <c r="AN58" s="412">
        <v>122586</v>
      </c>
      <c r="AO58" s="412"/>
      <c r="AP58" s="412"/>
      <c r="AQ58" s="413">
        <f t="shared" si="8"/>
        <v>799377</v>
      </c>
      <c r="AR58" s="414"/>
      <c r="AS58" s="412">
        <v>1570336</v>
      </c>
      <c r="AT58" s="412">
        <v>236822</v>
      </c>
      <c r="AU58" s="412">
        <v>56729</v>
      </c>
      <c r="AV58" s="412">
        <v>1505289</v>
      </c>
      <c r="AW58" s="412">
        <v>177406</v>
      </c>
      <c r="AX58" s="412">
        <v>22850</v>
      </c>
      <c r="AY58" s="413">
        <f t="shared" si="9"/>
        <v>3569432</v>
      </c>
      <c r="AZ58" s="414"/>
      <c r="BA58" s="412">
        <v>881436</v>
      </c>
      <c r="BB58" s="412">
        <v>83990</v>
      </c>
      <c r="BC58" s="412">
        <v>1445285</v>
      </c>
      <c r="BD58" s="412"/>
      <c r="BE58" s="413">
        <f t="shared" si="10"/>
        <v>2410711</v>
      </c>
      <c r="BF58" s="414"/>
      <c r="BG58" s="416">
        <v>331787</v>
      </c>
      <c r="BH58" s="414"/>
      <c r="BI58" s="412"/>
      <c r="BJ58" s="412"/>
      <c r="BK58" s="412"/>
      <c r="BL58" s="412">
        <v>7325</v>
      </c>
      <c r="BM58" s="412">
        <v>54919</v>
      </c>
      <c r="BN58" s="412"/>
      <c r="BO58" s="412"/>
      <c r="BP58" s="412"/>
      <c r="BQ58" s="412"/>
      <c r="BR58" s="412"/>
      <c r="BS58" s="412"/>
      <c r="BT58" s="412"/>
      <c r="BU58" s="413">
        <f t="shared" si="11"/>
        <v>62244</v>
      </c>
      <c r="BV58" s="414" t="s">
        <v>718</v>
      </c>
      <c r="BW58" s="413">
        <f>(+BU58+BG58+BE58+AY58+AQ58+AK58)</f>
        <v>7173551</v>
      </c>
      <c r="BX58" s="414" t="s">
        <v>12</v>
      </c>
      <c r="BY58" s="413">
        <f t="shared" si="17"/>
        <v>-423659</v>
      </c>
      <c r="BZ58" s="414" t="s">
        <v>12</v>
      </c>
      <c r="CA58" s="410"/>
      <c r="CB58" s="414" t="s">
        <v>12</v>
      </c>
      <c r="CC58" s="413">
        <f t="shared" si="12"/>
        <v>1660839</v>
      </c>
      <c r="CD58" s="414"/>
      <c r="CE58" s="43">
        <v>1245629</v>
      </c>
      <c r="CF58" s="43">
        <v>415210</v>
      </c>
      <c r="CG58" s="413">
        <f t="shared" si="13"/>
        <v>0</v>
      </c>
      <c r="CH58" s="394" t="s">
        <v>738</v>
      </c>
      <c r="CI58" s="395"/>
      <c r="CJ58" s="380" t="s">
        <v>7</v>
      </c>
      <c r="CM58" s="381" t="s">
        <v>83</v>
      </c>
      <c r="CN58" s="366" t="s">
        <v>12</v>
      </c>
    </row>
    <row r="59" spans="1:99" x14ac:dyDescent="0.2">
      <c r="A59" s="355">
        <f t="shared" si="4"/>
        <v>1</v>
      </c>
      <c r="B59" s="357" t="s">
        <v>509</v>
      </c>
      <c r="C59" s="410">
        <v>1549323</v>
      </c>
      <c r="D59" s="409"/>
      <c r="E59" s="412">
        <v>243674</v>
      </c>
      <c r="F59" s="412"/>
      <c r="G59" s="412">
        <v>49173</v>
      </c>
      <c r="H59" s="412"/>
      <c r="I59" s="412"/>
      <c r="J59" s="412"/>
      <c r="K59" s="412"/>
      <c r="L59" s="412"/>
      <c r="M59" s="412">
        <v>17480</v>
      </c>
      <c r="N59" s="413">
        <f t="shared" si="5"/>
        <v>310327</v>
      </c>
      <c r="O59" s="414"/>
      <c r="P59" s="412">
        <v>522019</v>
      </c>
      <c r="Q59" s="412">
        <v>35733</v>
      </c>
      <c r="R59" s="412"/>
      <c r="S59" s="412"/>
      <c r="T59" s="412">
        <v>21861</v>
      </c>
      <c r="U59" s="417">
        <f t="shared" si="6"/>
        <v>579613</v>
      </c>
      <c r="V59" s="414"/>
      <c r="W59" s="410"/>
      <c r="X59" s="410"/>
      <c r="Y59" s="412"/>
      <c r="Z59" s="412"/>
      <c r="AA59" s="412"/>
      <c r="AB59" s="412"/>
      <c r="AC59" s="413">
        <f t="shared" si="7"/>
        <v>0</v>
      </c>
      <c r="AD59" s="414"/>
      <c r="AE59" s="413">
        <f t="shared" si="15"/>
        <v>889940</v>
      </c>
      <c r="AF59" s="414"/>
      <c r="AG59" s="412"/>
      <c r="AH59" s="412"/>
      <c r="AI59" s="412"/>
      <c r="AJ59" s="412"/>
      <c r="AK59" s="413">
        <f t="shared" si="14"/>
        <v>0</v>
      </c>
      <c r="AL59" s="414"/>
      <c r="AM59" s="412"/>
      <c r="AN59" s="412"/>
      <c r="AO59" s="412"/>
      <c r="AP59" s="412"/>
      <c r="AQ59" s="413">
        <f t="shared" si="8"/>
        <v>0</v>
      </c>
      <c r="AR59" s="414"/>
      <c r="AS59" s="412"/>
      <c r="AT59" s="412"/>
      <c r="AU59" s="412"/>
      <c r="AV59" s="412"/>
      <c r="AW59" s="412"/>
      <c r="AX59" s="412">
        <v>507370</v>
      </c>
      <c r="AY59" s="413">
        <f>(SUM(AS59:AX59))</f>
        <v>507370</v>
      </c>
      <c r="AZ59" s="414"/>
      <c r="BA59" s="412"/>
      <c r="BB59" s="412"/>
      <c r="BC59" s="412">
        <v>92903</v>
      </c>
      <c r="BD59" s="412"/>
      <c r="BE59" s="413">
        <f>(SUM(BA59:BD59))</f>
        <v>92903</v>
      </c>
      <c r="BF59" s="414"/>
      <c r="BG59" s="416">
        <v>43060</v>
      </c>
      <c r="BH59" s="414"/>
      <c r="BI59" s="412"/>
      <c r="BJ59" s="412"/>
      <c r="BK59" s="412"/>
      <c r="BL59" s="412"/>
      <c r="BM59" s="412"/>
      <c r="BN59" s="412"/>
      <c r="BO59" s="412"/>
      <c r="BP59" s="412"/>
      <c r="BQ59" s="412"/>
      <c r="BR59" s="412">
        <v>22757</v>
      </c>
      <c r="BS59" s="412"/>
      <c r="BT59" s="412">
        <v>87381</v>
      </c>
      <c r="BU59" s="413">
        <f t="shared" si="11"/>
        <v>110138</v>
      </c>
      <c r="BV59" s="414" t="s">
        <v>12</v>
      </c>
      <c r="BW59" s="413">
        <f>(+BU59+BG59+BE59+AY59+AQ59+AK59)</f>
        <v>753471</v>
      </c>
      <c r="BX59" s="414" t="s">
        <v>12</v>
      </c>
      <c r="BY59" s="413">
        <f t="shared" si="17"/>
        <v>136469</v>
      </c>
      <c r="BZ59" s="414" t="s">
        <v>12</v>
      </c>
      <c r="CA59" s="410">
        <v>-62592</v>
      </c>
      <c r="CB59" s="414" t="s">
        <v>12</v>
      </c>
      <c r="CC59" s="413">
        <f t="shared" si="12"/>
        <v>1623200</v>
      </c>
      <c r="CD59" s="414"/>
      <c r="CE59" s="43">
        <v>1373200</v>
      </c>
      <c r="CF59" s="43">
        <v>250000</v>
      </c>
      <c r="CG59" s="413">
        <f t="shared" si="13"/>
        <v>0</v>
      </c>
      <c r="CH59" s="394" t="s">
        <v>738</v>
      </c>
      <c r="CI59" s="359"/>
      <c r="CJ59" s="355" t="s">
        <v>272</v>
      </c>
      <c r="CM59" s="381">
        <f>(+BA75)</f>
        <v>20258843</v>
      </c>
      <c r="CN59" s="366" t="s">
        <v>12</v>
      </c>
    </row>
    <row r="60" spans="1:99" x14ac:dyDescent="0.2">
      <c r="A60" s="355">
        <f t="shared" si="4"/>
        <v>1</v>
      </c>
      <c r="B60" s="357" t="s">
        <v>510</v>
      </c>
      <c r="C60" s="410">
        <v>1065177</v>
      </c>
      <c r="D60" s="409"/>
      <c r="E60" s="412">
        <v>448164</v>
      </c>
      <c r="F60" s="412"/>
      <c r="G60" s="412">
        <v>16697</v>
      </c>
      <c r="H60" s="412"/>
      <c r="I60" s="412"/>
      <c r="J60" s="412"/>
      <c r="K60" s="412"/>
      <c r="L60" s="412"/>
      <c r="M60" s="412">
        <v>2550</v>
      </c>
      <c r="N60" s="413">
        <f t="shared" si="5"/>
        <v>467411</v>
      </c>
      <c r="O60" s="414"/>
      <c r="P60" s="412">
        <v>585813</v>
      </c>
      <c r="Q60" s="412">
        <v>47741</v>
      </c>
      <c r="R60" s="412">
        <v>93897</v>
      </c>
      <c r="S60" s="412"/>
      <c r="T60" s="412">
        <v>169593</v>
      </c>
      <c r="U60" s="417">
        <f t="shared" si="6"/>
        <v>897044</v>
      </c>
      <c r="V60" s="414"/>
      <c r="W60" s="410">
        <v>49187</v>
      </c>
      <c r="X60" s="410"/>
      <c r="Y60" s="412"/>
      <c r="Z60" s="412"/>
      <c r="AA60" s="412"/>
      <c r="AB60" s="412">
        <v>38400</v>
      </c>
      <c r="AC60" s="413">
        <f t="shared" si="7"/>
        <v>87587</v>
      </c>
      <c r="AD60" s="414"/>
      <c r="AE60" s="413">
        <f t="shared" si="15"/>
        <v>1452042</v>
      </c>
      <c r="AF60" s="414"/>
      <c r="AG60" s="412"/>
      <c r="AH60" s="412"/>
      <c r="AI60" s="412"/>
      <c r="AJ60" s="412"/>
      <c r="AK60" s="413">
        <f t="shared" si="14"/>
        <v>0</v>
      </c>
      <c r="AL60" s="414"/>
      <c r="AM60" s="412">
        <v>84260</v>
      </c>
      <c r="AN60" s="412">
        <v>31153</v>
      </c>
      <c r="AO60" s="412"/>
      <c r="AP60" s="412">
        <v>8594</v>
      </c>
      <c r="AQ60" s="413">
        <f t="shared" si="8"/>
        <v>124007</v>
      </c>
      <c r="AR60" s="414"/>
      <c r="AS60" s="412">
        <v>294751</v>
      </c>
      <c r="AT60" s="412">
        <v>18974</v>
      </c>
      <c r="AU60" s="412">
        <v>64125</v>
      </c>
      <c r="AV60" s="412">
        <v>255750</v>
      </c>
      <c r="AW60" s="412"/>
      <c r="AX60" s="412">
        <v>53936</v>
      </c>
      <c r="AY60" s="413">
        <f t="shared" si="9"/>
        <v>687536</v>
      </c>
      <c r="AZ60" s="414"/>
      <c r="BA60" s="412">
        <v>113926</v>
      </c>
      <c r="BB60" s="412"/>
      <c r="BC60" s="412">
        <v>249012</v>
      </c>
      <c r="BD60" s="412"/>
      <c r="BE60" s="413">
        <f t="shared" si="10"/>
        <v>362938</v>
      </c>
      <c r="BF60" s="414"/>
      <c r="BG60" s="416">
        <v>115162</v>
      </c>
      <c r="BH60" s="414"/>
      <c r="BI60" s="412"/>
      <c r="BJ60" s="412"/>
      <c r="BK60" s="412"/>
      <c r="BL60" s="412">
        <v>7380</v>
      </c>
      <c r="BM60" s="412">
        <v>54634</v>
      </c>
      <c r="BN60" s="412"/>
      <c r="BO60" s="412">
        <v>2224</v>
      </c>
      <c r="BP60" s="412"/>
      <c r="BQ60" s="412"/>
      <c r="BR60" s="412">
        <v>45857</v>
      </c>
      <c r="BS60" s="412"/>
      <c r="BT60" s="412"/>
      <c r="BU60" s="413">
        <f t="shared" si="11"/>
        <v>110095</v>
      </c>
      <c r="BV60" s="414" t="s">
        <v>12</v>
      </c>
      <c r="BW60" s="413">
        <f t="shared" si="16"/>
        <v>1399738</v>
      </c>
      <c r="BX60" s="414" t="s">
        <v>12</v>
      </c>
      <c r="BY60" s="413">
        <f t="shared" si="17"/>
        <v>52304</v>
      </c>
      <c r="BZ60" s="414" t="s">
        <v>12</v>
      </c>
      <c r="CA60" s="410"/>
      <c r="CB60" s="414" t="s">
        <v>12</v>
      </c>
      <c r="CC60" s="413">
        <f t="shared" si="12"/>
        <v>1117481</v>
      </c>
      <c r="CD60" s="414"/>
      <c r="CE60" s="43">
        <v>950948</v>
      </c>
      <c r="CF60" s="43">
        <v>166533</v>
      </c>
      <c r="CG60" s="413">
        <f t="shared" si="13"/>
        <v>0</v>
      </c>
      <c r="CH60" s="394" t="s">
        <v>738</v>
      </c>
      <c r="CI60" s="359"/>
      <c r="CJ60" s="355" t="s">
        <v>274</v>
      </c>
      <c r="CM60" s="381">
        <f>+BB75</f>
        <v>3411664</v>
      </c>
      <c r="CN60" s="366" t="s">
        <v>12</v>
      </c>
    </row>
    <row r="61" spans="1:99" x14ac:dyDescent="0.2">
      <c r="A61" s="355">
        <f t="shared" si="4"/>
        <v>1</v>
      </c>
      <c r="B61" s="357" t="s">
        <v>511</v>
      </c>
      <c r="C61" s="410">
        <v>684372</v>
      </c>
      <c r="D61" s="409"/>
      <c r="E61" s="412">
        <v>100000</v>
      </c>
      <c r="F61" s="412">
        <v>20000</v>
      </c>
      <c r="G61" s="412">
        <v>590</v>
      </c>
      <c r="H61" s="412"/>
      <c r="I61" s="412"/>
      <c r="J61" s="412"/>
      <c r="K61" s="412"/>
      <c r="L61" s="412"/>
      <c r="M61" s="412"/>
      <c r="N61" s="413">
        <f t="shared" si="5"/>
        <v>120590</v>
      </c>
      <c r="O61" s="414"/>
      <c r="P61" s="412">
        <v>487493</v>
      </c>
      <c r="Q61" s="412"/>
      <c r="R61" s="412"/>
      <c r="S61" s="412"/>
      <c r="T61" s="412">
        <v>0</v>
      </c>
      <c r="U61" s="417">
        <f t="shared" si="6"/>
        <v>487493</v>
      </c>
      <c r="V61" s="414"/>
      <c r="W61" s="410"/>
      <c r="X61" s="410"/>
      <c r="Y61" s="412"/>
      <c r="Z61" s="412"/>
      <c r="AA61" s="412"/>
      <c r="AB61" s="412"/>
      <c r="AC61" s="413">
        <f t="shared" si="7"/>
        <v>0</v>
      </c>
      <c r="AD61" s="414"/>
      <c r="AE61" s="413">
        <f t="shared" si="15"/>
        <v>608083</v>
      </c>
      <c r="AF61" s="414"/>
      <c r="AG61" s="412"/>
      <c r="AH61" s="412"/>
      <c r="AI61" s="412"/>
      <c r="AJ61" s="412"/>
      <c r="AK61" s="413">
        <f t="shared" si="14"/>
        <v>0</v>
      </c>
      <c r="AL61" s="414"/>
      <c r="AM61" s="412">
        <v>129000</v>
      </c>
      <c r="AN61" s="412">
        <v>1945</v>
      </c>
      <c r="AO61" s="412"/>
      <c r="AP61" s="412"/>
      <c r="AQ61" s="413">
        <f t="shared" si="8"/>
        <v>130945</v>
      </c>
      <c r="AR61" s="414"/>
      <c r="AS61" s="412">
        <v>141580</v>
      </c>
      <c r="AT61" s="412">
        <v>54000</v>
      </c>
      <c r="AU61" s="412">
        <v>110000</v>
      </c>
      <c r="AV61" s="412">
        <v>28515</v>
      </c>
      <c r="AW61" s="412"/>
      <c r="AX61" s="412"/>
      <c r="AY61" s="413">
        <f t="shared" si="9"/>
        <v>334095</v>
      </c>
      <c r="AZ61" s="414"/>
      <c r="BA61" s="412">
        <v>68000</v>
      </c>
      <c r="BB61" s="412">
        <v>54</v>
      </c>
      <c r="BC61" s="412">
        <v>1200</v>
      </c>
      <c r="BD61" s="412"/>
      <c r="BE61" s="413">
        <f t="shared" si="10"/>
        <v>69254</v>
      </c>
      <c r="BF61" s="414"/>
      <c r="BG61" s="416">
        <v>19440</v>
      </c>
      <c r="BH61" s="414"/>
      <c r="BI61" s="412"/>
      <c r="BJ61" s="412"/>
      <c r="BK61" s="412"/>
      <c r="BL61" s="412">
        <v>7000</v>
      </c>
      <c r="BM61" s="412"/>
      <c r="BN61" s="412"/>
      <c r="BO61" s="412"/>
      <c r="BP61" s="412"/>
      <c r="BQ61" s="412"/>
      <c r="BR61" s="412"/>
      <c r="BS61" s="412"/>
      <c r="BT61" s="412"/>
      <c r="BU61" s="413">
        <f t="shared" si="11"/>
        <v>7000</v>
      </c>
      <c r="BV61" s="414"/>
      <c r="BW61" s="413">
        <f t="shared" si="16"/>
        <v>560734</v>
      </c>
      <c r="BX61" s="414" t="s">
        <v>12</v>
      </c>
      <c r="BY61" s="413">
        <f t="shared" si="17"/>
        <v>47349</v>
      </c>
      <c r="BZ61" s="414" t="s">
        <v>12</v>
      </c>
      <c r="CA61" s="410"/>
      <c r="CB61" s="414" t="s">
        <v>12</v>
      </c>
      <c r="CC61" s="413">
        <f t="shared" si="12"/>
        <v>731721</v>
      </c>
      <c r="CD61" s="414"/>
      <c r="CE61" s="43">
        <v>250000</v>
      </c>
      <c r="CF61" s="43">
        <v>481721</v>
      </c>
      <c r="CG61" s="413">
        <f t="shared" si="13"/>
        <v>0</v>
      </c>
      <c r="CH61" s="394" t="s">
        <v>738</v>
      </c>
      <c r="CI61" s="359"/>
      <c r="CJ61" s="355" t="s">
        <v>276</v>
      </c>
      <c r="CM61" s="381">
        <f>+BC75</f>
        <v>17555888</v>
      </c>
      <c r="CN61" s="366" t="s">
        <v>12</v>
      </c>
    </row>
    <row r="62" spans="1:99" x14ac:dyDescent="0.2">
      <c r="A62" s="355">
        <f>((IF(OR(BW62&gt;0,BY62&gt;0),1,)))</f>
        <v>1</v>
      </c>
      <c r="B62" s="357" t="s">
        <v>707</v>
      </c>
      <c r="C62" s="410">
        <v>4022384</v>
      </c>
      <c r="D62" s="409"/>
      <c r="E62" s="412">
        <v>1356992</v>
      </c>
      <c r="F62" s="412"/>
      <c r="G62" s="412">
        <v>25883</v>
      </c>
      <c r="H62" s="412"/>
      <c r="I62" s="412"/>
      <c r="J62" s="412"/>
      <c r="K62" s="412"/>
      <c r="L62" s="412"/>
      <c r="M62" s="412">
        <v>166105</v>
      </c>
      <c r="N62" s="413">
        <f>(SUM(E62:M62))</f>
        <v>1548980</v>
      </c>
      <c r="O62" s="414"/>
      <c r="P62" s="412">
        <v>657235</v>
      </c>
      <c r="Q62" s="412">
        <v>126698</v>
      </c>
      <c r="R62" s="412"/>
      <c r="S62" s="412"/>
      <c r="T62" s="412">
        <v>1366778</v>
      </c>
      <c r="U62" s="418">
        <f>(SUM(P62:T62))</f>
        <v>2150711</v>
      </c>
      <c r="V62" s="414"/>
      <c r="W62" s="410">
        <v>70723</v>
      </c>
      <c r="X62" s="410"/>
      <c r="Y62" s="412"/>
      <c r="Z62" s="412"/>
      <c r="AA62" s="412"/>
      <c r="AB62" s="412"/>
      <c r="AC62" s="413">
        <f t="shared" si="7"/>
        <v>70723</v>
      </c>
      <c r="AD62" s="414"/>
      <c r="AE62" s="413">
        <f>(+AC62+U62+N62)</f>
        <v>3770414</v>
      </c>
      <c r="AF62" s="414"/>
      <c r="AG62" s="412"/>
      <c r="AH62" s="412"/>
      <c r="AI62" s="412"/>
      <c r="AJ62" s="412"/>
      <c r="AK62" s="413">
        <f>(SUM(AG62:AJ62))</f>
        <v>0</v>
      </c>
      <c r="AL62" s="414"/>
      <c r="AM62" s="412">
        <v>172266</v>
      </c>
      <c r="AN62" s="412">
        <v>1034160</v>
      </c>
      <c r="AO62" s="412"/>
      <c r="AP62" s="412">
        <v>18215</v>
      </c>
      <c r="AQ62" s="413">
        <f>(SUM(AM62:AP62))</f>
        <v>1224641</v>
      </c>
      <c r="AR62" s="414"/>
      <c r="AS62" s="412"/>
      <c r="AT62" s="412">
        <v>41046</v>
      </c>
      <c r="AU62" s="412">
        <v>366784</v>
      </c>
      <c r="AV62" s="412">
        <v>59455</v>
      </c>
      <c r="AW62" s="412"/>
      <c r="AX62" s="412">
        <v>122122</v>
      </c>
      <c r="AY62" s="413">
        <f>(SUM(AS62:AX62))</f>
        <v>589407</v>
      </c>
      <c r="AZ62" s="414"/>
      <c r="BA62" s="412">
        <v>455532</v>
      </c>
      <c r="BB62" s="412"/>
      <c r="BC62" s="412">
        <v>154738</v>
      </c>
      <c r="BD62" s="412"/>
      <c r="BE62" s="413">
        <f>(SUM(BA62:BD62))</f>
        <v>610270</v>
      </c>
      <c r="BF62" s="414"/>
      <c r="BG62" s="419">
        <v>173508</v>
      </c>
      <c r="BH62" s="414"/>
      <c r="BI62" s="412"/>
      <c r="BJ62" s="412">
        <v>8200</v>
      </c>
      <c r="BK62" s="412"/>
      <c r="BL62" s="412">
        <v>16553</v>
      </c>
      <c r="BM62" s="412">
        <v>30909</v>
      </c>
      <c r="BN62" s="412"/>
      <c r="BO62" s="412"/>
      <c r="BP62" s="412"/>
      <c r="BQ62" s="412"/>
      <c r="BR62" s="412">
        <v>533866</v>
      </c>
      <c r="BS62" s="412"/>
      <c r="BT62" s="412">
        <v>24727</v>
      </c>
      <c r="BU62" s="413">
        <f>((SUM(BI62:BT62)))</f>
        <v>614255</v>
      </c>
      <c r="BV62" s="414" t="s">
        <v>12</v>
      </c>
      <c r="BW62" s="413">
        <f>(+BU62+BG62+BE62+AY62+AQ62+AK62)</f>
        <v>3212081</v>
      </c>
      <c r="BX62" s="414" t="s">
        <v>12</v>
      </c>
      <c r="BY62" s="413">
        <f>((+AC62+U62+N62)-BW62)</f>
        <v>558333</v>
      </c>
      <c r="BZ62" s="414" t="s">
        <v>12</v>
      </c>
      <c r="CA62" s="410"/>
      <c r="CB62" s="414" t="s">
        <v>12</v>
      </c>
      <c r="CC62" s="413">
        <f t="shared" si="12"/>
        <v>4580717</v>
      </c>
      <c r="CD62" s="414"/>
      <c r="CE62" s="43">
        <v>2243067</v>
      </c>
      <c r="CF62" s="43">
        <v>2337650</v>
      </c>
      <c r="CG62" s="413">
        <f t="shared" si="13"/>
        <v>0</v>
      </c>
      <c r="CH62" s="394" t="s">
        <v>738</v>
      </c>
      <c r="CI62" s="359"/>
      <c r="CJ62" s="355" t="s">
        <v>278</v>
      </c>
      <c r="CM62" s="381">
        <f>+BD75</f>
        <v>2210684</v>
      </c>
      <c r="CN62" s="366" t="s">
        <v>12</v>
      </c>
    </row>
    <row r="63" spans="1:99" x14ac:dyDescent="0.2">
      <c r="A63" s="355">
        <f t="shared" si="4"/>
        <v>1</v>
      </c>
      <c r="B63" s="357" t="s">
        <v>512</v>
      </c>
      <c r="C63" s="410">
        <v>599757</v>
      </c>
      <c r="D63" s="409"/>
      <c r="E63" s="412">
        <v>331304</v>
      </c>
      <c r="F63" s="412"/>
      <c r="G63" s="412">
        <v>1019</v>
      </c>
      <c r="H63" s="412"/>
      <c r="I63" s="412"/>
      <c r="J63" s="412"/>
      <c r="K63" s="412"/>
      <c r="L63" s="412"/>
      <c r="M63" s="412">
        <v>6924</v>
      </c>
      <c r="N63" s="413">
        <f>(SUM(E63:M63))</f>
        <v>339247</v>
      </c>
      <c r="O63" s="414"/>
      <c r="P63" s="412">
        <v>842893</v>
      </c>
      <c r="Q63" s="412">
        <v>9489</v>
      </c>
      <c r="R63" s="412">
        <v>117680</v>
      </c>
      <c r="S63" s="412"/>
      <c r="T63" s="412"/>
      <c r="U63" s="417">
        <f t="shared" si="6"/>
        <v>970062</v>
      </c>
      <c r="V63" s="414"/>
      <c r="W63" s="410"/>
      <c r="X63" s="410"/>
      <c r="Y63" s="412"/>
      <c r="Z63" s="412">
        <v>9104</v>
      </c>
      <c r="AA63" s="412"/>
      <c r="AB63" s="412"/>
      <c r="AC63" s="413">
        <f t="shared" si="7"/>
        <v>9104</v>
      </c>
      <c r="AD63" s="414"/>
      <c r="AE63" s="413">
        <f t="shared" si="15"/>
        <v>1318413</v>
      </c>
      <c r="AF63" s="414"/>
      <c r="AG63" s="412"/>
      <c r="AH63" s="412"/>
      <c r="AI63" s="412"/>
      <c r="AJ63" s="412"/>
      <c r="AK63" s="413">
        <f t="shared" si="14"/>
        <v>0</v>
      </c>
      <c r="AL63" s="414"/>
      <c r="AM63" s="412">
        <v>329798</v>
      </c>
      <c r="AN63" s="412">
        <v>13153</v>
      </c>
      <c r="AO63" s="412"/>
      <c r="AP63" s="412"/>
      <c r="AQ63" s="413">
        <f t="shared" si="8"/>
        <v>342951</v>
      </c>
      <c r="AR63" s="414"/>
      <c r="AS63" s="412">
        <v>301334</v>
      </c>
      <c r="AT63" s="412">
        <v>70014</v>
      </c>
      <c r="AU63" s="412">
        <v>76285</v>
      </c>
      <c r="AV63" s="412">
        <v>76285</v>
      </c>
      <c r="AW63" s="412"/>
      <c r="AX63" s="412">
        <v>3000</v>
      </c>
      <c r="AY63" s="413">
        <f t="shared" si="9"/>
        <v>526918</v>
      </c>
      <c r="AZ63" s="414"/>
      <c r="BA63" s="412">
        <v>1096</v>
      </c>
      <c r="BB63" s="412"/>
      <c r="BC63" s="412">
        <v>94217</v>
      </c>
      <c r="BD63" s="412"/>
      <c r="BE63" s="413">
        <f t="shared" si="10"/>
        <v>95313</v>
      </c>
      <c r="BF63" s="414"/>
      <c r="BG63" s="416">
        <v>66803</v>
      </c>
      <c r="BH63" s="414"/>
      <c r="BI63" s="412"/>
      <c r="BJ63" s="412"/>
      <c r="BK63" s="412"/>
      <c r="BL63" s="412">
        <v>5325</v>
      </c>
      <c r="BM63" s="412"/>
      <c r="BN63" s="412"/>
      <c r="BO63" s="412">
        <v>2666</v>
      </c>
      <c r="BP63" s="412"/>
      <c r="BQ63" s="412"/>
      <c r="BR63" s="412">
        <v>35575</v>
      </c>
      <c r="BS63" s="412"/>
      <c r="BT63" s="412"/>
      <c r="BU63" s="413">
        <f t="shared" si="11"/>
        <v>43566</v>
      </c>
      <c r="BV63" s="414" t="s">
        <v>12</v>
      </c>
      <c r="BW63" s="413">
        <f t="shared" si="16"/>
        <v>1075551</v>
      </c>
      <c r="BX63" s="414" t="s">
        <v>12</v>
      </c>
      <c r="BY63" s="413">
        <f t="shared" si="17"/>
        <v>242862</v>
      </c>
      <c r="BZ63" s="414" t="s">
        <v>12</v>
      </c>
      <c r="CA63" s="410"/>
      <c r="CB63" s="414" t="s">
        <v>12</v>
      </c>
      <c r="CC63" s="413">
        <f t="shared" si="12"/>
        <v>842619</v>
      </c>
      <c r="CD63" s="414"/>
      <c r="CE63" s="43">
        <v>631964</v>
      </c>
      <c r="CF63" s="43">
        <v>210655</v>
      </c>
      <c r="CG63" s="413">
        <f t="shared" si="13"/>
        <v>0</v>
      </c>
      <c r="CH63" s="394" t="s">
        <v>738</v>
      </c>
      <c r="CI63" s="395"/>
      <c r="CJ63" s="380" t="s">
        <v>280</v>
      </c>
      <c r="CM63" s="381"/>
      <c r="CN63" s="366" t="s">
        <v>12</v>
      </c>
    </row>
    <row r="64" spans="1:99" x14ac:dyDescent="0.2">
      <c r="A64" s="355">
        <f t="shared" si="4"/>
        <v>1</v>
      </c>
      <c r="B64" s="357" t="s">
        <v>513</v>
      </c>
      <c r="C64" s="410">
        <v>1184267</v>
      </c>
      <c r="D64" s="409"/>
      <c r="E64" s="412">
        <v>366462</v>
      </c>
      <c r="F64" s="412">
        <v>2000</v>
      </c>
      <c r="G64" s="412">
        <v>51044</v>
      </c>
      <c r="H64" s="412"/>
      <c r="I64" s="412"/>
      <c r="J64" s="412"/>
      <c r="K64" s="412"/>
      <c r="L64" s="412"/>
      <c r="M64" s="412">
        <v>6863</v>
      </c>
      <c r="N64" s="413">
        <f t="shared" si="5"/>
        <v>426369</v>
      </c>
      <c r="O64" s="414"/>
      <c r="P64" s="412">
        <v>1006243</v>
      </c>
      <c r="Q64" s="412">
        <v>36810</v>
      </c>
      <c r="R64" s="412"/>
      <c r="S64" s="412"/>
      <c r="T64" s="412">
        <v>323326</v>
      </c>
      <c r="U64" s="417">
        <f t="shared" si="6"/>
        <v>1366379</v>
      </c>
      <c r="V64" s="414"/>
      <c r="W64" s="410">
        <v>29901</v>
      </c>
      <c r="X64" s="410"/>
      <c r="Y64" s="412"/>
      <c r="Z64" s="412"/>
      <c r="AA64" s="412"/>
      <c r="AB64" s="412"/>
      <c r="AC64" s="413">
        <f t="shared" si="7"/>
        <v>29901</v>
      </c>
      <c r="AD64" s="414"/>
      <c r="AE64" s="413">
        <f t="shared" si="15"/>
        <v>1822649</v>
      </c>
      <c r="AF64" s="414"/>
      <c r="AG64" s="412"/>
      <c r="AH64" s="412"/>
      <c r="AI64" s="412"/>
      <c r="AJ64" s="412"/>
      <c r="AK64" s="413">
        <f t="shared" si="14"/>
        <v>0</v>
      </c>
      <c r="AL64" s="414"/>
      <c r="AM64" s="412">
        <v>121067</v>
      </c>
      <c r="AN64" s="412">
        <v>46884</v>
      </c>
      <c r="AO64" s="412"/>
      <c r="AP64" s="412"/>
      <c r="AQ64" s="413">
        <f t="shared" si="8"/>
        <v>167951</v>
      </c>
      <c r="AR64" s="414"/>
      <c r="AS64" s="412">
        <v>331620</v>
      </c>
      <c r="AT64" s="412">
        <v>160117</v>
      </c>
      <c r="AU64" s="412">
        <v>125745</v>
      </c>
      <c r="AV64" s="412">
        <v>384905</v>
      </c>
      <c r="AW64" s="412"/>
      <c r="AX64" s="412">
        <v>125543</v>
      </c>
      <c r="AY64" s="413">
        <f t="shared" si="9"/>
        <v>1127930</v>
      </c>
      <c r="AZ64" s="414"/>
      <c r="BA64" s="412">
        <v>433478</v>
      </c>
      <c r="BB64" s="412">
        <v>3296</v>
      </c>
      <c r="BC64" s="412">
        <v>236599</v>
      </c>
      <c r="BD64" s="412"/>
      <c r="BE64" s="413">
        <f t="shared" si="10"/>
        <v>673373</v>
      </c>
      <c r="BF64" s="414"/>
      <c r="BG64" s="416">
        <v>110575</v>
      </c>
      <c r="BH64" s="414"/>
      <c r="BI64" s="412"/>
      <c r="BJ64" s="412">
        <v>600</v>
      </c>
      <c r="BK64" s="412"/>
      <c r="BL64" s="412">
        <v>10700</v>
      </c>
      <c r="BM64" s="412">
        <v>24585</v>
      </c>
      <c r="BN64" s="412"/>
      <c r="BO64" s="412"/>
      <c r="BP64" s="412"/>
      <c r="BQ64" s="412"/>
      <c r="BR64" s="412"/>
      <c r="BS64" s="412"/>
      <c r="BT64" s="412">
        <v>8422</v>
      </c>
      <c r="BU64" s="413">
        <f t="shared" si="11"/>
        <v>44307</v>
      </c>
      <c r="BV64" s="414" t="s">
        <v>12</v>
      </c>
      <c r="BW64" s="413">
        <f t="shared" si="16"/>
        <v>2124136</v>
      </c>
      <c r="BX64" s="414" t="s">
        <v>12</v>
      </c>
      <c r="BY64" s="413">
        <f t="shared" si="17"/>
        <v>-301487</v>
      </c>
      <c r="BZ64" s="414" t="s">
        <v>12</v>
      </c>
      <c r="CA64" s="410"/>
      <c r="CB64" s="414" t="s">
        <v>12</v>
      </c>
      <c r="CC64" s="413">
        <f t="shared" si="12"/>
        <v>882780</v>
      </c>
      <c r="CD64" s="414"/>
      <c r="CE64" s="43">
        <v>882780</v>
      </c>
      <c r="CF64" s="43"/>
      <c r="CG64" s="413">
        <f t="shared" si="13"/>
        <v>0</v>
      </c>
      <c r="CH64" s="394" t="s">
        <v>738</v>
      </c>
      <c r="CI64" s="359"/>
      <c r="CJ64" s="355" t="s">
        <v>282</v>
      </c>
      <c r="CM64" s="381">
        <f>(+BI75)</f>
        <v>20200780</v>
      </c>
      <c r="CN64" s="366" t="s">
        <v>12</v>
      </c>
    </row>
    <row r="65" spans="1:92" x14ac:dyDescent="0.2">
      <c r="A65" s="355">
        <f t="shared" si="4"/>
        <v>1</v>
      </c>
      <c r="B65" s="357" t="s">
        <v>731</v>
      </c>
      <c r="C65" s="410">
        <v>788442</v>
      </c>
      <c r="D65" s="409"/>
      <c r="E65" s="412">
        <v>18996</v>
      </c>
      <c r="F65" s="412">
        <v>600</v>
      </c>
      <c r="G65" s="412">
        <v>3753</v>
      </c>
      <c r="H65" s="412"/>
      <c r="I65" s="412"/>
      <c r="J65" s="412"/>
      <c r="K65" s="412"/>
      <c r="L65" s="412"/>
      <c r="M65" s="412">
        <v>37283</v>
      </c>
      <c r="N65" s="413">
        <f t="shared" si="5"/>
        <v>60632</v>
      </c>
      <c r="O65" s="414"/>
      <c r="P65" s="412">
        <v>557332</v>
      </c>
      <c r="Q65" s="412">
        <v>11083</v>
      </c>
      <c r="R65" s="412"/>
      <c r="S65" s="412"/>
      <c r="T65" s="412">
        <v>801</v>
      </c>
      <c r="U65" s="418">
        <f>(SUM(P65:T65))</f>
        <v>569216</v>
      </c>
      <c r="V65" s="414"/>
      <c r="W65" s="410"/>
      <c r="X65" s="410"/>
      <c r="Y65" s="412"/>
      <c r="Z65" s="412"/>
      <c r="AA65" s="412"/>
      <c r="AB65" s="412"/>
      <c r="AC65" s="413">
        <f t="shared" si="7"/>
        <v>0</v>
      </c>
      <c r="AD65" s="414"/>
      <c r="AE65" s="413">
        <f t="shared" si="15"/>
        <v>629848</v>
      </c>
      <c r="AF65" s="414"/>
      <c r="AG65" s="412"/>
      <c r="AH65" s="412"/>
      <c r="AI65" s="412"/>
      <c r="AJ65" s="412"/>
      <c r="AK65" s="413">
        <f t="shared" si="14"/>
        <v>0</v>
      </c>
      <c r="AL65" s="414"/>
      <c r="AM65" s="412"/>
      <c r="AN65" s="412"/>
      <c r="AO65" s="412"/>
      <c r="AP65" s="412"/>
      <c r="AQ65" s="413">
        <f t="shared" si="8"/>
        <v>0</v>
      </c>
      <c r="AR65" s="414"/>
      <c r="AS65" s="412">
        <v>141658</v>
      </c>
      <c r="AT65" s="412">
        <v>157823</v>
      </c>
      <c r="AU65" s="412"/>
      <c r="AV65" s="412">
        <v>6768</v>
      </c>
      <c r="AW65" s="412"/>
      <c r="AX65" s="412"/>
      <c r="AY65" s="413">
        <f t="shared" si="9"/>
        <v>306249</v>
      </c>
      <c r="AZ65" s="414"/>
      <c r="BA65" s="412">
        <v>30911</v>
      </c>
      <c r="BB65" s="412"/>
      <c r="BC65" s="412">
        <v>22420</v>
      </c>
      <c r="BD65" s="412">
        <v>44392</v>
      </c>
      <c r="BE65" s="413">
        <f t="shared" si="10"/>
        <v>97723</v>
      </c>
      <c r="BF65" s="414"/>
      <c r="BG65" s="416">
        <v>31591</v>
      </c>
      <c r="BH65" s="414"/>
      <c r="BI65" s="412"/>
      <c r="BJ65" s="412">
        <v>265</v>
      </c>
      <c r="BK65" s="412"/>
      <c r="BL65" s="412">
        <v>11314</v>
      </c>
      <c r="BM65" s="412">
        <v>372</v>
      </c>
      <c r="BN65" s="412"/>
      <c r="BO65" s="412"/>
      <c r="BP65" s="412"/>
      <c r="BQ65" s="412"/>
      <c r="BR65" s="412"/>
      <c r="BS65" s="412"/>
      <c r="BT65" s="412"/>
      <c r="BU65" s="413">
        <f t="shared" si="11"/>
        <v>11951</v>
      </c>
      <c r="BV65" s="414" t="s">
        <v>12</v>
      </c>
      <c r="BW65" s="413">
        <f t="shared" si="16"/>
        <v>447514</v>
      </c>
      <c r="BX65" s="414" t="s">
        <v>12</v>
      </c>
      <c r="BY65" s="413">
        <f t="shared" si="17"/>
        <v>182334</v>
      </c>
      <c r="BZ65" s="414" t="s">
        <v>12</v>
      </c>
      <c r="CA65" s="410"/>
      <c r="CB65" s="414" t="s">
        <v>12</v>
      </c>
      <c r="CC65" s="413">
        <f t="shared" si="12"/>
        <v>970776</v>
      </c>
      <c r="CD65" s="414"/>
      <c r="CE65" s="43">
        <v>25803</v>
      </c>
      <c r="CF65" s="43"/>
      <c r="CG65" s="413">
        <f t="shared" si="13"/>
        <v>944973</v>
      </c>
      <c r="CH65" s="394" t="s">
        <v>738</v>
      </c>
      <c r="CI65" s="359"/>
      <c r="CJ65" s="355" t="s">
        <v>284</v>
      </c>
      <c r="CM65" s="381">
        <f>(+BJ75)</f>
        <v>250566</v>
      </c>
      <c r="CN65" s="366" t="s">
        <v>12</v>
      </c>
    </row>
    <row r="66" spans="1:92" x14ac:dyDescent="0.2">
      <c r="A66" s="355">
        <f>((IF(OR(BW66&gt;0,BY66&gt;0),1,)))</f>
        <v>1</v>
      </c>
      <c r="B66" s="357" t="s">
        <v>514</v>
      </c>
      <c r="C66" s="410">
        <v>17908161</v>
      </c>
      <c r="D66" s="409"/>
      <c r="E66" s="412">
        <v>6725690</v>
      </c>
      <c r="F66" s="412"/>
      <c r="G66" s="412">
        <v>648322</v>
      </c>
      <c r="H66" s="412"/>
      <c r="I66" s="412"/>
      <c r="J66" s="412"/>
      <c r="K66" s="412"/>
      <c r="L66" s="412"/>
      <c r="M66" s="412">
        <v>168186</v>
      </c>
      <c r="N66" s="413">
        <f t="shared" si="5"/>
        <v>7542198</v>
      </c>
      <c r="O66" s="414"/>
      <c r="P66" s="412">
        <v>4432628</v>
      </c>
      <c r="Q66" s="412">
        <v>615634</v>
      </c>
      <c r="R66" s="412"/>
      <c r="S66" s="412"/>
      <c r="T66" s="412">
        <v>1946722</v>
      </c>
      <c r="U66" s="417">
        <f>(SUM(P66:T66))</f>
        <v>6994984</v>
      </c>
      <c r="V66" s="414"/>
      <c r="W66" s="410">
        <v>41307</v>
      </c>
      <c r="X66" s="410"/>
      <c r="Y66" s="412"/>
      <c r="Z66" s="412"/>
      <c r="AA66" s="412"/>
      <c r="AB66" s="412"/>
      <c r="AC66" s="413">
        <f t="shared" si="7"/>
        <v>41307</v>
      </c>
      <c r="AD66" s="414"/>
      <c r="AE66" s="413">
        <f t="shared" si="15"/>
        <v>14578489</v>
      </c>
      <c r="AF66" s="414"/>
      <c r="AG66" s="412">
        <v>233172</v>
      </c>
      <c r="AH66" s="412"/>
      <c r="AI66" s="412"/>
      <c r="AJ66" s="412"/>
      <c r="AK66" s="413">
        <f t="shared" si="14"/>
        <v>233172</v>
      </c>
      <c r="AL66" s="414"/>
      <c r="AM66" s="412">
        <v>5462258</v>
      </c>
      <c r="AN66" s="412">
        <v>5959</v>
      </c>
      <c r="AO66" s="412"/>
      <c r="AP66" s="412"/>
      <c r="AQ66" s="413">
        <f t="shared" si="8"/>
        <v>5468217</v>
      </c>
      <c r="AR66" s="414"/>
      <c r="AS66" s="412">
        <v>4018727</v>
      </c>
      <c r="AT66" s="412">
        <v>533817</v>
      </c>
      <c r="AU66" s="412">
        <v>333572</v>
      </c>
      <c r="AV66" s="412">
        <v>125000</v>
      </c>
      <c r="AW66" s="412">
        <v>138398</v>
      </c>
      <c r="AX66" s="412">
        <v>236334</v>
      </c>
      <c r="AY66" s="413">
        <f t="shared" si="9"/>
        <v>5385848</v>
      </c>
      <c r="AZ66" s="414"/>
      <c r="BA66" s="412">
        <v>1655546</v>
      </c>
      <c r="BB66" s="412"/>
      <c r="BC66" s="412">
        <v>799485</v>
      </c>
      <c r="BD66" s="412">
        <v>794624</v>
      </c>
      <c r="BE66" s="413">
        <f t="shared" si="10"/>
        <v>3249655</v>
      </c>
      <c r="BF66" s="414"/>
      <c r="BG66" s="416">
        <v>869664</v>
      </c>
      <c r="BH66" s="414"/>
      <c r="BI66" s="412"/>
      <c r="BJ66" s="412"/>
      <c r="BK66" s="412"/>
      <c r="BL66" s="412">
        <v>4251</v>
      </c>
      <c r="BM66" s="412"/>
      <c r="BN66" s="412"/>
      <c r="BO66" s="412"/>
      <c r="BP66" s="412"/>
      <c r="BQ66" s="412"/>
      <c r="BR66" s="412">
        <v>2088160</v>
      </c>
      <c r="BS66" s="412"/>
      <c r="BT66" s="412"/>
      <c r="BU66" s="413">
        <f t="shared" si="11"/>
        <v>2092411</v>
      </c>
      <c r="BV66" s="414" t="s">
        <v>12</v>
      </c>
      <c r="BW66" s="413">
        <f t="shared" si="16"/>
        <v>17298967</v>
      </c>
      <c r="BX66" s="414" t="s">
        <v>12</v>
      </c>
      <c r="BY66" s="413">
        <f t="shared" si="17"/>
        <v>-2720478</v>
      </c>
      <c r="BZ66" s="414" t="s">
        <v>12</v>
      </c>
      <c r="CA66" s="410"/>
      <c r="CB66" s="414" t="s">
        <v>12</v>
      </c>
      <c r="CC66" s="413">
        <f t="shared" si="12"/>
        <v>15187683</v>
      </c>
      <c r="CD66" s="414"/>
      <c r="CE66" s="43">
        <v>8311105</v>
      </c>
      <c r="CF66" s="43">
        <v>6876578</v>
      </c>
      <c r="CG66" s="413">
        <f t="shared" si="13"/>
        <v>0</v>
      </c>
      <c r="CH66" s="394" t="s">
        <v>738</v>
      </c>
      <c r="CI66" s="359"/>
      <c r="CJ66" s="355" t="s">
        <v>286</v>
      </c>
      <c r="CM66" s="381">
        <f>(+BK75)</f>
        <v>82515</v>
      </c>
      <c r="CN66" s="366" t="s">
        <v>12</v>
      </c>
    </row>
    <row r="67" spans="1:92" x14ac:dyDescent="0.2">
      <c r="A67" s="355">
        <f t="shared" si="4"/>
        <v>1</v>
      </c>
      <c r="B67" s="357" t="s">
        <v>515</v>
      </c>
      <c r="C67" s="410">
        <v>1086013</v>
      </c>
      <c r="D67" s="409"/>
      <c r="E67" s="412"/>
      <c r="F67" s="412"/>
      <c r="G67" s="412">
        <v>19397</v>
      </c>
      <c r="H67" s="412"/>
      <c r="I67" s="412"/>
      <c r="J67" s="412"/>
      <c r="K67" s="412"/>
      <c r="L67" s="412"/>
      <c r="M67" s="412">
        <v>30167</v>
      </c>
      <c r="N67" s="413">
        <f t="shared" si="5"/>
        <v>49564</v>
      </c>
      <c r="O67" s="414"/>
      <c r="P67" s="412">
        <v>187080</v>
      </c>
      <c r="Q67" s="412"/>
      <c r="R67" s="412"/>
      <c r="S67" s="412"/>
      <c r="T67" s="412">
        <v>151130</v>
      </c>
      <c r="U67" s="418">
        <f>(SUM(P67:T67))</f>
        <v>338210</v>
      </c>
      <c r="V67" s="414"/>
      <c r="W67" s="410">
        <v>227061</v>
      </c>
      <c r="X67" s="410"/>
      <c r="Y67" s="412"/>
      <c r="Z67" s="412"/>
      <c r="AA67" s="412"/>
      <c r="AB67" s="412"/>
      <c r="AC67" s="413">
        <f t="shared" si="7"/>
        <v>227061</v>
      </c>
      <c r="AD67" s="414"/>
      <c r="AE67" s="413">
        <f t="shared" si="15"/>
        <v>614835</v>
      </c>
      <c r="AF67" s="414"/>
      <c r="AG67" s="412"/>
      <c r="AH67" s="412"/>
      <c r="AI67" s="412"/>
      <c r="AJ67" s="412"/>
      <c r="AK67" s="413">
        <f t="shared" si="14"/>
        <v>0</v>
      </c>
      <c r="AL67" s="414"/>
      <c r="AM67" s="412"/>
      <c r="AN67" s="412">
        <v>113055</v>
      </c>
      <c r="AO67" s="412"/>
      <c r="AP67" s="412"/>
      <c r="AQ67" s="413">
        <f t="shared" si="8"/>
        <v>113055</v>
      </c>
      <c r="AR67" s="414"/>
      <c r="AS67" s="412">
        <v>117081</v>
      </c>
      <c r="AT67" s="412">
        <v>16253</v>
      </c>
      <c r="AU67" s="412">
        <v>42152</v>
      </c>
      <c r="AV67" s="412">
        <v>531612</v>
      </c>
      <c r="AW67" s="412"/>
      <c r="AX67" s="412"/>
      <c r="AY67" s="413">
        <f t="shared" si="9"/>
        <v>707098</v>
      </c>
      <c r="AZ67" s="414"/>
      <c r="BA67" s="412"/>
      <c r="BB67" s="412"/>
      <c r="BC67" s="412">
        <v>32999</v>
      </c>
      <c r="BD67" s="412"/>
      <c r="BE67" s="413">
        <f t="shared" si="10"/>
        <v>32999</v>
      </c>
      <c r="BF67" s="414"/>
      <c r="BG67" s="416">
        <v>13015</v>
      </c>
      <c r="BH67" s="414"/>
      <c r="BI67" s="412">
        <v>264837</v>
      </c>
      <c r="BJ67" s="412"/>
      <c r="BK67" s="412"/>
      <c r="BL67" s="412">
        <v>27000</v>
      </c>
      <c r="BM67" s="412">
        <v>3786</v>
      </c>
      <c r="BN67" s="412"/>
      <c r="BO67" s="412"/>
      <c r="BP67" s="412"/>
      <c r="BQ67" s="412"/>
      <c r="BR67" s="412"/>
      <c r="BS67" s="412"/>
      <c r="BT67" s="412"/>
      <c r="BU67" s="413">
        <f t="shared" si="11"/>
        <v>295623</v>
      </c>
      <c r="BV67" s="414" t="s">
        <v>12</v>
      </c>
      <c r="BW67" s="413">
        <f t="shared" si="16"/>
        <v>1161790</v>
      </c>
      <c r="BX67" s="414" t="s">
        <v>12</v>
      </c>
      <c r="BY67" s="413">
        <f t="shared" si="17"/>
        <v>-546955</v>
      </c>
      <c r="BZ67" s="414" t="s">
        <v>12</v>
      </c>
      <c r="CA67" s="410">
        <v>14718</v>
      </c>
      <c r="CB67" s="414" t="s">
        <v>12</v>
      </c>
      <c r="CC67" s="413">
        <f t="shared" si="12"/>
        <v>553776</v>
      </c>
      <c r="CD67" s="414"/>
      <c r="CE67" s="43">
        <v>375000</v>
      </c>
      <c r="CF67" s="43">
        <v>149340</v>
      </c>
      <c r="CG67" s="413">
        <f t="shared" si="13"/>
        <v>29436</v>
      </c>
      <c r="CH67" s="394" t="s">
        <v>738</v>
      </c>
      <c r="CI67" s="359"/>
      <c r="CJ67" s="355" t="s">
        <v>288</v>
      </c>
      <c r="CM67" s="381">
        <f>(+BL75)</f>
        <v>2745792</v>
      </c>
      <c r="CN67" s="366" t="s">
        <v>12</v>
      </c>
    </row>
    <row r="68" spans="1:92" x14ac:dyDescent="0.2">
      <c r="A68" s="355">
        <f t="shared" si="4"/>
        <v>1</v>
      </c>
      <c r="B68" s="357" t="s">
        <v>516</v>
      </c>
      <c r="C68" s="410">
        <v>462770</v>
      </c>
      <c r="D68" s="409"/>
      <c r="E68" s="412">
        <v>73556</v>
      </c>
      <c r="F68" s="412"/>
      <c r="G68" s="412">
        <v>20395</v>
      </c>
      <c r="H68" s="412"/>
      <c r="I68" s="412"/>
      <c r="J68" s="412"/>
      <c r="K68" s="412"/>
      <c r="L68" s="412"/>
      <c r="M68" s="412">
        <v>1552</v>
      </c>
      <c r="N68" s="413">
        <f t="shared" si="5"/>
        <v>95503</v>
      </c>
      <c r="O68" s="414"/>
      <c r="P68" s="412">
        <v>478281</v>
      </c>
      <c r="Q68" s="412"/>
      <c r="R68" s="412"/>
      <c r="S68" s="412"/>
      <c r="T68" s="412"/>
      <c r="U68" s="417">
        <f t="shared" si="6"/>
        <v>478281</v>
      </c>
      <c r="V68" s="414"/>
      <c r="W68" s="410"/>
      <c r="X68" s="410"/>
      <c r="Y68" s="412"/>
      <c r="Z68" s="412"/>
      <c r="AA68" s="412"/>
      <c r="AB68" s="412">
        <v>15551</v>
      </c>
      <c r="AC68" s="413">
        <f t="shared" si="7"/>
        <v>15551</v>
      </c>
      <c r="AD68" s="414"/>
      <c r="AE68" s="413">
        <f t="shared" si="15"/>
        <v>589335</v>
      </c>
      <c r="AF68" s="414"/>
      <c r="AG68" s="412"/>
      <c r="AH68" s="412">
        <v>7677</v>
      </c>
      <c r="AI68" s="412"/>
      <c r="AJ68" s="412"/>
      <c r="AK68" s="413">
        <f t="shared" si="14"/>
        <v>7677</v>
      </c>
      <c r="AL68" s="414"/>
      <c r="AM68" s="412">
        <v>39143</v>
      </c>
      <c r="AN68" s="412"/>
      <c r="AO68" s="412"/>
      <c r="AP68" s="412">
        <v>980</v>
      </c>
      <c r="AQ68" s="413">
        <f t="shared" si="8"/>
        <v>40123</v>
      </c>
      <c r="AR68" s="414"/>
      <c r="AS68" s="412">
        <v>83951</v>
      </c>
      <c r="AT68" s="412">
        <v>21435</v>
      </c>
      <c r="AU68" s="412">
        <v>16335</v>
      </c>
      <c r="AV68" s="412">
        <v>22052</v>
      </c>
      <c r="AW68" s="412">
        <v>1634</v>
      </c>
      <c r="AX68" s="412">
        <v>46228</v>
      </c>
      <c r="AY68" s="413">
        <f t="shared" si="9"/>
        <v>191635</v>
      </c>
      <c r="AZ68" s="414"/>
      <c r="BA68" s="412">
        <v>9500</v>
      </c>
      <c r="BB68" s="412">
        <v>3947</v>
      </c>
      <c r="BC68" s="412">
        <v>42544</v>
      </c>
      <c r="BD68" s="412"/>
      <c r="BE68" s="413">
        <f t="shared" si="10"/>
        <v>55991</v>
      </c>
      <c r="BF68" s="414"/>
      <c r="BG68" s="416">
        <v>82117</v>
      </c>
      <c r="BH68" s="414"/>
      <c r="BI68" s="412">
        <v>3000</v>
      </c>
      <c r="BJ68" s="412"/>
      <c r="BK68" s="412"/>
      <c r="BL68" s="412">
        <v>4350</v>
      </c>
      <c r="BM68" s="412">
        <v>24500</v>
      </c>
      <c r="BN68" s="412"/>
      <c r="BO68" s="412">
        <v>16036</v>
      </c>
      <c r="BP68" s="412"/>
      <c r="BQ68" s="412"/>
      <c r="BR68" s="412"/>
      <c r="BS68" s="412"/>
      <c r="BT68" s="412"/>
      <c r="BU68" s="413">
        <f t="shared" si="11"/>
        <v>47886</v>
      </c>
      <c r="BV68" s="414" t="s">
        <v>12</v>
      </c>
      <c r="BW68" s="413">
        <f t="shared" si="16"/>
        <v>425429</v>
      </c>
      <c r="BX68" s="414" t="s">
        <v>12</v>
      </c>
      <c r="BY68" s="413">
        <f t="shared" si="17"/>
        <v>163906</v>
      </c>
      <c r="BZ68" s="414" t="s">
        <v>12</v>
      </c>
      <c r="CA68" s="410"/>
      <c r="CB68" s="414" t="s">
        <v>12</v>
      </c>
      <c r="CC68" s="413">
        <f t="shared" si="12"/>
        <v>626676</v>
      </c>
      <c r="CD68" s="414"/>
      <c r="CE68" s="43"/>
      <c r="CF68" s="43"/>
      <c r="CG68" s="413">
        <f t="shared" si="13"/>
        <v>626676</v>
      </c>
      <c r="CH68" s="394" t="s">
        <v>738</v>
      </c>
      <c r="CI68" s="359"/>
      <c r="CJ68" s="355" t="s">
        <v>290</v>
      </c>
      <c r="CM68" s="381">
        <f>(+BM75)</f>
        <v>4318425</v>
      </c>
      <c r="CN68" s="366" t="s">
        <v>12</v>
      </c>
    </row>
    <row r="69" spans="1:92" x14ac:dyDescent="0.2">
      <c r="A69" s="355">
        <f t="shared" si="4"/>
        <v>1</v>
      </c>
      <c r="B69" s="357" t="s">
        <v>517</v>
      </c>
      <c r="C69" s="410">
        <v>1610870</v>
      </c>
      <c r="D69" s="409"/>
      <c r="E69" s="412">
        <v>343628</v>
      </c>
      <c r="F69" s="412"/>
      <c r="G69" s="412">
        <v>61701</v>
      </c>
      <c r="H69" s="412"/>
      <c r="I69" s="412"/>
      <c r="J69" s="412"/>
      <c r="K69" s="412"/>
      <c r="L69" s="412"/>
      <c r="M69" s="412">
        <v>27547</v>
      </c>
      <c r="N69" s="413">
        <f t="shared" si="5"/>
        <v>432876</v>
      </c>
      <c r="O69" s="414"/>
      <c r="P69" s="412">
        <v>588593</v>
      </c>
      <c r="Q69" s="412">
        <v>70877</v>
      </c>
      <c r="R69" s="412"/>
      <c r="S69" s="412">
        <v>30000</v>
      </c>
      <c r="T69" s="412">
        <v>258160</v>
      </c>
      <c r="U69" s="417">
        <f t="shared" si="6"/>
        <v>947630</v>
      </c>
      <c r="V69" s="414"/>
      <c r="W69" s="410"/>
      <c r="X69" s="410"/>
      <c r="Y69" s="412"/>
      <c r="Z69" s="412">
        <v>4880</v>
      </c>
      <c r="AA69" s="412"/>
      <c r="AB69" s="412"/>
      <c r="AC69" s="413">
        <f t="shared" si="7"/>
        <v>4880</v>
      </c>
      <c r="AD69" s="414"/>
      <c r="AE69" s="413">
        <f t="shared" si="15"/>
        <v>1385386</v>
      </c>
      <c r="AF69" s="414"/>
      <c r="AG69" s="412"/>
      <c r="AH69" s="412"/>
      <c r="AI69" s="412"/>
      <c r="AJ69" s="412"/>
      <c r="AK69" s="413">
        <f t="shared" si="14"/>
        <v>0</v>
      </c>
      <c r="AL69" s="414"/>
      <c r="AM69" s="412"/>
      <c r="AN69" s="412">
        <v>50618</v>
      </c>
      <c r="AO69" s="412"/>
      <c r="AP69" s="412"/>
      <c r="AQ69" s="413">
        <f t="shared" si="8"/>
        <v>50618</v>
      </c>
      <c r="AR69" s="414"/>
      <c r="AS69" s="412">
        <v>387116</v>
      </c>
      <c r="AT69" s="412">
        <v>70575</v>
      </c>
      <c r="AU69" s="412">
        <v>6977</v>
      </c>
      <c r="AV69" s="412">
        <v>16556</v>
      </c>
      <c r="AW69" s="412">
        <v>15906</v>
      </c>
      <c r="AX69" s="412">
        <v>181574</v>
      </c>
      <c r="AY69" s="413">
        <f>(SUM(AS69:AX69))</f>
        <v>678704</v>
      </c>
      <c r="AZ69" s="414"/>
      <c r="BA69" s="412">
        <v>128288</v>
      </c>
      <c r="BB69" s="412">
        <v>9209</v>
      </c>
      <c r="BC69" s="412">
        <v>187628</v>
      </c>
      <c r="BD69" s="412"/>
      <c r="BE69" s="413">
        <f t="shared" si="10"/>
        <v>325125</v>
      </c>
      <c r="BF69" s="414"/>
      <c r="BG69" s="416">
        <v>210342</v>
      </c>
      <c r="BH69" s="414"/>
      <c r="BI69" s="412"/>
      <c r="BJ69" s="412"/>
      <c r="BK69" s="412"/>
      <c r="BL69" s="412">
        <v>9270</v>
      </c>
      <c r="BM69" s="412">
        <v>110813</v>
      </c>
      <c r="BN69" s="412"/>
      <c r="BO69" s="412"/>
      <c r="BP69" s="412"/>
      <c r="BQ69" s="412"/>
      <c r="BR69" s="412"/>
      <c r="BS69" s="412"/>
      <c r="BT69" s="412"/>
      <c r="BU69" s="413">
        <f t="shared" si="11"/>
        <v>120083</v>
      </c>
      <c r="BV69" s="414" t="s">
        <v>12</v>
      </c>
      <c r="BW69" s="413">
        <f t="shared" si="16"/>
        <v>1384872</v>
      </c>
      <c r="BX69" s="414" t="s">
        <v>12</v>
      </c>
      <c r="BY69" s="413">
        <f t="shared" si="17"/>
        <v>514</v>
      </c>
      <c r="BZ69" s="414" t="s">
        <v>12</v>
      </c>
      <c r="CA69" s="410"/>
      <c r="CB69" s="414" t="s">
        <v>12</v>
      </c>
      <c r="CC69" s="413">
        <f t="shared" si="12"/>
        <v>1611384</v>
      </c>
      <c r="CD69" s="414"/>
      <c r="CE69" s="43">
        <v>1211384</v>
      </c>
      <c r="CF69" s="43">
        <v>400000</v>
      </c>
      <c r="CG69" s="413">
        <f t="shared" si="13"/>
        <v>0</v>
      </c>
      <c r="CH69" s="394" t="s">
        <v>738</v>
      </c>
      <c r="CI69" s="359"/>
      <c r="CJ69" s="355" t="s">
        <v>292</v>
      </c>
      <c r="CM69" s="381">
        <f>(+BN75)</f>
        <v>0</v>
      </c>
      <c r="CN69" s="366" t="s">
        <v>12</v>
      </c>
    </row>
    <row r="70" spans="1:92" x14ac:dyDescent="0.2">
      <c r="A70" s="355">
        <f t="shared" si="4"/>
        <v>1</v>
      </c>
      <c r="B70" s="357" t="s">
        <v>518</v>
      </c>
      <c r="C70" s="410">
        <v>321379</v>
      </c>
      <c r="D70" s="409"/>
      <c r="E70" s="412">
        <v>168117</v>
      </c>
      <c r="F70" s="412"/>
      <c r="G70" s="412">
        <v>11516</v>
      </c>
      <c r="H70" s="412"/>
      <c r="I70" s="412"/>
      <c r="J70" s="412"/>
      <c r="K70" s="412"/>
      <c r="L70" s="412"/>
      <c r="M70" s="412">
        <v>100517</v>
      </c>
      <c r="N70" s="413">
        <f t="shared" si="5"/>
        <v>280150</v>
      </c>
      <c r="O70" s="414"/>
      <c r="P70" s="412">
        <v>164172</v>
      </c>
      <c r="Q70" s="412">
        <v>17161</v>
      </c>
      <c r="R70" s="412"/>
      <c r="S70" s="412"/>
      <c r="T70" s="412">
        <v>55782</v>
      </c>
      <c r="U70" s="417">
        <f t="shared" si="6"/>
        <v>237115</v>
      </c>
      <c r="V70" s="414"/>
      <c r="W70" s="410"/>
      <c r="X70" s="410"/>
      <c r="Y70" s="412"/>
      <c r="Z70" s="412"/>
      <c r="AA70" s="412"/>
      <c r="AB70" s="412"/>
      <c r="AC70" s="413">
        <f t="shared" si="7"/>
        <v>0</v>
      </c>
      <c r="AD70" s="414"/>
      <c r="AE70" s="413">
        <f t="shared" si="15"/>
        <v>517265</v>
      </c>
      <c r="AF70" s="414"/>
      <c r="AG70" s="412"/>
      <c r="AH70" s="412"/>
      <c r="AI70" s="412"/>
      <c r="AJ70" s="412"/>
      <c r="AK70" s="413">
        <f t="shared" si="14"/>
        <v>0</v>
      </c>
      <c r="AL70" s="414"/>
      <c r="AM70" s="412">
        <v>27408</v>
      </c>
      <c r="AN70" s="412">
        <v>13347</v>
      </c>
      <c r="AO70" s="412"/>
      <c r="AP70" s="412"/>
      <c r="AQ70" s="413">
        <f t="shared" si="8"/>
        <v>40755</v>
      </c>
      <c r="AR70" s="414"/>
      <c r="AS70" s="412">
        <v>131646</v>
      </c>
      <c r="AT70" s="412">
        <v>7408</v>
      </c>
      <c r="AU70" s="412">
        <v>3765</v>
      </c>
      <c r="AV70" s="412">
        <v>3480</v>
      </c>
      <c r="AW70" s="412"/>
      <c r="AX70" s="412">
        <v>52771</v>
      </c>
      <c r="AY70" s="413">
        <f t="shared" si="9"/>
        <v>199070</v>
      </c>
      <c r="AZ70" s="414"/>
      <c r="BA70" s="412"/>
      <c r="BB70" s="412">
        <v>20759</v>
      </c>
      <c r="BC70" s="412">
        <v>15511</v>
      </c>
      <c r="BD70" s="412"/>
      <c r="BE70" s="413">
        <f t="shared" si="10"/>
        <v>36270</v>
      </c>
      <c r="BF70" s="414"/>
      <c r="BG70" s="416">
        <v>46942</v>
      </c>
      <c r="BH70" s="414"/>
      <c r="BI70" s="412"/>
      <c r="BJ70" s="412"/>
      <c r="BK70" s="412"/>
      <c r="BL70" s="412">
        <v>2620</v>
      </c>
      <c r="BM70" s="412">
        <v>13848</v>
      </c>
      <c r="BN70" s="412"/>
      <c r="BO70" s="412">
        <v>1801</v>
      </c>
      <c r="BP70" s="412"/>
      <c r="BQ70" s="412"/>
      <c r="BR70" s="412"/>
      <c r="BS70" s="412"/>
      <c r="BT70" s="412"/>
      <c r="BU70" s="413">
        <f t="shared" si="11"/>
        <v>18269</v>
      </c>
      <c r="BV70" s="414" t="s">
        <v>12</v>
      </c>
      <c r="BW70" s="413">
        <f t="shared" si="16"/>
        <v>341306</v>
      </c>
      <c r="BX70" s="414" t="s">
        <v>12</v>
      </c>
      <c r="BY70" s="413">
        <f t="shared" si="17"/>
        <v>175959</v>
      </c>
      <c r="BZ70" s="414" t="s">
        <v>12</v>
      </c>
      <c r="CA70" s="410"/>
      <c r="CB70" s="414" t="s">
        <v>12</v>
      </c>
      <c r="CC70" s="413">
        <f t="shared" si="12"/>
        <v>497338</v>
      </c>
      <c r="CD70" s="414"/>
      <c r="CE70" s="43">
        <v>467338</v>
      </c>
      <c r="CF70" s="43">
        <v>30000</v>
      </c>
      <c r="CG70" s="413">
        <f t="shared" si="13"/>
        <v>0</v>
      </c>
      <c r="CH70" s="394" t="s">
        <v>738</v>
      </c>
      <c r="CI70" s="359"/>
      <c r="CJ70" s="355" t="s">
        <v>294</v>
      </c>
      <c r="CM70" s="381">
        <f>(+BO75)</f>
        <v>70027</v>
      </c>
      <c r="CN70" s="366" t="s">
        <v>12</v>
      </c>
    </row>
    <row r="71" spans="1:92" x14ac:dyDescent="0.2">
      <c r="A71" s="355">
        <f t="shared" si="4"/>
        <v>1</v>
      </c>
      <c r="B71" s="357" t="s">
        <v>519</v>
      </c>
      <c r="C71" s="410">
        <v>2395367</v>
      </c>
      <c r="D71" s="409"/>
      <c r="E71" s="412"/>
      <c r="F71" s="412"/>
      <c r="G71" s="412">
        <v>48672</v>
      </c>
      <c r="H71" s="412"/>
      <c r="I71" s="412"/>
      <c r="J71" s="412"/>
      <c r="K71" s="412"/>
      <c r="L71" s="412"/>
      <c r="M71" s="412">
        <v>13569</v>
      </c>
      <c r="N71" s="413">
        <f t="shared" si="5"/>
        <v>62241</v>
      </c>
      <c r="O71" s="414"/>
      <c r="P71" s="412"/>
      <c r="Q71" s="412"/>
      <c r="R71" s="412">
        <v>33137</v>
      </c>
      <c r="S71" s="412"/>
      <c r="T71" s="412">
        <v>29925</v>
      </c>
      <c r="U71" s="417">
        <f t="shared" si="6"/>
        <v>63062</v>
      </c>
      <c r="V71" s="414"/>
      <c r="W71" s="410">
        <v>295582</v>
      </c>
      <c r="X71" s="410"/>
      <c r="Y71" s="412"/>
      <c r="Z71" s="412"/>
      <c r="AA71" s="412"/>
      <c r="AB71" s="412"/>
      <c r="AC71" s="413">
        <f t="shared" si="7"/>
        <v>295582</v>
      </c>
      <c r="AD71" s="414"/>
      <c r="AE71" s="413">
        <f t="shared" si="15"/>
        <v>420885</v>
      </c>
      <c r="AF71" s="414"/>
      <c r="AG71" s="412"/>
      <c r="AH71" s="412"/>
      <c r="AI71" s="412"/>
      <c r="AJ71" s="412"/>
      <c r="AK71" s="413">
        <f t="shared" si="14"/>
        <v>0</v>
      </c>
      <c r="AL71" s="414"/>
      <c r="AM71" s="412"/>
      <c r="AN71" s="412">
        <v>40001</v>
      </c>
      <c r="AO71" s="412"/>
      <c r="AP71" s="412"/>
      <c r="AQ71" s="413">
        <f t="shared" si="8"/>
        <v>40001</v>
      </c>
      <c r="AR71" s="414"/>
      <c r="AS71" s="412">
        <v>4416</v>
      </c>
      <c r="AT71" s="412">
        <v>7734</v>
      </c>
      <c r="AU71" s="412">
        <v>18174</v>
      </c>
      <c r="AV71" s="412">
        <v>60746</v>
      </c>
      <c r="AW71" s="412"/>
      <c r="AX71" s="412">
        <v>90153</v>
      </c>
      <c r="AY71" s="413">
        <f t="shared" si="9"/>
        <v>181223</v>
      </c>
      <c r="AZ71" s="414"/>
      <c r="BA71" s="412">
        <v>150787</v>
      </c>
      <c r="BB71" s="412"/>
      <c r="BC71" s="412">
        <v>86925</v>
      </c>
      <c r="BD71" s="412"/>
      <c r="BE71" s="413">
        <f t="shared" si="10"/>
        <v>237712</v>
      </c>
      <c r="BF71" s="414"/>
      <c r="BG71" s="416">
        <v>46774</v>
      </c>
      <c r="BH71" s="414"/>
      <c r="BI71" s="412"/>
      <c r="BJ71" s="412">
        <v>1200</v>
      </c>
      <c r="BK71" s="412"/>
      <c r="BL71" s="412">
        <v>495</v>
      </c>
      <c r="BM71" s="412">
        <v>2118</v>
      </c>
      <c r="BN71" s="412"/>
      <c r="BO71" s="412"/>
      <c r="BP71" s="412"/>
      <c r="BQ71" s="412"/>
      <c r="BR71" s="412"/>
      <c r="BS71" s="412"/>
      <c r="BT71" s="412"/>
      <c r="BU71" s="413">
        <f t="shared" si="11"/>
        <v>3813</v>
      </c>
      <c r="BV71" s="414" t="s">
        <v>12</v>
      </c>
      <c r="BW71" s="413">
        <f t="shared" si="16"/>
        <v>509523</v>
      </c>
      <c r="BX71" s="414" t="s">
        <v>12</v>
      </c>
      <c r="BY71" s="413">
        <f t="shared" si="17"/>
        <v>-88638</v>
      </c>
      <c r="BZ71" s="414" t="s">
        <v>12</v>
      </c>
      <c r="CA71" s="410"/>
      <c r="CB71" s="414" t="s">
        <v>12</v>
      </c>
      <c r="CC71" s="413">
        <f t="shared" si="12"/>
        <v>2306729</v>
      </c>
      <c r="CD71" s="414"/>
      <c r="CE71" s="43">
        <v>1640000</v>
      </c>
      <c r="CF71" s="43">
        <v>666729</v>
      </c>
      <c r="CG71" s="413">
        <f t="shared" si="13"/>
        <v>0</v>
      </c>
      <c r="CH71" s="394" t="s">
        <v>738</v>
      </c>
      <c r="CI71" s="359"/>
      <c r="CJ71" s="355" t="s">
        <v>296</v>
      </c>
      <c r="CM71" s="381">
        <f>(+BP75)</f>
        <v>439675</v>
      </c>
      <c r="CN71" s="366" t="s">
        <v>12</v>
      </c>
    </row>
    <row r="72" spans="1:92" x14ac:dyDescent="0.2">
      <c r="A72" s="355">
        <f t="shared" si="4"/>
        <v>1</v>
      </c>
      <c r="B72" s="357" t="s">
        <v>520</v>
      </c>
      <c r="C72" s="410">
        <v>1506821</v>
      </c>
      <c r="D72" s="409"/>
      <c r="E72" s="412"/>
      <c r="F72" s="412"/>
      <c r="G72" s="412">
        <v>50326</v>
      </c>
      <c r="H72" s="412"/>
      <c r="I72" s="412"/>
      <c r="J72" s="412"/>
      <c r="K72" s="412"/>
      <c r="L72" s="412"/>
      <c r="M72" s="412">
        <v>1776</v>
      </c>
      <c r="N72" s="413">
        <f t="shared" si="5"/>
        <v>52102</v>
      </c>
      <c r="O72" s="414"/>
      <c r="P72" s="412">
        <v>108670</v>
      </c>
      <c r="Q72" s="412"/>
      <c r="R72" s="412"/>
      <c r="S72" s="412"/>
      <c r="T72" s="412">
        <v>28508</v>
      </c>
      <c r="U72" s="418">
        <f>(SUM(P72:T72))</f>
        <v>137178</v>
      </c>
      <c r="V72" s="414"/>
      <c r="W72" s="410">
        <v>95025</v>
      </c>
      <c r="X72" s="410"/>
      <c r="Y72" s="412"/>
      <c r="Z72" s="412"/>
      <c r="AA72" s="412"/>
      <c r="AB72" s="412"/>
      <c r="AC72" s="413">
        <f t="shared" si="7"/>
        <v>95025</v>
      </c>
      <c r="AD72" s="414"/>
      <c r="AE72" s="413">
        <f t="shared" si="15"/>
        <v>284305</v>
      </c>
      <c r="AF72" s="414"/>
      <c r="AG72" s="412"/>
      <c r="AH72" s="412"/>
      <c r="AI72" s="412"/>
      <c r="AJ72" s="412"/>
      <c r="AK72" s="413">
        <f t="shared" si="14"/>
        <v>0</v>
      </c>
      <c r="AL72" s="414"/>
      <c r="AM72" s="412"/>
      <c r="AN72" s="412"/>
      <c r="AO72" s="412"/>
      <c r="AP72" s="412"/>
      <c r="AQ72" s="413">
        <f t="shared" si="8"/>
        <v>0</v>
      </c>
      <c r="AR72" s="414"/>
      <c r="AS72" s="412"/>
      <c r="AT72" s="412"/>
      <c r="AU72" s="412">
        <v>12813</v>
      </c>
      <c r="AV72" s="412">
        <v>83846</v>
      </c>
      <c r="AW72" s="412"/>
      <c r="AX72" s="412"/>
      <c r="AY72" s="413">
        <f t="shared" si="9"/>
        <v>96659</v>
      </c>
      <c r="AZ72" s="414"/>
      <c r="BA72" s="412">
        <v>89320</v>
      </c>
      <c r="BB72" s="412"/>
      <c r="BC72" s="412">
        <v>10998</v>
      </c>
      <c r="BD72" s="412"/>
      <c r="BE72" s="413">
        <f t="shared" si="10"/>
        <v>100318</v>
      </c>
      <c r="BF72" s="414"/>
      <c r="BG72" s="416">
        <v>7535</v>
      </c>
      <c r="BH72" s="414"/>
      <c r="BI72" s="412"/>
      <c r="BJ72" s="412"/>
      <c r="BK72" s="412"/>
      <c r="BL72" s="412">
        <v>27000</v>
      </c>
      <c r="BM72" s="412">
        <v>7410</v>
      </c>
      <c r="BN72" s="412"/>
      <c r="BO72" s="412"/>
      <c r="BP72" s="412"/>
      <c r="BQ72" s="412"/>
      <c r="BR72" s="412"/>
      <c r="BS72" s="412"/>
      <c r="BT72" s="412"/>
      <c r="BU72" s="413">
        <f t="shared" si="11"/>
        <v>34410</v>
      </c>
      <c r="BV72" s="414" t="s">
        <v>12</v>
      </c>
      <c r="BW72" s="413">
        <f t="shared" si="16"/>
        <v>238922</v>
      </c>
      <c r="BX72" s="414" t="s">
        <v>12</v>
      </c>
      <c r="BY72" s="413">
        <f t="shared" si="17"/>
        <v>45383</v>
      </c>
      <c r="BZ72" s="414" t="s">
        <v>12</v>
      </c>
      <c r="CA72" s="410">
        <v>-2490</v>
      </c>
      <c r="CB72" s="414" t="s">
        <v>12</v>
      </c>
      <c r="CC72" s="413">
        <f t="shared" si="12"/>
        <v>1549714</v>
      </c>
      <c r="CD72" s="414">
        <v>800000</v>
      </c>
      <c r="CE72" s="43">
        <v>1285000</v>
      </c>
      <c r="CF72" s="43">
        <v>264714</v>
      </c>
      <c r="CG72" s="413">
        <f t="shared" si="13"/>
        <v>0</v>
      </c>
      <c r="CH72" s="394" t="s">
        <v>738</v>
      </c>
      <c r="CI72" s="359"/>
      <c r="CJ72" s="355" t="s">
        <v>298</v>
      </c>
      <c r="CM72" s="381">
        <f>(+BQ75)</f>
        <v>13669</v>
      </c>
      <c r="CN72" s="366" t="s">
        <v>12</v>
      </c>
    </row>
    <row r="73" spans="1:92" x14ac:dyDescent="0.2">
      <c r="A73" s="355">
        <f t="shared" si="4"/>
        <v>1</v>
      </c>
      <c r="B73" s="357" t="s">
        <v>521</v>
      </c>
      <c r="C73" s="410">
        <v>4800488</v>
      </c>
      <c r="D73" s="409"/>
      <c r="E73" s="412">
        <v>2785059</v>
      </c>
      <c r="F73" s="412">
        <v>13972</v>
      </c>
      <c r="G73" s="412">
        <v>179604</v>
      </c>
      <c r="H73" s="412"/>
      <c r="I73" s="412"/>
      <c r="J73" s="412"/>
      <c r="K73" s="412"/>
      <c r="L73" s="412"/>
      <c r="M73" s="412">
        <v>375267</v>
      </c>
      <c r="N73" s="413">
        <f t="shared" si="5"/>
        <v>3353902</v>
      </c>
      <c r="O73" s="414"/>
      <c r="P73" s="412">
        <v>1347242</v>
      </c>
      <c r="Q73" s="412">
        <v>220561</v>
      </c>
      <c r="R73" s="412"/>
      <c r="S73" s="412"/>
      <c r="T73" s="412">
        <v>403313</v>
      </c>
      <c r="U73" s="417">
        <f t="shared" si="6"/>
        <v>1971116</v>
      </c>
      <c r="V73" s="414"/>
      <c r="W73" s="410">
        <v>48540</v>
      </c>
      <c r="X73" s="410"/>
      <c r="Y73" s="412"/>
      <c r="Z73" s="412"/>
      <c r="AA73" s="412"/>
      <c r="AB73" s="412">
        <v>41046</v>
      </c>
      <c r="AC73" s="413">
        <f t="shared" si="7"/>
        <v>89586</v>
      </c>
      <c r="AD73" s="414"/>
      <c r="AE73" s="413">
        <f t="shared" si="15"/>
        <v>5414604</v>
      </c>
      <c r="AF73" s="414"/>
      <c r="AG73" s="412"/>
      <c r="AH73" s="412"/>
      <c r="AI73" s="412"/>
      <c r="AJ73" s="412"/>
      <c r="AK73" s="413">
        <f t="shared" si="14"/>
        <v>0</v>
      </c>
      <c r="AL73" s="414"/>
      <c r="AM73" s="412">
        <v>102267</v>
      </c>
      <c r="AN73" s="412">
        <v>737066</v>
      </c>
      <c r="AO73" s="412"/>
      <c r="AP73" s="412"/>
      <c r="AQ73" s="413">
        <f t="shared" si="8"/>
        <v>839333</v>
      </c>
      <c r="AR73" s="414"/>
      <c r="AS73" s="412">
        <v>855671</v>
      </c>
      <c r="AT73" s="412">
        <v>334840</v>
      </c>
      <c r="AU73" s="412">
        <v>661015</v>
      </c>
      <c r="AV73" s="412">
        <v>743253</v>
      </c>
      <c r="AW73" s="412"/>
      <c r="AX73" s="412">
        <v>640041</v>
      </c>
      <c r="AY73" s="413">
        <f t="shared" si="9"/>
        <v>3234820</v>
      </c>
      <c r="AZ73" s="414"/>
      <c r="BA73" s="412">
        <v>560292</v>
      </c>
      <c r="BB73" s="412">
        <v>8396</v>
      </c>
      <c r="BC73" s="412">
        <v>755266</v>
      </c>
      <c r="BD73" s="412"/>
      <c r="BE73" s="413">
        <f t="shared" si="10"/>
        <v>1323954</v>
      </c>
      <c r="BF73" s="414"/>
      <c r="BG73" s="416">
        <v>451114</v>
      </c>
      <c r="BH73" s="414"/>
      <c r="BI73" s="412">
        <v>23485</v>
      </c>
      <c r="BJ73" s="412"/>
      <c r="BK73" s="412">
        <v>16690</v>
      </c>
      <c r="BL73" s="412">
        <v>71736</v>
      </c>
      <c r="BM73" s="412">
        <v>360290</v>
      </c>
      <c r="BN73" s="412"/>
      <c r="BO73" s="412"/>
      <c r="BP73" s="412"/>
      <c r="BQ73" s="412"/>
      <c r="BR73" s="412"/>
      <c r="BS73" s="412"/>
      <c r="BT73" s="412">
        <v>4155</v>
      </c>
      <c r="BU73" s="413">
        <f t="shared" si="11"/>
        <v>476356</v>
      </c>
      <c r="BV73" s="414" t="s">
        <v>12</v>
      </c>
      <c r="BW73" s="413">
        <f t="shared" si="16"/>
        <v>6325577</v>
      </c>
      <c r="BX73" s="414" t="s">
        <v>12</v>
      </c>
      <c r="BY73" s="413">
        <f t="shared" si="17"/>
        <v>-910973</v>
      </c>
      <c r="BZ73" s="414" t="s">
        <v>12</v>
      </c>
      <c r="CA73" s="410"/>
      <c r="CB73" s="414" t="s">
        <v>12</v>
      </c>
      <c r="CC73" s="413">
        <f t="shared" si="12"/>
        <v>3889515</v>
      </c>
      <c r="CD73" s="414"/>
      <c r="CE73" s="43">
        <v>3109962</v>
      </c>
      <c r="CF73" s="43">
        <v>494070</v>
      </c>
      <c r="CG73" s="413">
        <f t="shared" si="13"/>
        <v>285483</v>
      </c>
      <c r="CH73" s="394" t="s">
        <v>738</v>
      </c>
      <c r="CI73" s="359"/>
      <c r="CJ73" s="355" t="s">
        <v>300</v>
      </c>
      <c r="CM73" s="381">
        <f>(+BR75)</f>
        <v>7435995</v>
      </c>
      <c r="CN73" s="366" t="s">
        <v>12</v>
      </c>
    </row>
    <row r="74" spans="1:92" ht="13.5" thickBot="1" x14ac:dyDescent="0.25">
      <c r="C74" s="411"/>
      <c r="D74" s="392"/>
      <c r="E74" s="402"/>
      <c r="F74" s="402"/>
      <c r="G74" s="402"/>
      <c r="H74" s="402"/>
      <c r="I74" s="402"/>
      <c r="J74" s="402"/>
      <c r="K74" s="402"/>
      <c r="L74" s="402"/>
      <c r="M74" s="402"/>
      <c r="N74" s="393"/>
      <c r="O74" s="392"/>
      <c r="P74" s="402"/>
      <c r="Q74" s="402"/>
      <c r="R74" s="402"/>
      <c r="S74" s="402"/>
      <c r="T74" s="402"/>
      <c r="U74" s="402"/>
      <c r="V74" s="392"/>
      <c r="W74" s="402"/>
      <c r="X74" s="402"/>
      <c r="Y74" s="402"/>
      <c r="Z74" s="402"/>
      <c r="AA74" s="402"/>
      <c r="AB74" s="402"/>
      <c r="AC74" s="402"/>
      <c r="AD74" s="392"/>
      <c r="AE74" s="402"/>
      <c r="AF74" s="392"/>
      <c r="AG74" s="402"/>
      <c r="AH74" s="402"/>
      <c r="AI74" s="402"/>
      <c r="AJ74" s="402"/>
      <c r="AK74" s="393"/>
      <c r="AL74" s="392"/>
      <c r="AM74" s="402"/>
      <c r="AN74" s="402"/>
      <c r="AO74" s="402"/>
      <c r="AP74" s="402"/>
      <c r="AQ74" s="402"/>
      <c r="AR74" s="392"/>
      <c r="AS74" s="402"/>
      <c r="AT74" s="402"/>
      <c r="AU74" s="402"/>
      <c r="AV74" s="402"/>
      <c r="AW74" s="402"/>
      <c r="AX74" s="402"/>
      <c r="AY74" s="402"/>
      <c r="AZ74" s="392"/>
      <c r="BA74" s="402"/>
      <c r="BB74" s="402"/>
      <c r="BC74" s="402"/>
      <c r="BD74" s="402"/>
      <c r="BE74" s="402"/>
      <c r="BF74" s="392"/>
      <c r="BG74" s="402"/>
      <c r="BH74" s="392"/>
      <c r="BI74" s="402"/>
      <c r="BJ74" s="402"/>
      <c r="BK74" s="402"/>
      <c r="BL74" s="402"/>
      <c r="BM74" s="402"/>
      <c r="BN74" s="402"/>
      <c r="BO74" s="402"/>
      <c r="BP74" s="402"/>
      <c r="BQ74" s="402"/>
      <c r="BR74" s="402"/>
      <c r="BS74" s="402"/>
      <c r="BT74" s="402"/>
      <c r="BU74" s="402"/>
      <c r="BV74" s="392"/>
      <c r="BW74" s="402"/>
      <c r="BX74" s="392" t="s">
        <v>12</v>
      </c>
      <c r="BY74" s="402"/>
      <c r="BZ74" s="392" t="s">
        <v>12</v>
      </c>
      <c r="CA74" s="393"/>
      <c r="CB74" s="392" t="s">
        <v>12</v>
      </c>
      <c r="CC74" s="402"/>
      <c r="CD74" s="366"/>
      <c r="CE74" s="393"/>
      <c r="CF74" s="393"/>
      <c r="CG74" s="393"/>
      <c r="CH74" s="403"/>
      <c r="CI74" s="359"/>
      <c r="CJ74" s="355" t="s">
        <v>302</v>
      </c>
      <c r="CM74" s="381">
        <f>(+BS75)</f>
        <v>0</v>
      </c>
      <c r="CN74" s="366" t="s">
        <v>12</v>
      </c>
    </row>
    <row r="75" spans="1:92" ht="13.5" thickTop="1" x14ac:dyDescent="0.2">
      <c r="B75" s="355" t="s">
        <v>522</v>
      </c>
      <c r="C75" s="410">
        <f>SUM(C10:C73)</f>
        <v>242963885</v>
      </c>
      <c r="D75" s="392"/>
      <c r="E75" s="391">
        <f t="shared" ref="E75:N75" si="18">(SUM(E10:E73))</f>
        <v>110263449</v>
      </c>
      <c r="F75" s="391">
        <f t="shared" si="18"/>
        <v>2110767</v>
      </c>
      <c r="G75" s="391">
        <f t="shared" si="18"/>
        <v>10366338</v>
      </c>
      <c r="H75" s="391">
        <f t="shared" si="18"/>
        <v>0</v>
      </c>
      <c r="I75" s="391">
        <f t="shared" si="18"/>
        <v>1551</v>
      </c>
      <c r="J75" s="391">
        <f t="shared" si="18"/>
        <v>77400</v>
      </c>
      <c r="K75" s="391">
        <f t="shared" si="18"/>
        <v>21983467</v>
      </c>
      <c r="L75" s="391">
        <f t="shared" si="18"/>
        <v>12863702</v>
      </c>
      <c r="M75" s="391">
        <f t="shared" si="18"/>
        <v>14946337</v>
      </c>
      <c r="N75" s="404">
        <f t="shared" si="18"/>
        <v>172613011</v>
      </c>
      <c r="O75" s="392"/>
      <c r="P75" s="404">
        <f t="shared" ref="P75:U75" si="19">(SUM(P10:P73))</f>
        <v>112360058</v>
      </c>
      <c r="Q75" s="404">
        <f t="shared" si="19"/>
        <v>3867836</v>
      </c>
      <c r="R75" s="404">
        <f t="shared" si="19"/>
        <v>13196944</v>
      </c>
      <c r="S75" s="404">
        <f t="shared" si="19"/>
        <v>1555280</v>
      </c>
      <c r="T75" s="404">
        <f t="shared" si="19"/>
        <v>52439727</v>
      </c>
      <c r="U75" s="404">
        <f t="shared" si="19"/>
        <v>183419845</v>
      </c>
      <c r="V75" s="392" t="s">
        <v>83</v>
      </c>
      <c r="W75" s="404">
        <f t="shared" ref="W75" si="20">(SUM(W10:W73))</f>
        <v>4233251</v>
      </c>
      <c r="X75" s="404">
        <f t="shared" ref="X75:AC75" si="21">(SUM(X10:X73))</f>
        <v>7087</v>
      </c>
      <c r="Y75" s="404">
        <f t="shared" si="21"/>
        <v>329301</v>
      </c>
      <c r="Z75" s="404">
        <f t="shared" si="21"/>
        <v>942323</v>
      </c>
      <c r="AA75" s="404">
        <f t="shared" si="21"/>
        <v>11331352</v>
      </c>
      <c r="AB75" s="404">
        <f t="shared" si="21"/>
        <v>3368044</v>
      </c>
      <c r="AC75" s="404">
        <f t="shared" si="21"/>
        <v>20211358</v>
      </c>
      <c r="AD75" s="392" t="s">
        <v>83</v>
      </c>
      <c r="AE75" s="404">
        <f>(SUM(AE10:AE73))</f>
        <v>376244214</v>
      </c>
      <c r="AF75" s="392"/>
      <c r="AG75" s="404">
        <f>(SUM(AG10:AG73))</f>
        <v>789062</v>
      </c>
      <c r="AH75" s="404">
        <f>(SUM(AH10:AH73))</f>
        <v>1049245</v>
      </c>
      <c r="AI75" s="404">
        <f>(SUM(AI10:AI73))</f>
        <v>0</v>
      </c>
      <c r="AJ75" s="404">
        <f>(SUM(AJ10:AJ73))</f>
        <v>7988784</v>
      </c>
      <c r="AK75" s="404">
        <f>(SUM(AK10:AK73))</f>
        <v>9827091</v>
      </c>
      <c r="AL75" s="392"/>
      <c r="AM75" s="404">
        <f>(SUM(AM10:AM73))</f>
        <v>66341706</v>
      </c>
      <c r="AN75" s="404">
        <f>(SUM(AN10:AN73))</f>
        <v>16211078</v>
      </c>
      <c r="AO75" s="404">
        <f>(SUM(AO10:AO73))</f>
        <v>800</v>
      </c>
      <c r="AP75" s="404">
        <f>(SUM(AP10:AP73))</f>
        <v>661694</v>
      </c>
      <c r="AQ75" s="404">
        <f>(SUM(AQ10:AQ73))</f>
        <v>83215278</v>
      </c>
      <c r="AR75" s="392" t="s">
        <v>83</v>
      </c>
      <c r="AS75" s="404">
        <f t="shared" ref="AS75:AY75" si="22">(SUM(AS10:AS73))</f>
        <v>32944120</v>
      </c>
      <c r="AT75" s="404">
        <f t="shared" si="22"/>
        <v>6723688</v>
      </c>
      <c r="AU75" s="404">
        <f t="shared" si="22"/>
        <v>10356706</v>
      </c>
      <c r="AV75" s="404">
        <f t="shared" si="22"/>
        <v>11092266</v>
      </c>
      <c r="AW75" s="404">
        <f t="shared" si="22"/>
        <v>997877</v>
      </c>
      <c r="AX75" s="404">
        <f t="shared" si="22"/>
        <v>43312778</v>
      </c>
      <c r="AY75" s="404">
        <f t="shared" si="22"/>
        <v>105427435</v>
      </c>
      <c r="AZ75" s="392"/>
      <c r="BA75" s="404">
        <f>(SUM(BA10:BA73))</f>
        <v>20258843</v>
      </c>
      <c r="BB75" s="404">
        <f>(SUM(BB10:BB73))</f>
        <v>3411664</v>
      </c>
      <c r="BC75" s="404">
        <f>(SUM(BC10:BC73))</f>
        <v>17555888</v>
      </c>
      <c r="BD75" s="404">
        <f>(SUM(BD10:BD73))</f>
        <v>2210684</v>
      </c>
      <c r="BE75" s="404">
        <f>(SUM(BE10:BE73))</f>
        <v>43437079</v>
      </c>
      <c r="BF75" s="392"/>
      <c r="BG75" s="360">
        <f>(SUM(BG10:BG73))</f>
        <v>23488821</v>
      </c>
      <c r="BH75" s="392"/>
      <c r="BI75" s="404">
        <f t="shared" ref="BI75:BU75" si="23">(SUM(BI10:BI73))</f>
        <v>20200780</v>
      </c>
      <c r="BJ75" s="404">
        <f t="shared" si="23"/>
        <v>250566</v>
      </c>
      <c r="BK75" s="404">
        <f t="shared" si="23"/>
        <v>82515</v>
      </c>
      <c r="BL75" s="404">
        <f t="shared" si="23"/>
        <v>2745792</v>
      </c>
      <c r="BM75" s="404">
        <f t="shared" si="23"/>
        <v>4318425</v>
      </c>
      <c r="BN75" s="404">
        <f t="shared" si="23"/>
        <v>0</v>
      </c>
      <c r="BO75" s="404">
        <f t="shared" si="23"/>
        <v>70027</v>
      </c>
      <c r="BP75" s="404">
        <f t="shared" si="23"/>
        <v>439675</v>
      </c>
      <c r="BQ75" s="404">
        <f t="shared" si="23"/>
        <v>13669</v>
      </c>
      <c r="BR75" s="404">
        <f t="shared" si="23"/>
        <v>7435995</v>
      </c>
      <c r="BS75" s="404">
        <f t="shared" si="23"/>
        <v>0</v>
      </c>
      <c r="BT75" s="404">
        <f t="shared" si="23"/>
        <v>17359907</v>
      </c>
      <c r="BU75" s="404">
        <f t="shared" si="23"/>
        <v>52917351</v>
      </c>
      <c r="BV75" s="392" t="s">
        <v>83</v>
      </c>
      <c r="BW75" s="404">
        <f>(SUM(BW10:BW73))</f>
        <v>318313055</v>
      </c>
      <c r="BX75" s="392" t="s">
        <v>12</v>
      </c>
      <c r="BY75" s="404">
        <f>(SUM(BY10:BY73))</f>
        <v>57931159</v>
      </c>
      <c r="BZ75" s="392" t="s">
        <v>12</v>
      </c>
      <c r="CA75" s="355">
        <f>SUM(CA10:CA74)</f>
        <v>-2427622</v>
      </c>
      <c r="CB75" s="392" t="s">
        <v>12</v>
      </c>
      <c r="CC75" s="404">
        <f>(SUM(CC10:CC73))</f>
        <v>298467422</v>
      </c>
      <c r="CD75" s="366"/>
      <c r="CE75" s="404">
        <f>(SUM(CE10:CE73))</f>
        <v>247953549</v>
      </c>
      <c r="CF75" s="404">
        <f>(SUM(CF10:CF73))</f>
        <v>47631547</v>
      </c>
      <c r="CG75" s="404">
        <f>(SUM(CG10:CG73))</f>
        <v>2882326</v>
      </c>
      <c r="CH75" s="405"/>
      <c r="CI75" s="359"/>
      <c r="CJ75" s="355" t="s">
        <v>537</v>
      </c>
      <c r="CM75" s="381">
        <f>+BT75</f>
        <v>17359907</v>
      </c>
      <c r="CN75" s="366" t="s">
        <v>12</v>
      </c>
    </row>
    <row r="76" spans="1:92" x14ac:dyDescent="0.2">
      <c r="W76" s="357">
        <f>W75+X75</f>
        <v>4240338</v>
      </c>
      <c r="BN76" s="355"/>
      <c r="BO76" s="355"/>
      <c r="BP76" s="355"/>
      <c r="BQ76" s="355"/>
      <c r="BR76" s="355"/>
      <c r="BS76" s="355"/>
      <c r="BT76" s="355"/>
      <c r="CE76" s="357"/>
      <c r="CF76" s="357"/>
      <c r="CG76" s="357"/>
      <c r="CH76" s="367"/>
      <c r="CI76" s="359"/>
      <c r="CM76" s="381"/>
      <c r="CN76" s="366" t="s">
        <v>12</v>
      </c>
    </row>
    <row r="77" spans="1:92" x14ac:dyDescent="0.2">
      <c r="BN77" s="355"/>
      <c r="BO77" s="355"/>
      <c r="BP77" s="355"/>
      <c r="BQ77" s="355"/>
      <c r="BR77" s="355"/>
      <c r="BS77" s="355"/>
      <c r="BT77" s="355"/>
      <c r="CE77" s="357"/>
      <c r="CF77" s="357"/>
      <c r="CG77" s="357"/>
      <c r="CH77" s="367"/>
      <c r="CI77" s="359">
        <v>61</v>
      </c>
      <c r="CJ77" s="380" t="s">
        <v>305</v>
      </c>
      <c r="CM77" s="381">
        <f>+BW75</f>
        <v>318313055</v>
      </c>
      <c r="CN77" s="366" t="s">
        <v>12</v>
      </c>
    </row>
    <row r="78" spans="1:92" x14ac:dyDescent="0.2">
      <c r="CI78" s="359"/>
      <c r="CN78" s="366" t="s">
        <v>12</v>
      </c>
    </row>
    <row r="79" spans="1:92" x14ac:dyDescent="0.2">
      <c r="CI79" s="359">
        <v>62</v>
      </c>
      <c r="CJ79" s="380" t="s">
        <v>308</v>
      </c>
      <c r="CM79" s="381">
        <f>+BY75</f>
        <v>57931159</v>
      </c>
      <c r="CN79" s="366" t="s">
        <v>12</v>
      </c>
    </row>
    <row r="80" spans="1:92" ht="15.75" x14ac:dyDescent="0.25">
      <c r="CC80" s="406"/>
      <c r="CI80" s="359"/>
      <c r="CM80" s="381"/>
      <c r="CN80" s="366" t="s">
        <v>12</v>
      </c>
    </row>
    <row r="81" spans="87:92" x14ac:dyDescent="0.2">
      <c r="CI81" s="359">
        <v>64</v>
      </c>
      <c r="CJ81" s="380" t="s">
        <v>311</v>
      </c>
      <c r="CM81" s="381">
        <f>+CC75</f>
        <v>298467422</v>
      </c>
      <c r="CN81" s="366" t="s">
        <v>12</v>
      </c>
    </row>
    <row r="82" spans="87:92" x14ac:dyDescent="0.2">
      <c r="CI82" s="359"/>
      <c r="CN82" s="366"/>
    </row>
    <row r="83" spans="87:92" x14ac:dyDescent="0.2">
      <c r="CI83" s="359"/>
      <c r="CN83" s="366"/>
    </row>
    <row r="84" spans="87:92" x14ac:dyDescent="0.2">
      <c r="CI84" s="359"/>
      <c r="CM84" s="407"/>
      <c r="CN84" s="366" t="s">
        <v>12</v>
      </c>
    </row>
    <row r="85" spans="87:92" x14ac:dyDescent="0.2">
      <c r="CI85" s="359"/>
    </row>
    <row r="86" spans="87:92" x14ac:dyDescent="0.2">
      <c r="CI86" s="359"/>
    </row>
    <row r="87" spans="87:92" x14ac:dyDescent="0.2">
      <c r="CI87" s="359"/>
    </row>
    <row r="88" spans="87:92" x14ac:dyDescent="0.2">
      <c r="CI88" s="359"/>
    </row>
    <row r="89" spans="87:92" x14ac:dyDescent="0.2">
      <c r="CI89" s="359"/>
    </row>
    <row r="90" spans="87:92" x14ac:dyDescent="0.2">
      <c r="CI90" s="359"/>
    </row>
    <row r="91" spans="87:92" x14ac:dyDescent="0.2">
      <c r="CI91" s="359"/>
    </row>
    <row r="92" spans="87:92" x14ac:dyDescent="0.2">
      <c r="CI92" s="359"/>
    </row>
    <row r="93" spans="87:92" x14ac:dyDescent="0.2">
      <c r="CI93" s="359"/>
    </row>
    <row r="94" spans="87:92" x14ac:dyDescent="0.2">
      <c r="CI94" s="359"/>
    </row>
    <row r="95" spans="87:92" x14ac:dyDescent="0.2">
      <c r="CI95" s="359"/>
    </row>
    <row r="96" spans="87:92" x14ac:dyDescent="0.2">
      <c r="CI96" s="359"/>
    </row>
    <row r="97" spans="87:87" x14ac:dyDescent="0.2">
      <c r="CI97" s="359"/>
    </row>
    <row r="98" spans="87:87" x14ac:dyDescent="0.2">
      <c r="CI98" s="359"/>
    </row>
    <row r="99" spans="87:87" x14ac:dyDescent="0.2">
      <c r="CI99" s="359"/>
    </row>
    <row r="100" spans="87:87" x14ac:dyDescent="0.2">
      <c r="CI100" s="359"/>
    </row>
    <row r="101" spans="87:87" x14ac:dyDescent="0.2">
      <c r="CI101" s="359"/>
    </row>
    <row r="102" spans="87:87" x14ac:dyDescent="0.2">
      <c r="CI102" s="359"/>
    </row>
    <row r="103" spans="87:87" x14ac:dyDescent="0.2">
      <c r="CI103" s="359"/>
    </row>
    <row r="104" spans="87:87" x14ac:dyDescent="0.2">
      <c r="CI104" s="359"/>
    </row>
    <row r="105" spans="87:87" x14ac:dyDescent="0.2">
      <c r="CI105" s="359"/>
    </row>
    <row r="106" spans="87:87" x14ac:dyDescent="0.2">
      <c r="CI106" s="359"/>
    </row>
    <row r="107" spans="87:87" x14ac:dyDescent="0.2">
      <c r="CI107" s="359"/>
    </row>
    <row r="108" spans="87:87" x14ac:dyDescent="0.2">
      <c r="CI108" s="359"/>
    </row>
    <row r="109" spans="87:87" x14ac:dyDescent="0.2">
      <c r="CI109" s="359"/>
    </row>
    <row r="110" spans="87:87" x14ac:dyDescent="0.2">
      <c r="CI110" s="359"/>
    </row>
    <row r="111" spans="87:87" x14ac:dyDescent="0.2">
      <c r="CI111" s="359"/>
    </row>
    <row r="112" spans="87:87" x14ac:dyDescent="0.2">
      <c r="CI112" s="359"/>
    </row>
    <row r="113" spans="87:87" x14ac:dyDescent="0.2">
      <c r="CI113" s="359"/>
    </row>
    <row r="114" spans="87:87" x14ac:dyDescent="0.2">
      <c r="CI114" s="359"/>
    </row>
    <row r="115" spans="87:87" x14ac:dyDescent="0.2">
      <c r="CI115" s="359"/>
    </row>
    <row r="116" spans="87:87" x14ac:dyDescent="0.2">
      <c r="CI116" s="359"/>
    </row>
    <row r="117" spans="87:87" x14ac:dyDescent="0.2">
      <c r="CI117" s="359"/>
    </row>
    <row r="118" spans="87:87" x14ac:dyDescent="0.2">
      <c r="CI118" s="359"/>
    </row>
    <row r="119" spans="87:87" x14ac:dyDescent="0.2">
      <c r="CI119" s="359"/>
    </row>
    <row r="120" spans="87:87" x14ac:dyDescent="0.2">
      <c r="CI120" s="359"/>
    </row>
    <row r="121" spans="87:87" x14ac:dyDescent="0.2">
      <c r="CI121" s="359"/>
    </row>
    <row r="122" spans="87:87" x14ac:dyDescent="0.2">
      <c r="CI122" s="359"/>
    </row>
    <row r="123" spans="87:87" x14ac:dyDescent="0.2">
      <c r="CI123" s="359"/>
    </row>
    <row r="124" spans="87:87" x14ac:dyDescent="0.2">
      <c r="CI124" s="359"/>
    </row>
    <row r="125" spans="87:87" x14ac:dyDescent="0.2">
      <c r="CI125" s="359"/>
    </row>
    <row r="126" spans="87:87" x14ac:dyDescent="0.2">
      <c r="CI126" s="359"/>
    </row>
    <row r="127" spans="87:87" x14ac:dyDescent="0.2">
      <c r="CI127" s="359"/>
    </row>
    <row r="128" spans="87:87" x14ac:dyDescent="0.2">
      <c r="CI128" s="359"/>
    </row>
    <row r="129" spans="87:87" x14ac:dyDescent="0.2">
      <c r="CI129" s="359"/>
    </row>
    <row r="130" spans="87:87" x14ac:dyDescent="0.2">
      <c r="CI130" s="359"/>
    </row>
    <row r="131" spans="87:87" x14ac:dyDescent="0.2">
      <c r="CI131" s="359"/>
    </row>
    <row r="132" spans="87:87" x14ac:dyDescent="0.2">
      <c r="CI132" s="359"/>
    </row>
    <row r="133" spans="87:87" x14ac:dyDescent="0.2">
      <c r="CI133" s="359"/>
    </row>
    <row r="134" spans="87:87" x14ac:dyDescent="0.2">
      <c r="CI134" s="359"/>
    </row>
    <row r="135" spans="87:87" x14ac:dyDescent="0.2">
      <c r="CI135" s="359"/>
    </row>
    <row r="136" spans="87:87" x14ac:dyDescent="0.2">
      <c r="CI136" s="359"/>
    </row>
    <row r="137" spans="87:87" x14ac:dyDescent="0.2">
      <c r="CI137" s="359"/>
    </row>
    <row r="138" spans="87:87" x14ac:dyDescent="0.2">
      <c r="CI138" s="359"/>
    </row>
    <row r="139" spans="87:87" x14ac:dyDescent="0.2">
      <c r="CI139" s="359"/>
    </row>
    <row r="140" spans="87:87" x14ac:dyDescent="0.2">
      <c r="CI140" s="359"/>
    </row>
    <row r="141" spans="87:87" x14ac:dyDescent="0.2">
      <c r="CI141" s="359"/>
    </row>
    <row r="142" spans="87:87" x14ac:dyDescent="0.2">
      <c r="CI142" s="359"/>
    </row>
    <row r="143" spans="87:87" x14ac:dyDescent="0.2">
      <c r="CI143" s="359"/>
    </row>
    <row r="144" spans="87:87" x14ac:dyDescent="0.2">
      <c r="CI144" s="359"/>
    </row>
    <row r="145" spans="87:87" x14ac:dyDescent="0.2">
      <c r="CI145" s="359"/>
    </row>
    <row r="146" spans="87:87" x14ac:dyDescent="0.2">
      <c r="CI146" s="359"/>
    </row>
    <row r="147" spans="87:87" x14ac:dyDescent="0.2">
      <c r="CI147" s="359"/>
    </row>
    <row r="148" spans="87:87" x14ac:dyDescent="0.2">
      <c r="CI148" s="359"/>
    </row>
    <row r="149" spans="87:87" x14ac:dyDescent="0.2">
      <c r="CI149" s="359"/>
    </row>
    <row r="150" spans="87:87" x14ac:dyDescent="0.2">
      <c r="CI150" s="359"/>
    </row>
    <row r="151" spans="87:87" x14ac:dyDescent="0.2">
      <c r="CI151" s="359"/>
    </row>
    <row r="152" spans="87:87" x14ac:dyDescent="0.2">
      <c r="CI152" s="359"/>
    </row>
    <row r="153" spans="87:87" x14ac:dyDescent="0.2">
      <c r="CI153" s="359"/>
    </row>
    <row r="154" spans="87:87" x14ac:dyDescent="0.2">
      <c r="CI154" s="359"/>
    </row>
    <row r="155" spans="87:87" x14ac:dyDescent="0.2">
      <c r="CI155" s="359"/>
    </row>
    <row r="156" spans="87:87" x14ac:dyDescent="0.2">
      <c r="CI156" s="359"/>
    </row>
    <row r="157" spans="87:87" x14ac:dyDescent="0.2">
      <c r="CI157" s="359"/>
    </row>
    <row r="158" spans="87:87" x14ac:dyDescent="0.2">
      <c r="CI158" s="359"/>
    </row>
    <row r="159" spans="87:87" x14ac:dyDescent="0.2">
      <c r="CI159" s="359"/>
    </row>
    <row r="160" spans="87:87" x14ac:dyDescent="0.2">
      <c r="CI160" s="359"/>
    </row>
    <row r="161" spans="87:87" x14ac:dyDescent="0.2">
      <c r="CI161" s="359"/>
    </row>
    <row r="162" spans="87:87" x14ac:dyDescent="0.2">
      <c r="CI162" s="359"/>
    </row>
    <row r="163" spans="87:87" x14ac:dyDescent="0.2">
      <c r="CI163" s="359"/>
    </row>
    <row r="164" spans="87:87" x14ac:dyDescent="0.2">
      <c r="CI164" s="359"/>
    </row>
    <row r="165" spans="87:87" x14ac:dyDescent="0.2">
      <c r="CI165" s="359"/>
    </row>
    <row r="166" spans="87:87" x14ac:dyDescent="0.2">
      <c r="CI166" s="359"/>
    </row>
    <row r="167" spans="87:87" x14ac:dyDescent="0.2">
      <c r="CI167" s="359"/>
    </row>
    <row r="168" spans="87:87" x14ac:dyDescent="0.2">
      <c r="CI168" s="359"/>
    </row>
    <row r="169" spans="87:87" x14ac:dyDescent="0.2">
      <c r="CI169" s="359"/>
    </row>
    <row r="170" spans="87:87" x14ac:dyDescent="0.2">
      <c r="CI170" s="359"/>
    </row>
    <row r="171" spans="87:87" x14ac:dyDescent="0.2">
      <c r="CI171" s="359"/>
    </row>
    <row r="172" spans="87:87" x14ac:dyDescent="0.2">
      <c r="CI172" s="359"/>
    </row>
    <row r="173" spans="87:87" x14ac:dyDescent="0.2">
      <c r="CI173" s="359"/>
    </row>
    <row r="174" spans="87:87" x14ac:dyDescent="0.2">
      <c r="CI174" s="359"/>
    </row>
    <row r="175" spans="87:87" x14ac:dyDescent="0.2">
      <c r="CI175" s="359"/>
    </row>
    <row r="176" spans="87:87" x14ac:dyDescent="0.2">
      <c r="CI176" s="359"/>
    </row>
    <row r="177" spans="87:87" x14ac:dyDescent="0.2">
      <c r="CI177" s="359"/>
    </row>
    <row r="178" spans="87:87" x14ac:dyDescent="0.2">
      <c r="CI178" s="359"/>
    </row>
    <row r="179" spans="87:87" x14ac:dyDescent="0.2">
      <c r="CI179" s="359"/>
    </row>
    <row r="180" spans="87:87" x14ac:dyDescent="0.2">
      <c r="CI180" s="359"/>
    </row>
    <row r="181" spans="87:87" x14ac:dyDescent="0.2">
      <c r="CI181" s="359"/>
    </row>
    <row r="182" spans="87:87" x14ac:dyDescent="0.2">
      <c r="CI182" s="359"/>
    </row>
    <row r="183" spans="87:87" x14ac:dyDescent="0.2">
      <c r="CI183" s="359"/>
    </row>
    <row r="184" spans="87:87" x14ac:dyDescent="0.2">
      <c r="CI184" s="359"/>
    </row>
    <row r="185" spans="87:87" x14ac:dyDescent="0.2">
      <c r="CI185" s="359"/>
    </row>
    <row r="186" spans="87:87" x14ac:dyDescent="0.2">
      <c r="CI186" s="359"/>
    </row>
    <row r="187" spans="87:87" x14ac:dyDescent="0.2">
      <c r="CI187" s="359"/>
    </row>
    <row r="188" spans="87:87" x14ac:dyDescent="0.2">
      <c r="CI188" s="359"/>
    </row>
    <row r="189" spans="87:87" x14ac:dyDescent="0.2">
      <c r="CI189" s="359"/>
    </row>
    <row r="190" spans="87:87" x14ac:dyDescent="0.2">
      <c r="CI190" s="359"/>
    </row>
    <row r="191" spans="87:87" x14ac:dyDescent="0.2">
      <c r="CI191" s="359"/>
    </row>
    <row r="192" spans="87:87" x14ac:dyDescent="0.2">
      <c r="CI192" s="359"/>
    </row>
    <row r="193" spans="87:87" x14ac:dyDescent="0.2">
      <c r="CI193" s="359"/>
    </row>
    <row r="194" spans="87:87" x14ac:dyDescent="0.2">
      <c r="CI194" s="359"/>
    </row>
    <row r="195" spans="87:87" x14ac:dyDescent="0.2">
      <c r="CI195" s="359"/>
    </row>
    <row r="196" spans="87:87" x14ac:dyDescent="0.2">
      <c r="CI196" s="359"/>
    </row>
    <row r="197" spans="87:87" x14ac:dyDescent="0.2">
      <c r="CI197" s="359"/>
    </row>
    <row r="198" spans="87:87" x14ac:dyDescent="0.2">
      <c r="CI198" s="359"/>
    </row>
    <row r="199" spans="87:87" x14ac:dyDescent="0.2">
      <c r="CI199" s="359"/>
    </row>
    <row r="200" spans="87:87" x14ac:dyDescent="0.2">
      <c r="CI200" s="359"/>
    </row>
  </sheetData>
  <phoneticPr fontId="0" type="noConversion"/>
  <printOptions horizontalCentered="1" verticalCentered="1"/>
  <pageMargins left="0.75" right="0.75" top="0.53" bottom="0.51" header="0.5" footer="0.5"/>
  <pageSetup scale="64" orientation="portrait" horizontalDpi="4294967292" r:id="rId1"/>
  <headerFooter alignWithMargins="0"/>
  <ignoredErrors>
    <ignoredError sqref="N38" formula="1"/>
  </ignoredError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CV83"/>
  <sheetViews>
    <sheetView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8" sqref="B8"/>
    </sheetView>
  </sheetViews>
  <sheetFormatPr defaultRowHeight="12.75" x14ac:dyDescent="0.2"/>
  <cols>
    <col min="1" max="1" width="18.42578125" customWidth="1"/>
    <col min="2" max="2" width="15.7109375" customWidth="1"/>
    <col min="3" max="3" width="3.7109375" customWidth="1"/>
    <col min="4" max="13" width="15.7109375" customWidth="1"/>
    <col min="14" max="14" width="3.7109375" customWidth="1"/>
    <col min="15" max="20" width="15.7109375" customWidth="1"/>
    <col min="21" max="21" width="3.7109375" customWidth="1"/>
    <col min="22" max="28" width="15.7109375" customWidth="1"/>
    <col min="29" max="29" width="3.7109375" customWidth="1"/>
    <col min="30" max="30" width="15.7109375" customWidth="1"/>
    <col min="31" max="31" width="3.7109375" customWidth="1"/>
    <col min="32" max="36" width="15.7109375" customWidth="1"/>
    <col min="37" max="37" width="3.7109375" customWidth="1"/>
    <col min="38" max="42" width="15.7109375" customWidth="1"/>
    <col min="43" max="43" width="3.7109375" customWidth="1"/>
    <col min="44" max="50" width="15.7109375" customWidth="1"/>
    <col min="51" max="51" width="3.7109375" customWidth="1"/>
    <col min="52" max="56" width="15.7109375" customWidth="1"/>
    <col min="57" max="57" width="3.7109375" customWidth="1"/>
    <col min="58" max="58" width="15.7109375" customWidth="1"/>
    <col min="59" max="59" width="3.7109375" customWidth="1"/>
    <col min="60" max="63" width="15.7109375" customWidth="1"/>
    <col min="64" max="72" width="15.7109375" style="31" customWidth="1"/>
    <col min="73" max="73" width="3.7109375" style="31" customWidth="1"/>
    <col min="74" max="74" width="15.7109375" style="31" customWidth="1"/>
    <col min="75" max="75" width="3.7109375" style="31" customWidth="1"/>
    <col min="76" max="76" width="15.7109375" style="31" customWidth="1"/>
    <col min="77" max="77" width="3.7109375" style="31" customWidth="1"/>
    <col min="78" max="78" width="15.7109375" style="31" customWidth="1"/>
    <col min="79" max="79" width="3.7109375" style="31" customWidth="1"/>
    <col min="80" max="80" width="14.140625" style="31" customWidth="1"/>
    <col min="81" max="81" width="8.85546875" style="31" customWidth="1"/>
    <col min="82" max="82" width="16.7109375" style="31" bestFit="1" customWidth="1"/>
    <col min="83" max="83" width="14.85546875" style="31" bestFit="1" customWidth="1"/>
    <col min="84" max="84" width="13.5703125" style="31" customWidth="1"/>
    <col min="85" max="98" width="8.85546875" style="31" customWidth="1"/>
  </cols>
  <sheetData>
    <row r="1" spans="1:100" x14ac:dyDescent="0.2">
      <c r="A1" t="s">
        <v>83</v>
      </c>
      <c r="BY1" s="45"/>
      <c r="BZ1" s="46"/>
    </row>
    <row r="3" spans="1:100" x14ac:dyDescent="0.2">
      <c r="D3" t="s">
        <v>2</v>
      </c>
      <c r="V3" t="s">
        <v>3</v>
      </c>
      <c r="W3" t="s">
        <v>3</v>
      </c>
      <c r="AF3" t="s">
        <v>4</v>
      </c>
      <c r="AL3" t="s">
        <v>5</v>
      </c>
      <c r="AR3" t="s">
        <v>6</v>
      </c>
      <c r="AZ3" t="s">
        <v>7</v>
      </c>
      <c r="BF3" t="s">
        <v>8</v>
      </c>
      <c r="BH3" t="s">
        <v>9</v>
      </c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</row>
    <row r="4" spans="1:100" x14ac:dyDescent="0.2">
      <c r="B4" s="8">
        <v>1</v>
      </c>
      <c r="C4" s="9"/>
      <c r="D4" s="8">
        <v>2</v>
      </c>
      <c r="E4" s="8">
        <v>3</v>
      </c>
      <c r="F4" s="8">
        <v>4</v>
      </c>
      <c r="G4" s="8">
        <v>5</v>
      </c>
      <c r="H4" s="8">
        <v>6</v>
      </c>
      <c r="I4" s="8">
        <v>7</v>
      </c>
      <c r="J4" s="8">
        <v>8</v>
      </c>
      <c r="K4" s="8">
        <v>9</v>
      </c>
      <c r="L4" s="8">
        <v>10</v>
      </c>
      <c r="M4" s="8">
        <v>11</v>
      </c>
      <c r="N4" s="9"/>
      <c r="O4" s="8">
        <v>12</v>
      </c>
      <c r="P4" s="8">
        <v>13</v>
      </c>
      <c r="Q4" s="8">
        <v>14</v>
      </c>
      <c r="R4" s="8">
        <v>15</v>
      </c>
      <c r="S4" s="8">
        <v>16</v>
      </c>
      <c r="T4" s="8">
        <v>17</v>
      </c>
      <c r="U4" s="9"/>
      <c r="V4" s="327" t="s">
        <v>733</v>
      </c>
      <c r="W4" s="327" t="s">
        <v>734</v>
      </c>
      <c r="X4" s="8">
        <v>19</v>
      </c>
      <c r="Y4" s="8">
        <v>20</v>
      </c>
      <c r="Z4" s="8">
        <v>21</v>
      </c>
      <c r="AA4" s="8">
        <v>22</v>
      </c>
      <c r="AB4" s="8">
        <v>23</v>
      </c>
      <c r="AC4" s="9"/>
      <c r="AD4" s="8">
        <v>24</v>
      </c>
      <c r="AE4" s="9"/>
      <c r="AF4" s="8">
        <v>25</v>
      </c>
      <c r="AG4" s="8">
        <v>26</v>
      </c>
      <c r="AH4" s="8">
        <v>27</v>
      </c>
      <c r="AI4" s="8">
        <v>28</v>
      </c>
      <c r="AJ4" s="8">
        <v>29</v>
      </c>
      <c r="AK4" s="9"/>
      <c r="AL4" s="8">
        <v>30</v>
      </c>
      <c r="AM4" s="8">
        <v>31</v>
      </c>
      <c r="AN4" s="8">
        <v>32</v>
      </c>
      <c r="AO4" s="8">
        <v>33</v>
      </c>
      <c r="AP4" s="8">
        <v>34</v>
      </c>
      <c r="AQ4" s="9"/>
      <c r="AR4" s="8">
        <v>35</v>
      </c>
      <c r="AS4" s="8">
        <v>36</v>
      </c>
      <c r="AT4" s="8">
        <v>37</v>
      </c>
      <c r="AU4" s="8">
        <v>38</v>
      </c>
      <c r="AV4" s="8">
        <v>39</v>
      </c>
      <c r="AW4" s="8">
        <v>40</v>
      </c>
      <c r="AX4" s="8">
        <v>41</v>
      </c>
      <c r="AY4" s="9"/>
      <c r="AZ4" s="8">
        <v>42</v>
      </c>
      <c r="BA4" s="8">
        <v>43</v>
      </c>
      <c r="BB4" s="8">
        <v>44</v>
      </c>
      <c r="BC4" s="10">
        <v>45</v>
      </c>
      <c r="BD4" s="10">
        <v>46</v>
      </c>
      <c r="BE4" s="9"/>
      <c r="BF4" s="8">
        <v>47</v>
      </c>
      <c r="BG4" s="9"/>
      <c r="BH4" s="8">
        <v>48</v>
      </c>
      <c r="BI4" s="8">
        <v>49</v>
      </c>
      <c r="BJ4" s="8">
        <v>50</v>
      </c>
      <c r="BK4" s="8">
        <v>51</v>
      </c>
      <c r="BL4" s="8">
        <v>52</v>
      </c>
      <c r="BM4" s="8">
        <v>53</v>
      </c>
      <c r="BN4" s="8">
        <v>54</v>
      </c>
      <c r="BO4" s="8">
        <v>55</v>
      </c>
      <c r="BP4" s="8">
        <v>56</v>
      </c>
      <c r="BQ4" s="8">
        <v>57</v>
      </c>
      <c r="BR4" s="8">
        <v>58</v>
      </c>
      <c r="BS4" s="8">
        <v>59</v>
      </c>
      <c r="BT4" s="8">
        <v>60</v>
      </c>
      <c r="BU4" s="9" t="s">
        <v>12</v>
      </c>
      <c r="BV4" s="8">
        <v>61</v>
      </c>
      <c r="BW4" s="9" t="s">
        <v>12</v>
      </c>
      <c r="BX4" s="8">
        <v>62</v>
      </c>
      <c r="BY4" s="9" t="s">
        <v>12</v>
      </c>
      <c r="BZ4" s="319">
        <v>63</v>
      </c>
      <c r="CA4" s="9" t="s">
        <v>12</v>
      </c>
      <c r="CB4" s="8">
        <v>64</v>
      </c>
      <c r="CC4" s="5"/>
      <c r="CD4" s="8">
        <v>65</v>
      </c>
      <c r="CE4" s="8">
        <v>66</v>
      </c>
      <c r="CF4" s="8">
        <v>67</v>
      </c>
      <c r="CU4" s="31"/>
      <c r="CV4" s="31"/>
    </row>
    <row r="5" spans="1:100" x14ac:dyDescent="0.2">
      <c r="A5" s="26">
        <f>SUM(CITIES:HIDISTS!B5)</f>
        <v>273</v>
      </c>
      <c r="B5" s="11" t="s">
        <v>13</v>
      </c>
      <c r="C5" s="5"/>
      <c r="D5" s="11" t="s">
        <v>14</v>
      </c>
      <c r="E5" s="11" t="s">
        <v>14</v>
      </c>
      <c r="F5" s="11" t="s">
        <v>14</v>
      </c>
      <c r="G5" s="11" t="s">
        <v>14</v>
      </c>
      <c r="H5" s="11" t="s">
        <v>14</v>
      </c>
      <c r="I5" s="11" t="s">
        <v>14</v>
      </c>
      <c r="J5" s="11" t="s">
        <v>14</v>
      </c>
      <c r="K5" s="11" t="s">
        <v>14</v>
      </c>
      <c r="L5" s="11" t="s">
        <v>14</v>
      </c>
      <c r="M5" s="11" t="s">
        <v>15</v>
      </c>
      <c r="N5" s="5"/>
      <c r="O5" s="50" t="s">
        <v>16</v>
      </c>
      <c r="P5" s="11" t="s">
        <v>16</v>
      </c>
      <c r="Q5" s="11" t="s">
        <v>16</v>
      </c>
      <c r="R5" s="11" t="s">
        <v>16</v>
      </c>
      <c r="S5" s="11" t="s">
        <v>16</v>
      </c>
      <c r="T5" s="11" t="s">
        <v>15</v>
      </c>
      <c r="U5" s="5"/>
      <c r="V5" s="50" t="s">
        <v>709</v>
      </c>
      <c r="W5" s="50" t="s">
        <v>709</v>
      </c>
      <c r="X5" s="11" t="s">
        <v>17</v>
      </c>
      <c r="Y5" s="11" t="s">
        <v>17</v>
      </c>
      <c r="Z5" s="11" t="s">
        <v>17</v>
      </c>
      <c r="AA5" s="11" t="s">
        <v>17</v>
      </c>
      <c r="AB5" s="11" t="s">
        <v>15</v>
      </c>
      <c r="AC5" s="5"/>
      <c r="AD5" s="11" t="s">
        <v>15</v>
      </c>
      <c r="AE5" s="5"/>
      <c r="AF5" s="11" t="s">
        <v>18</v>
      </c>
      <c r="AG5" s="11" t="s">
        <v>18</v>
      </c>
      <c r="AH5" s="11" t="s">
        <v>18</v>
      </c>
      <c r="AI5" s="11" t="s">
        <v>18</v>
      </c>
      <c r="AJ5" s="11" t="s">
        <v>15</v>
      </c>
      <c r="AK5" s="5"/>
      <c r="AL5" s="11" t="s">
        <v>19</v>
      </c>
      <c r="AM5" s="11" t="s">
        <v>19</v>
      </c>
      <c r="AN5" s="11" t="s">
        <v>19</v>
      </c>
      <c r="AO5" s="11" t="s">
        <v>19</v>
      </c>
      <c r="AP5" s="11" t="s">
        <v>15</v>
      </c>
      <c r="AQ5" s="5"/>
      <c r="AR5" s="11" t="s">
        <v>20</v>
      </c>
      <c r="AS5" s="11" t="s">
        <v>20</v>
      </c>
      <c r="AT5" s="11" t="s">
        <v>20</v>
      </c>
      <c r="AU5" s="11" t="s">
        <v>20</v>
      </c>
      <c r="AV5" s="11" t="s">
        <v>20</v>
      </c>
      <c r="AW5" s="11" t="s">
        <v>20</v>
      </c>
      <c r="AX5" s="11" t="s">
        <v>15</v>
      </c>
      <c r="AY5" s="5"/>
      <c r="AZ5" s="11" t="s">
        <v>21</v>
      </c>
      <c r="BA5" s="11" t="s">
        <v>21</v>
      </c>
      <c r="BB5" s="11" t="s">
        <v>21</v>
      </c>
      <c r="BC5" s="11" t="s">
        <v>21</v>
      </c>
      <c r="BD5" s="11" t="s">
        <v>15</v>
      </c>
      <c r="BE5" s="5"/>
      <c r="BF5" s="11"/>
      <c r="BG5" s="5"/>
      <c r="BH5" s="11" t="s">
        <v>22</v>
      </c>
      <c r="BI5" s="11" t="s">
        <v>22</v>
      </c>
      <c r="BJ5" s="11" t="s">
        <v>22</v>
      </c>
      <c r="BK5" s="11" t="s">
        <v>22</v>
      </c>
      <c r="BL5" s="11" t="s">
        <v>22</v>
      </c>
      <c r="BM5" s="11" t="s">
        <v>22</v>
      </c>
      <c r="BN5" s="11" t="s">
        <v>22</v>
      </c>
      <c r="BO5" s="11" t="s">
        <v>22</v>
      </c>
      <c r="BP5" s="11" t="s">
        <v>22</v>
      </c>
      <c r="BQ5" s="11" t="s">
        <v>22</v>
      </c>
      <c r="BR5" s="11" t="s">
        <v>22</v>
      </c>
      <c r="BS5" s="11" t="s">
        <v>22</v>
      </c>
      <c r="BT5" s="11" t="s">
        <v>15</v>
      </c>
      <c r="BU5" s="5" t="s">
        <v>12</v>
      </c>
      <c r="BV5" s="11" t="s">
        <v>15</v>
      </c>
      <c r="BW5" s="5" t="s">
        <v>12</v>
      </c>
      <c r="BX5" s="11" t="s">
        <v>23</v>
      </c>
      <c r="BY5" s="5" t="s">
        <v>12</v>
      </c>
      <c r="BZ5" s="66" t="s">
        <v>22</v>
      </c>
      <c r="CA5" s="5" t="s">
        <v>12</v>
      </c>
      <c r="CB5" s="11" t="s">
        <v>24</v>
      </c>
      <c r="CC5" s="5"/>
      <c r="CD5" s="50" t="s">
        <v>25</v>
      </c>
      <c r="CE5" s="50" t="s">
        <v>26</v>
      </c>
      <c r="CF5" s="50" t="s">
        <v>737</v>
      </c>
      <c r="CU5" s="31"/>
      <c r="CV5" s="31"/>
    </row>
    <row r="6" spans="1:100" x14ac:dyDescent="0.2">
      <c r="A6" s="28">
        <f>+A5/(192+33+63)</f>
        <v>0.94791666666666663</v>
      </c>
      <c r="B6" s="7" t="s">
        <v>27</v>
      </c>
      <c r="C6" s="5"/>
      <c r="D6" s="7" t="s">
        <v>28</v>
      </c>
      <c r="E6" s="7"/>
      <c r="F6" s="7" t="s">
        <v>539</v>
      </c>
      <c r="G6" s="7" t="s">
        <v>29</v>
      </c>
      <c r="H6" s="7" t="s">
        <v>30</v>
      </c>
      <c r="I6" s="7" t="s">
        <v>30</v>
      </c>
      <c r="J6" s="7"/>
      <c r="K6" s="7" t="s">
        <v>31</v>
      </c>
      <c r="L6" s="7" t="s">
        <v>32</v>
      </c>
      <c r="M6" s="7"/>
      <c r="N6" s="5"/>
      <c r="O6" s="51" t="s">
        <v>33</v>
      </c>
      <c r="P6" s="7" t="s">
        <v>34</v>
      </c>
      <c r="Q6" s="7"/>
      <c r="R6" s="7"/>
      <c r="S6" s="7" t="s">
        <v>32</v>
      </c>
      <c r="T6" s="7" t="s">
        <v>16</v>
      </c>
      <c r="U6" s="5"/>
      <c r="V6" s="51" t="s">
        <v>710</v>
      </c>
      <c r="W6" s="51" t="s">
        <v>710</v>
      </c>
      <c r="X6" s="7"/>
      <c r="Y6" s="7"/>
      <c r="Z6" s="7"/>
      <c r="AA6" s="7" t="s">
        <v>32</v>
      </c>
      <c r="AB6" s="7"/>
      <c r="AC6" s="5"/>
      <c r="AD6" s="7"/>
      <c r="AE6" s="5"/>
      <c r="AF6" s="7"/>
      <c r="AG6" s="7"/>
      <c r="AH6" s="7"/>
      <c r="AI6" s="7"/>
      <c r="AJ6" s="7"/>
      <c r="AK6" s="5"/>
      <c r="AL6" s="7"/>
      <c r="AM6" s="7"/>
      <c r="AN6" s="7"/>
      <c r="AO6" s="7"/>
      <c r="AP6" s="7"/>
      <c r="AQ6" s="5"/>
      <c r="AR6" s="7" t="s">
        <v>35</v>
      </c>
      <c r="AS6" s="7"/>
      <c r="AT6" s="7"/>
      <c r="AU6" s="7"/>
      <c r="AV6" s="7"/>
      <c r="AW6" s="7"/>
      <c r="AX6" s="7"/>
      <c r="AY6" s="5"/>
      <c r="AZ6" s="7"/>
      <c r="BA6" s="7"/>
      <c r="BB6" s="7"/>
      <c r="BC6" s="7"/>
      <c r="BD6" s="7"/>
      <c r="BE6" s="5"/>
      <c r="BF6" s="7"/>
      <c r="BG6" s="5"/>
      <c r="BH6" s="7" t="s">
        <v>36</v>
      </c>
      <c r="BI6" s="7" t="s">
        <v>36</v>
      </c>
      <c r="BJ6" s="7"/>
      <c r="BK6" s="7" t="s">
        <v>37</v>
      </c>
      <c r="BL6" s="7" t="s">
        <v>37</v>
      </c>
      <c r="BM6" s="7" t="s">
        <v>38</v>
      </c>
      <c r="BN6" s="7" t="s">
        <v>39</v>
      </c>
      <c r="BO6" s="7" t="s">
        <v>40</v>
      </c>
      <c r="BP6" s="7" t="s">
        <v>40</v>
      </c>
      <c r="BQ6" s="7" t="s">
        <v>41</v>
      </c>
      <c r="BR6" s="7" t="s">
        <v>42</v>
      </c>
      <c r="BS6" s="7" t="s">
        <v>32</v>
      </c>
      <c r="BT6" s="7"/>
      <c r="BU6" s="5" t="s">
        <v>12</v>
      </c>
      <c r="BV6" s="7" t="s">
        <v>43</v>
      </c>
      <c r="BW6" s="5" t="s">
        <v>12</v>
      </c>
      <c r="BX6" s="7" t="s">
        <v>44</v>
      </c>
      <c r="BY6" s="5" t="s">
        <v>12</v>
      </c>
      <c r="BZ6" s="66" t="s">
        <v>708</v>
      </c>
      <c r="CA6" s="5" t="s">
        <v>12</v>
      </c>
      <c r="CB6" s="7" t="s">
        <v>45</v>
      </c>
      <c r="CC6" s="5"/>
      <c r="CD6" s="51" t="s">
        <v>46</v>
      </c>
      <c r="CE6" s="51" t="s">
        <v>47</v>
      </c>
      <c r="CF6" s="51" t="s">
        <v>27</v>
      </c>
      <c r="CU6" s="31"/>
      <c r="CV6" s="31"/>
    </row>
    <row r="7" spans="1:100" x14ac:dyDescent="0.2">
      <c r="B7" s="7"/>
      <c r="C7" s="5"/>
      <c r="D7" s="7" t="s">
        <v>51</v>
      </c>
      <c r="E7" s="7" t="s">
        <v>52</v>
      </c>
      <c r="F7" s="7" t="s">
        <v>39</v>
      </c>
      <c r="G7" s="7" t="s">
        <v>53</v>
      </c>
      <c r="H7" s="7" t="s">
        <v>54</v>
      </c>
      <c r="I7" s="7" t="s">
        <v>55</v>
      </c>
      <c r="J7" s="7" t="s">
        <v>56</v>
      </c>
      <c r="K7" s="7" t="s">
        <v>57</v>
      </c>
      <c r="L7" s="7" t="s">
        <v>14</v>
      </c>
      <c r="M7" s="7" t="s">
        <v>14</v>
      </c>
      <c r="N7" s="5"/>
      <c r="O7" s="51" t="s">
        <v>58</v>
      </c>
      <c r="P7" s="7" t="s">
        <v>59</v>
      </c>
      <c r="Q7" s="7" t="s">
        <v>51</v>
      </c>
      <c r="R7" s="7" t="s">
        <v>60</v>
      </c>
      <c r="S7" s="7" t="s">
        <v>16</v>
      </c>
      <c r="T7" s="7" t="s">
        <v>61</v>
      </c>
      <c r="U7" s="5"/>
      <c r="V7" s="51" t="s">
        <v>711</v>
      </c>
      <c r="W7" s="51" t="s">
        <v>711</v>
      </c>
      <c r="X7" s="7" t="s">
        <v>62</v>
      </c>
      <c r="Y7" s="7" t="s">
        <v>63</v>
      </c>
      <c r="Z7" s="7" t="s">
        <v>63</v>
      </c>
      <c r="AA7" s="7" t="s">
        <v>17</v>
      </c>
      <c r="AB7" s="7" t="s">
        <v>17</v>
      </c>
      <c r="AC7" s="5"/>
      <c r="AD7" s="7"/>
      <c r="AE7" s="5"/>
      <c r="AF7" s="7"/>
      <c r="AG7" s="7" t="s">
        <v>64</v>
      </c>
      <c r="AH7" s="7" t="s">
        <v>65</v>
      </c>
      <c r="AI7" s="7"/>
      <c r="AJ7" s="7"/>
      <c r="AK7" s="5"/>
      <c r="AL7" s="7"/>
      <c r="AM7" s="7" t="s">
        <v>64</v>
      </c>
      <c r="AN7" s="7" t="s">
        <v>65</v>
      </c>
      <c r="AO7" s="7"/>
      <c r="AP7" s="7"/>
      <c r="AQ7" s="5"/>
      <c r="AR7" s="7" t="s">
        <v>66</v>
      </c>
      <c r="AS7" s="7"/>
      <c r="AT7" s="7" t="s">
        <v>67</v>
      </c>
      <c r="AU7" s="7" t="s">
        <v>68</v>
      </c>
      <c r="AV7" s="7" t="s">
        <v>65</v>
      </c>
      <c r="AW7" s="7"/>
      <c r="AX7" s="7" t="s">
        <v>69</v>
      </c>
      <c r="AY7" s="5"/>
      <c r="AZ7" s="7" t="s">
        <v>70</v>
      </c>
      <c r="BA7" s="7"/>
      <c r="BB7" s="7"/>
      <c r="BC7" s="7"/>
      <c r="BD7" s="7"/>
      <c r="BE7" s="5"/>
      <c r="BF7" s="7"/>
      <c r="BG7" s="5"/>
      <c r="BH7" s="7" t="s">
        <v>71</v>
      </c>
      <c r="BI7" s="7" t="s">
        <v>71</v>
      </c>
      <c r="BJ7" s="7" t="s">
        <v>72</v>
      </c>
      <c r="BK7" s="7" t="s">
        <v>73</v>
      </c>
      <c r="BL7" s="7"/>
      <c r="BM7" s="7" t="s">
        <v>74</v>
      </c>
      <c r="BN7" s="7" t="s">
        <v>75</v>
      </c>
      <c r="BO7" s="7" t="s">
        <v>74</v>
      </c>
      <c r="BP7" s="7" t="s">
        <v>75</v>
      </c>
      <c r="BQ7" s="7" t="s">
        <v>76</v>
      </c>
      <c r="BR7" s="7" t="s">
        <v>77</v>
      </c>
      <c r="BS7" s="7" t="s">
        <v>538</v>
      </c>
      <c r="BT7" s="7"/>
      <c r="BU7" s="5" t="s">
        <v>12</v>
      </c>
      <c r="BV7" s="7" t="s">
        <v>78</v>
      </c>
      <c r="BW7" s="5" t="s">
        <v>12</v>
      </c>
      <c r="BX7" s="7" t="s">
        <v>79</v>
      </c>
      <c r="BY7" s="5" t="s">
        <v>12</v>
      </c>
      <c r="BZ7" s="66" t="s">
        <v>78</v>
      </c>
      <c r="CA7" s="5" t="s">
        <v>12</v>
      </c>
      <c r="CB7" s="7" t="s">
        <v>27</v>
      </c>
      <c r="CC7" s="5"/>
      <c r="CD7" s="7"/>
      <c r="CE7" s="7"/>
      <c r="CF7" s="7"/>
      <c r="CU7" s="31"/>
      <c r="CV7" s="31"/>
    </row>
    <row r="8" spans="1:100" x14ac:dyDescent="0.2">
      <c r="A8" t="s">
        <v>523</v>
      </c>
      <c r="B8" s="12" t="s">
        <v>83</v>
      </c>
      <c r="C8" s="5"/>
      <c r="D8" s="12" t="s">
        <v>84</v>
      </c>
      <c r="E8" s="12" t="s">
        <v>61</v>
      </c>
      <c r="F8" s="12" t="s">
        <v>61</v>
      </c>
      <c r="G8" s="12" t="s">
        <v>85</v>
      </c>
      <c r="H8" s="12" t="s">
        <v>86</v>
      </c>
      <c r="I8" s="12" t="s">
        <v>87</v>
      </c>
      <c r="J8" s="12" t="s">
        <v>88</v>
      </c>
      <c r="K8" s="12" t="s">
        <v>88</v>
      </c>
      <c r="L8" s="12" t="s">
        <v>23</v>
      </c>
      <c r="M8" s="12" t="s">
        <v>61</v>
      </c>
      <c r="N8" s="5"/>
      <c r="O8" s="52" t="s">
        <v>89</v>
      </c>
      <c r="P8" s="12" t="s">
        <v>51</v>
      </c>
      <c r="Q8" s="12" t="s">
        <v>90</v>
      </c>
      <c r="R8" s="12" t="s">
        <v>91</v>
      </c>
      <c r="S8" s="12" t="s">
        <v>23</v>
      </c>
      <c r="T8" s="53"/>
      <c r="U8" s="5"/>
      <c r="V8" s="52" t="s">
        <v>735</v>
      </c>
      <c r="W8" s="52" t="s">
        <v>736</v>
      </c>
      <c r="X8" s="12" t="s">
        <v>92</v>
      </c>
      <c r="Y8" s="12" t="s">
        <v>93</v>
      </c>
      <c r="Z8" s="12" t="s">
        <v>94</v>
      </c>
      <c r="AA8" s="12" t="s">
        <v>23</v>
      </c>
      <c r="AB8" s="12" t="s">
        <v>61</v>
      </c>
      <c r="AC8" s="5"/>
      <c r="AD8" s="12" t="s">
        <v>61</v>
      </c>
      <c r="AE8" s="5"/>
      <c r="AF8" s="12" t="s">
        <v>95</v>
      </c>
      <c r="AG8" s="12" t="s">
        <v>96</v>
      </c>
      <c r="AH8" s="12" t="s">
        <v>97</v>
      </c>
      <c r="AI8" s="12" t="s">
        <v>22</v>
      </c>
      <c r="AJ8" s="12" t="s">
        <v>18</v>
      </c>
      <c r="AK8" s="5"/>
      <c r="AL8" s="12" t="s">
        <v>95</v>
      </c>
      <c r="AM8" s="12" t="s">
        <v>96</v>
      </c>
      <c r="AN8" s="12" t="s">
        <v>97</v>
      </c>
      <c r="AO8" s="12" t="s">
        <v>22</v>
      </c>
      <c r="AP8" s="12" t="s">
        <v>98</v>
      </c>
      <c r="AQ8" s="5"/>
      <c r="AR8" s="12" t="s">
        <v>99</v>
      </c>
      <c r="AS8" s="12" t="s">
        <v>100</v>
      </c>
      <c r="AT8" s="12" t="s">
        <v>101</v>
      </c>
      <c r="AU8" s="12" t="s">
        <v>102</v>
      </c>
      <c r="AV8" s="12" t="s">
        <v>97</v>
      </c>
      <c r="AW8" s="12" t="s">
        <v>22</v>
      </c>
      <c r="AX8" s="12" t="s">
        <v>103</v>
      </c>
      <c r="AY8" s="5"/>
      <c r="AZ8" s="12" t="s">
        <v>104</v>
      </c>
      <c r="BA8" s="12" t="s">
        <v>105</v>
      </c>
      <c r="BB8" s="12" t="s">
        <v>103</v>
      </c>
      <c r="BC8" s="12" t="s">
        <v>22</v>
      </c>
      <c r="BD8" s="12" t="s">
        <v>21</v>
      </c>
      <c r="BE8" s="5"/>
      <c r="BF8" s="12" t="s">
        <v>106</v>
      </c>
      <c r="BG8" s="5"/>
      <c r="BH8" s="12" t="s">
        <v>104</v>
      </c>
      <c r="BI8" s="12" t="s">
        <v>107</v>
      </c>
      <c r="BJ8" s="12" t="s">
        <v>108</v>
      </c>
      <c r="BK8" s="12" t="s">
        <v>109</v>
      </c>
      <c r="BL8" s="12" t="s">
        <v>110</v>
      </c>
      <c r="BM8" s="12" t="s">
        <v>111</v>
      </c>
      <c r="BN8" s="12" t="s">
        <v>112</v>
      </c>
      <c r="BO8" s="12" t="s">
        <v>111</v>
      </c>
      <c r="BP8" s="12" t="s">
        <v>112</v>
      </c>
      <c r="BQ8" s="12" t="s">
        <v>113</v>
      </c>
      <c r="BR8" s="12" t="s">
        <v>85</v>
      </c>
      <c r="BS8" s="12"/>
      <c r="BT8" s="12" t="s">
        <v>22</v>
      </c>
      <c r="BU8" s="5" t="s">
        <v>12</v>
      </c>
      <c r="BV8"/>
      <c r="BW8" s="5" t="s">
        <v>12</v>
      </c>
      <c r="BX8" s="12"/>
      <c r="BY8" s="5" t="s">
        <v>12</v>
      </c>
      <c r="BZ8" s="33"/>
      <c r="CA8" s="5" t="s">
        <v>12</v>
      </c>
      <c r="CB8" s="12"/>
      <c r="CC8" s="5"/>
      <c r="CD8" s="12"/>
      <c r="CE8" s="12"/>
      <c r="CF8" s="12"/>
      <c r="CU8" s="31"/>
      <c r="CV8" s="31"/>
    </row>
    <row r="9" spans="1:100" x14ac:dyDescent="0.2">
      <c r="A9" s="108"/>
      <c r="B9" s="16"/>
      <c r="C9" s="15"/>
      <c r="D9" s="16"/>
      <c r="E9" s="16"/>
      <c r="F9" s="16"/>
      <c r="G9" s="16"/>
      <c r="H9" s="16"/>
      <c r="I9" s="16"/>
      <c r="J9" s="16"/>
      <c r="K9" s="16"/>
      <c r="L9" s="16"/>
      <c r="M9" s="16"/>
      <c r="N9" s="15"/>
      <c r="O9" s="16"/>
      <c r="P9" s="16"/>
      <c r="Q9" s="16"/>
      <c r="R9" s="16"/>
      <c r="S9" s="16"/>
      <c r="T9" s="16"/>
      <c r="U9" s="15"/>
      <c r="V9" s="16"/>
      <c r="W9" s="16"/>
      <c r="X9" s="16"/>
      <c r="Y9" s="16"/>
      <c r="Z9" s="16"/>
      <c r="AA9" s="16"/>
      <c r="AB9" s="16"/>
      <c r="AC9" s="15"/>
      <c r="AD9" s="16"/>
      <c r="AE9" s="15"/>
      <c r="AF9" s="16"/>
      <c r="AG9" s="16"/>
      <c r="AH9" s="16"/>
      <c r="AI9" s="16"/>
      <c r="AJ9" s="16"/>
      <c r="AK9" s="15"/>
      <c r="AL9" s="16"/>
      <c r="AM9" s="16"/>
      <c r="AN9" s="16"/>
      <c r="AO9" s="16"/>
      <c r="AP9" s="16"/>
      <c r="AQ9" s="15"/>
      <c r="AR9" s="16"/>
      <c r="AS9" s="16"/>
      <c r="AT9" s="16"/>
      <c r="AU9" s="16"/>
      <c r="AV9" s="16"/>
      <c r="AW9" s="16"/>
      <c r="AX9" s="16"/>
      <c r="AY9" s="15"/>
      <c r="AZ9" s="16"/>
      <c r="BA9" s="16"/>
      <c r="BB9" s="16"/>
      <c r="BC9" s="16"/>
      <c r="BD9" s="16"/>
      <c r="BE9" s="15"/>
      <c r="BF9" s="17"/>
      <c r="BG9" s="15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5" t="s">
        <v>12</v>
      </c>
      <c r="BV9" s="16"/>
      <c r="BW9" s="15" t="s">
        <v>12</v>
      </c>
      <c r="BX9" s="18"/>
      <c r="BY9" s="5" t="s">
        <v>12</v>
      </c>
      <c r="BZ9" s="66"/>
      <c r="CA9" s="5" t="s">
        <v>12</v>
      </c>
      <c r="CB9" s="17"/>
      <c r="CC9" s="5"/>
      <c r="CD9" s="17"/>
      <c r="CE9" s="17"/>
      <c r="CF9" s="17"/>
      <c r="CU9" s="31"/>
      <c r="CV9" s="31"/>
    </row>
    <row r="10" spans="1:100" x14ac:dyDescent="0.2">
      <c r="A10" t="s">
        <v>524</v>
      </c>
      <c r="B10" s="117">
        <f>+CITIES!C204</f>
        <v>136156646</v>
      </c>
      <c r="C10" s="5">
        <f>+CITIES!D204</f>
        <v>0</v>
      </c>
      <c r="D10" s="4">
        <f>+CITIES!E204</f>
        <v>39846019</v>
      </c>
      <c r="E10" s="4">
        <f>+CITIES!F204</f>
        <v>809983</v>
      </c>
      <c r="F10" s="4">
        <f>+CITIES!G204</f>
        <v>3689584.35</v>
      </c>
      <c r="G10" s="4">
        <f>+CITIES!H204</f>
        <v>32733350</v>
      </c>
      <c r="H10" s="4">
        <f>+CITIES!I204</f>
        <v>0</v>
      </c>
      <c r="I10" s="4">
        <f>+CITIES!J204</f>
        <v>0</v>
      </c>
      <c r="J10" s="4">
        <f>+CITIES!K204</f>
        <v>11851558</v>
      </c>
      <c r="K10" s="4">
        <f>+CITIES!L204</f>
        <v>967217</v>
      </c>
      <c r="L10" s="4">
        <f>+CITIES!M204</f>
        <v>37034796</v>
      </c>
      <c r="M10" s="4">
        <f>+CITIES!N204</f>
        <v>126932507.34999999</v>
      </c>
      <c r="N10" s="5">
        <f>+CITIES!O204</f>
        <v>0</v>
      </c>
      <c r="O10" s="4">
        <f>+CITIES!P204</f>
        <v>52868493.600000001</v>
      </c>
      <c r="P10" s="4">
        <f>+CITIES!Q204</f>
        <v>579432</v>
      </c>
      <c r="Q10" s="4">
        <f>+CITIES!R204</f>
        <v>6734093.9400000004</v>
      </c>
      <c r="R10" s="4">
        <f>+CITIES!S204</f>
        <v>3541329</v>
      </c>
      <c r="S10" s="4">
        <f>+CITIES!T204</f>
        <v>14922815.48</v>
      </c>
      <c r="T10" s="4">
        <f>+CITIES!U204</f>
        <v>78642561.020000011</v>
      </c>
      <c r="U10" s="5">
        <f>+CITIES!V204</f>
        <v>0</v>
      </c>
      <c r="V10" s="4">
        <f>+CITIES!W204</f>
        <v>0</v>
      </c>
      <c r="W10" s="4">
        <f>+CITIES!X204</f>
        <v>0</v>
      </c>
      <c r="X10" s="4">
        <f>+CITIES!Y204</f>
        <v>0</v>
      </c>
      <c r="Y10" s="4">
        <f>+CITIES!Z204</f>
        <v>17782</v>
      </c>
      <c r="Z10" s="4">
        <f>+CITIES!AA204</f>
        <v>2319963</v>
      </c>
      <c r="AA10" s="4">
        <f>+CITIES!AB204</f>
        <v>5331427</v>
      </c>
      <c r="AB10" s="4">
        <f>+CITIES!AC204</f>
        <v>7669172</v>
      </c>
      <c r="AC10" s="5">
        <f>+CITIES!AD204</f>
        <v>0</v>
      </c>
      <c r="AD10" s="4">
        <f>+CITIES!AE204</f>
        <v>213244240.37</v>
      </c>
      <c r="AE10" s="5">
        <f>+CITIES!AF204</f>
        <v>0</v>
      </c>
      <c r="AF10" s="4">
        <f>+CITIES!AG204</f>
        <v>22917657</v>
      </c>
      <c r="AG10" s="4">
        <f>+CITIES!AH204</f>
        <v>1931758</v>
      </c>
      <c r="AH10" s="4">
        <f>+CITIES!AI204</f>
        <v>275430</v>
      </c>
      <c r="AI10" s="4">
        <f>+CITIES!AJ204</f>
        <v>12283369</v>
      </c>
      <c r="AJ10" s="4">
        <f>+CITIES!AK204</f>
        <v>37408214</v>
      </c>
      <c r="AK10" s="5">
        <f>+CITIES!AL204</f>
        <v>0</v>
      </c>
      <c r="AL10" s="4">
        <f>+CITIES!AM204</f>
        <v>29792254</v>
      </c>
      <c r="AM10" s="4">
        <f>+CITIES!AN204</f>
        <v>2900073</v>
      </c>
      <c r="AN10" s="4">
        <f>+CITIES!AO204</f>
        <v>144073</v>
      </c>
      <c r="AO10" s="4">
        <f>+CITIES!AP204</f>
        <v>3095437.31</v>
      </c>
      <c r="AP10" s="4">
        <f>+CITIES!AQ204</f>
        <v>35931837.310000002</v>
      </c>
      <c r="AQ10" s="5">
        <f>+CITIES!AR204</f>
        <v>0</v>
      </c>
      <c r="AR10" s="4">
        <f>+CITIES!AS204</f>
        <v>17912787</v>
      </c>
      <c r="AS10" s="4">
        <f>+CITIES!AT204</f>
        <v>5419384.75</v>
      </c>
      <c r="AT10" s="4">
        <f>+CITIES!AU204</f>
        <v>8882966</v>
      </c>
      <c r="AU10" s="4">
        <f>+CITIES!AV204</f>
        <v>1508777.04</v>
      </c>
      <c r="AV10" s="4">
        <f>+CITIES!AW204</f>
        <v>1752810</v>
      </c>
      <c r="AW10" s="4">
        <f>+CITIES!AX204</f>
        <v>12964958.68</v>
      </c>
      <c r="AX10" s="4">
        <f>+CITIES!AY204</f>
        <v>48441683.469999999</v>
      </c>
      <c r="AY10" s="5">
        <f>+CITIES!AZ204</f>
        <v>0</v>
      </c>
      <c r="AZ10" s="4">
        <f>+CITIES!BA204</f>
        <v>9193377.75</v>
      </c>
      <c r="BA10" s="4">
        <f>+CITIES!BB204</f>
        <v>2031711.17</v>
      </c>
      <c r="BB10" s="4">
        <f>+CITIES!BC204</f>
        <v>10157037.52</v>
      </c>
      <c r="BC10" s="4">
        <f>+CITIES!BD204</f>
        <v>868325</v>
      </c>
      <c r="BD10" s="4">
        <f>+CITIES!BE204</f>
        <v>22250451.439999998</v>
      </c>
      <c r="BE10" s="5">
        <f>+CITIES!BF204</f>
        <v>0</v>
      </c>
      <c r="BF10" s="4">
        <f>+CITIES!BG204</f>
        <v>16716127.469999999</v>
      </c>
      <c r="BG10" s="5">
        <f>+CITIES!BH204</f>
        <v>0</v>
      </c>
      <c r="BH10" s="4">
        <f>+CITIES!BI204</f>
        <v>5432402</v>
      </c>
      <c r="BI10" s="4">
        <f>+CITIES!BJ204</f>
        <v>70789</v>
      </c>
      <c r="BJ10" s="4">
        <f>+CITIES!BK204</f>
        <v>6657004.2799999993</v>
      </c>
      <c r="BK10" s="4">
        <f>+CITIES!BL204</f>
        <v>1686892.2</v>
      </c>
      <c r="BL10" s="4">
        <f>+CITIES!BM204</f>
        <v>6702512</v>
      </c>
      <c r="BM10" s="4">
        <f>+CITIES!BN204</f>
        <v>600579</v>
      </c>
      <c r="BN10" s="4">
        <f>+CITIES!BO204</f>
        <v>4624</v>
      </c>
      <c r="BO10" s="4">
        <f>+CITIES!BP204</f>
        <v>19522</v>
      </c>
      <c r="BP10" s="4">
        <f>+CITIES!BQ204</f>
        <v>19677</v>
      </c>
      <c r="BQ10" s="4">
        <f>+CITIES!BR204</f>
        <v>1100146</v>
      </c>
      <c r="BR10" s="4">
        <f>+CITIES!BS204</f>
        <v>1745809</v>
      </c>
      <c r="BS10" s="4">
        <f>+CITIES!BT204</f>
        <v>6319686</v>
      </c>
      <c r="BT10" s="4">
        <f>+CITIES!BU204</f>
        <v>30359642.48</v>
      </c>
      <c r="BU10" s="5">
        <f>+CITIES!BV204</f>
        <v>0</v>
      </c>
      <c r="BV10" s="4">
        <f>+CITIES!BW204</f>
        <v>191107956.16999999</v>
      </c>
      <c r="BW10" s="5">
        <f>+CITIES!BX204</f>
        <v>0</v>
      </c>
      <c r="BX10" s="4">
        <f>+CITIES!BY204</f>
        <v>22136284.200000003</v>
      </c>
      <c r="BY10" s="320"/>
      <c r="BZ10" s="4">
        <f>+CITIES!CA204</f>
        <v>-2841621</v>
      </c>
      <c r="CA10" s="5">
        <f>+CITIES!CB204</f>
        <v>0</v>
      </c>
      <c r="CB10" s="4">
        <f>+CITIES!CC204</f>
        <v>155451309.19999999</v>
      </c>
      <c r="CC10" s="5">
        <f>+CITIES!CD204</f>
        <v>0</v>
      </c>
      <c r="CD10" s="4">
        <f>+CITIES!CE204</f>
        <v>109561924.46000001</v>
      </c>
      <c r="CE10" s="4">
        <f>+CITIES!CF204</f>
        <v>31656757</v>
      </c>
      <c r="CF10" s="4">
        <f>+CITIES!CG204</f>
        <v>14232627.74</v>
      </c>
      <c r="CU10" s="31"/>
      <c r="CV10" s="31"/>
    </row>
    <row r="11" spans="1:100" x14ac:dyDescent="0.2">
      <c r="A11" t="s">
        <v>525</v>
      </c>
      <c r="B11" s="118">
        <f>+COUNTIES!C44</f>
        <v>106229763</v>
      </c>
      <c r="C11" s="5">
        <f>+COUNTIES!D44</f>
        <v>0</v>
      </c>
      <c r="D11" s="4">
        <f>+COUNTIES!E44</f>
        <v>20815327.879999999</v>
      </c>
      <c r="E11" s="4">
        <f>+COUNTIES!F44</f>
        <v>533652.98</v>
      </c>
      <c r="F11" s="4">
        <f>+COUNTIES!G44</f>
        <v>534196</v>
      </c>
      <c r="G11" s="4">
        <f>+COUNTIES!H44</f>
        <v>12427128</v>
      </c>
      <c r="H11" s="4">
        <f>+COUNTIES!I44</f>
        <v>0</v>
      </c>
      <c r="I11" s="4">
        <f>+COUNTIES!J44</f>
        <v>0</v>
      </c>
      <c r="J11" s="4">
        <f>+COUNTIES!K44</f>
        <v>683510</v>
      </c>
      <c r="K11" s="4">
        <f>+COUNTIES!L44</f>
        <v>1852.13</v>
      </c>
      <c r="L11" s="4">
        <f>+COUNTIES!M44</f>
        <v>4318402.3499999996</v>
      </c>
      <c r="M11" s="4">
        <f>+COUNTIES!N44</f>
        <v>39314069.339999996</v>
      </c>
      <c r="N11" s="5">
        <f>+COUNTIES!O44</f>
        <v>0</v>
      </c>
      <c r="O11" s="4">
        <f>+COUNTIES!P44</f>
        <v>82110639.819999993</v>
      </c>
      <c r="P11" s="4">
        <f>+COUNTIES!Q44</f>
        <v>415572</v>
      </c>
      <c r="Q11" s="4">
        <f>+COUNTIES!R44</f>
        <v>4990197.3499999996</v>
      </c>
      <c r="R11" s="4">
        <f>+COUNTIES!S44</f>
        <v>1029474</v>
      </c>
      <c r="S11" s="4">
        <f>+COUNTIES!T44</f>
        <v>9192236.0199999996</v>
      </c>
      <c r="T11" s="4">
        <f>+COUNTIES!U44</f>
        <v>97738119.189999998</v>
      </c>
      <c r="U11" s="5" t="str">
        <f>+COUNTIES!V44</f>
        <v xml:space="preserve"> </v>
      </c>
      <c r="V11" s="4">
        <f>+COUNTIES!W44</f>
        <v>8802967.6699999999</v>
      </c>
      <c r="W11" s="4">
        <f>+COUNTIES!X44</f>
        <v>928737</v>
      </c>
      <c r="X11" s="4">
        <f>+COUNTIES!Y44</f>
        <v>604158.01</v>
      </c>
      <c r="Y11" s="4">
        <f>+COUNTIES!Z44</f>
        <v>646045</v>
      </c>
      <c r="Z11" s="4">
        <f>+COUNTIES!AA44</f>
        <v>4541</v>
      </c>
      <c r="AA11" s="4">
        <f>+COUNTIES!AB44</f>
        <v>3847879</v>
      </c>
      <c r="AB11" s="4">
        <f>+COUNTIES!AC44</f>
        <v>14834327.68</v>
      </c>
      <c r="AC11" s="5">
        <f>+COUNTIES!AD44</f>
        <v>0</v>
      </c>
      <c r="AD11" s="4">
        <f>+COUNTIES!AE44</f>
        <v>151886516.21000001</v>
      </c>
      <c r="AE11" s="5">
        <f>+COUNTIES!AF44</f>
        <v>0</v>
      </c>
      <c r="AF11" s="4">
        <f>+COUNTIES!AG44</f>
        <v>7988030</v>
      </c>
      <c r="AG11" s="4">
        <f>+COUNTIES!AH44</f>
        <v>1177325</v>
      </c>
      <c r="AH11" s="4">
        <f>+COUNTIES!AI44</f>
        <v>0</v>
      </c>
      <c r="AI11" s="4">
        <f>+COUNTIES!AJ44</f>
        <v>233835</v>
      </c>
      <c r="AJ11" s="4">
        <f>+COUNTIES!AK44</f>
        <v>9399190</v>
      </c>
      <c r="AK11" s="5" t="e">
        <f>+COUNTIES!#REF!</f>
        <v>#REF!</v>
      </c>
      <c r="AL11" s="4">
        <f>+COUNTIES!AM44</f>
        <v>19082199.039999999</v>
      </c>
      <c r="AM11" s="4">
        <f>+COUNTIES!AN44</f>
        <v>5792267.6399999997</v>
      </c>
      <c r="AN11" s="4">
        <f>+COUNTIES!AO44</f>
        <v>284621</v>
      </c>
      <c r="AO11" s="4">
        <f>+COUNTIES!AP44</f>
        <v>4628444.8</v>
      </c>
      <c r="AP11" s="4">
        <f>+COUNTIES!AQ44</f>
        <v>29787532.48</v>
      </c>
      <c r="AQ11" s="5" t="e">
        <f>+COUNTIES!#REF!</f>
        <v>#REF!</v>
      </c>
      <c r="AR11" s="4">
        <f>+COUNTIES!AS44</f>
        <v>16404440.060000001</v>
      </c>
      <c r="AS11" s="4">
        <f>+COUNTIES!AT44</f>
        <v>5009421.63</v>
      </c>
      <c r="AT11" s="4">
        <f>+COUNTIES!AU44</f>
        <v>16099946.48</v>
      </c>
      <c r="AU11" s="4">
        <f>+COUNTIES!AV44</f>
        <v>8937446.5600000005</v>
      </c>
      <c r="AV11" s="4">
        <f>+COUNTIES!AW44</f>
        <v>449986.35</v>
      </c>
      <c r="AW11" s="4">
        <f>+COUNTIES!AX44</f>
        <v>6978389.0300000003</v>
      </c>
      <c r="AX11" s="4">
        <f>+COUNTIES!AY44</f>
        <v>53879630.109999999</v>
      </c>
      <c r="AY11" s="5">
        <f>+COUNTIES!AZ44</f>
        <v>0</v>
      </c>
      <c r="AZ11" s="4">
        <f>+COUNTIES!BA44</f>
        <v>10827990.92</v>
      </c>
      <c r="BA11" s="4">
        <f>+COUNTIES!BB44</f>
        <v>4237566.74</v>
      </c>
      <c r="BB11" s="4">
        <f>+COUNTIES!BC44</f>
        <v>13269036.970000001</v>
      </c>
      <c r="BC11" s="4">
        <f>+COUNTIES!BD44</f>
        <v>1840978.69</v>
      </c>
      <c r="BD11" s="4">
        <f>+COUNTIES!BE44</f>
        <v>30175573.319999997</v>
      </c>
      <c r="BE11" s="5">
        <f>+COUNTIES!BF44</f>
        <v>0</v>
      </c>
      <c r="BF11" s="4">
        <f>+COUNTIES!BG44</f>
        <v>10361212.82</v>
      </c>
      <c r="BG11" s="5">
        <f>+COUNTIES!BH44</f>
        <v>0</v>
      </c>
      <c r="BH11" s="4">
        <f>+COUNTIES!BI44</f>
        <v>762785</v>
      </c>
      <c r="BI11" s="4">
        <f>+COUNTIES!BJ44</f>
        <v>57157</v>
      </c>
      <c r="BJ11" s="4">
        <f>+COUNTIES!BK44</f>
        <v>84088</v>
      </c>
      <c r="BK11" s="4">
        <f>+COUNTIES!BL44</f>
        <v>160014</v>
      </c>
      <c r="BL11" s="4">
        <f>+COUNTIES!BM44</f>
        <v>3143373.11</v>
      </c>
      <c r="BM11" s="4">
        <f>+COUNTIES!BN44</f>
        <v>0</v>
      </c>
      <c r="BN11" s="4">
        <f>+COUNTIES!BO44</f>
        <v>0</v>
      </c>
      <c r="BO11" s="4">
        <f>+COUNTIES!BP44</f>
        <v>0</v>
      </c>
      <c r="BP11" s="4">
        <f>+COUNTIES!BQ44</f>
        <v>0</v>
      </c>
      <c r="BQ11" s="4">
        <f>+COUNTIES!BR44</f>
        <v>1639697</v>
      </c>
      <c r="BR11" s="4">
        <f>+COUNTIES!BS44</f>
        <v>214929</v>
      </c>
      <c r="BS11" s="4">
        <f>+COUNTIES!BT44</f>
        <v>2090718</v>
      </c>
      <c r="BT11" s="4">
        <f>+COUNTIES!BU44</f>
        <v>8152761.1100000003</v>
      </c>
      <c r="BU11" s="5" t="str">
        <f>+COUNTIES!BV44</f>
        <v xml:space="preserve"> </v>
      </c>
      <c r="BV11" s="4">
        <f>+COUNTIES!BW44</f>
        <v>141755899.84</v>
      </c>
      <c r="BW11" s="5" t="str">
        <f>+COUNTIES!BX44</f>
        <v>^|</v>
      </c>
      <c r="BX11" s="4">
        <f>+COUNTIES!BY44</f>
        <v>10130616.370000001</v>
      </c>
      <c r="BY11" s="320"/>
      <c r="BZ11" s="4">
        <f>+COUNTIES!CA44</f>
        <v>20</v>
      </c>
      <c r="CA11" s="5" t="str">
        <f>+COUNTIES!CB44</f>
        <v>^|</v>
      </c>
      <c r="CB11" s="4">
        <f>+COUNTIES!CC44</f>
        <v>116360399.37</v>
      </c>
      <c r="CC11" s="5">
        <f>+COUNTIES!CD44</f>
        <v>0</v>
      </c>
      <c r="CD11" s="4">
        <f>+COUNTIES!CE44</f>
        <v>79607063.819999993</v>
      </c>
      <c r="CE11" s="4">
        <f>+COUNTIES!CF44</f>
        <v>56380592</v>
      </c>
      <c r="CF11" s="4">
        <f>+COUNTIES!CG44</f>
        <v>-19627256.449999999</v>
      </c>
      <c r="CU11" s="31"/>
      <c r="CV11" s="31"/>
    </row>
    <row r="12" spans="1:100" x14ac:dyDescent="0.2">
      <c r="A12" t="s">
        <v>526</v>
      </c>
      <c r="B12" s="119">
        <f>+HIDISTS!C75</f>
        <v>242963885</v>
      </c>
      <c r="C12" s="49">
        <f>+HIDISTS!D75</f>
        <v>0</v>
      </c>
      <c r="D12" s="32">
        <f>+HIDISTS!E75</f>
        <v>110263449</v>
      </c>
      <c r="E12" s="32">
        <f>+HIDISTS!F75</f>
        <v>2110767</v>
      </c>
      <c r="F12" s="32">
        <f>+HIDISTS!G75</f>
        <v>10366338</v>
      </c>
      <c r="G12" s="32">
        <f>+HIDISTS!H75</f>
        <v>0</v>
      </c>
      <c r="H12" s="32">
        <f>+HIDISTS!I75</f>
        <v>1551</v>
      </c>
      <c r="I12" s="32">
        <f>+HIDISTS!J75</f>
        <v>77400</v>
      </c>
      <c r="J12" s="32">
        <f>+HIDISTS!K75</f>
        <v>21983467</v>
      </c>
      <c r="K12" s="32">
        <f>+HIDISTS!L75</f>
        <v>12863702</v>
      </c>
      <c r="L12" s="32">
        <f>+HIDISTS!M75</f>
        <v>14946337</v>
      </c>
      <c r="M12" s="32">
        <f>+HIDISTS!N75</f>
        <v>172613011</v>
      </c>
      <c r="N12" s="49">
        <f>+HIDISTS!O75</f>
        <v>0</v>
      </c>
      <c r="O12" s="32">
        <f>+HIDISTS!P75</f>
        <v>112360058</v>
      </c>
      <c r="P12" s="32">
        <f>+HIDISTS!Q75</f>
        <v>3867836</v>
      </c>
      <c r="Q12" s="32">
        <f>+HIDISTS!R75</f>
        <v>13196944</v>
      </c>
      <c r="R12" s="32">
        <f>+HIDISTS!S75</f>
        <v>1555280</v>
      </c>
      <c r="S12" s="32">
        <f>+HIDISTS!T75</f>
        <v>52439727</v>
      </c>
      <c r="T12" s="32">
        <f>+HIDISTS!U75</f>
        <v>183419845</v>
      </c>
      <c r="U12" s="49" t="str">
        <f>+HIDISTS!V75</f>
        <v xml:space="preserve"> </v>
      </c>
      <c r="V12" s="32">
        <f>+HIDISTS!W75</f>
        <v>4233251</v>
      </c>
      <c r="W12" s="32">
        <f>+HIDISTS!X75</f>
        <v>7087</v>
      </c>
      <c r="X12" s="32">
        <f>+HIDISTS!Y75</f>
        <v>329301</v>
      </c>
      <c r="Y12" s="32">
        <f>+HIDISTS!Z75</f>
        <v>942323</v>
      </c>
      <c r="Z12" s="32">
        <f>+HIDISTS!AA75</f>
        <v>11331352</v>
      </c>
      <c r="AA12" s="32">
        <f>+HIDISTS!AB75</f>
        <v>3368044</v>
      </c>
      <c r="AB12" s="32">
        <f>+HIDISTS!AC75</f>
        <v>20211358</v>
      </c>
      <c r="AC12" s="49" t="str">
        <f>+HIDISTS!AD75</f>
        <v xml:space="preserve"> </v>
      </c>
      <c r="AD12" s="32">
        <f>+HIDISTS!AE75</f>
        <v>376244214</v>
      </c>
      <c r="AE12" s="49">
        <f>+HIDISTS!AF75</f>
        <v>0</v>
      </c>
      <c r="AF12" s="32">
        <f>+HIDISTS!AG75</f>
        <v>789062</v>
      </c>
      <c r="AG12" s="32">
        <f>+HIDISTS!AH75</f>
        <v>1049245</v>
      </c>
      <c r="AH12" s="32">
        <f>+HIDISTS!AI75</f>
        <v>0</v>
      </c>
      <c r="AI12" s="32">
        <f>+HIDISTS!AJ75</f>
        <v>7988784</v>
      </c>
      <c r="AJ12" s="32">
        <f>+HIDISTS!AK75</f>
        <v>9827091</v>
      </c>
      <c r="AK12" s="49">
        <f>+HIDISTS!AL75</f>
        <v>0</v>
      </c>
      <c r="AL12" s="32">
        <f>+HIDISTS!AM75</f>
        <v>66341706</v>
      </c>
      <c r="AM12" s="32">
        <f>+HIDISTS!AN75</f>
        <v>16211078</v>
      </c>
      <c r="AN12" s="32">
        <f>+HIDISTS!AO75</f>
        <v>800</v>
      </c>
      <c r="AO12" s="32">
        <f>+HIDISTS!AP75</f>
        <v>661694</v>
      </c>
      <c r="AP12" s="32">
        <f>+HIDISTS!AQ75</f>
        <v>83215278</v>
      </c>
      <c r="AQ12" s="49" t="str">
        <f>+HIDISTS!AR75</f>
        <v xml:space="preserve"> </v>
      </c>
      <c r="AR12" s="32">
        <f>+HIDISTS!AS75</f>
        <v>32944120</v>
      </c>
      <c r="AS12" s="32">
        <f>+HIDISTS!AT75</f>
        <v>6723688</v>
      </c>
      <c r="AT12" s="32">
        <f>+HIDISTS!AU75</f>
        <v>10356706</v>
      </c>
      <c r="AU12" s="32">
        <f>+HIDISTS!AV75</f>
        <v>11092266</v>
      </c>
      <c r="AV12" s="32">
        <f>+HIDISTS!AW75</f>
        <v>997877</v>
      </c>
      <c r="AW12" s="32">
        <f>+HIDISTS!AX75</f>
        <v>43312778</v>
      </c>
      <c r="AX12" s="32">
        <f>+HIDISTS!AY75</f>
        <v>105427435</v>
      </c>
      <c r="AY12" s="49">
        <f>+HIDISTS!AZ75</f>
        <v>0</v>
      </c>
      <c r="AZ12" s="32">
        <f>+HIDISTS!BA75</f>
        <v>20258843</v>
      </c>
      <c r="BA12" s="32">
        <f>+HIDISTS!BB75</f>
        <v>3411664</v>
      </c>
      <c r="BB12" s="32">
        <f>+HIDISTS!BC75</f>
        <v>17555888</v>
      </c>
      <c r="BC12" s="32">
        <f>+HIDISTS!BD75</f>
        <v>2210684</v>
      </c>
      <c r="BD12" s="32">
        <f>+HIDISTS!BE75</f>
        <v>43437079</v>
      </c>
      <c r="BE12" s="49">
        <f>+HIDISTS!BF75</f>
        <v>0</v>
      </c>
      <c r="BF12" s="32">
        <f>+HIDISTS!BG75</f>
        <v>23488821</v>
      </c>
      <c r="BG12" s="49">
        <f>+HIDISTS!BH75</f>
        <v>0</v>
      </c>
      <c r="BH12" s="32">
        <f>+HIDISTS!BI75</f>
        <v>20200780</v>
      </c>
      <c r="BI12" s="32">
        <f>+HIDISTS!BJ75</f>
        <v>250566</v>
      </c>
      <c r="BJ12" s="32">
        <f>+HIDISTS!BK75</f>
        <v>82515</v>
      </c>
      <c r="BK12" s="32">
        <f>+HIDISTS!BL75</f>
        <v>2745792</v>
      </c>
      <c r="BL12" s="32">
        <f>+HIDISTS!BM75</f>
        <v>4318425</v>
      </c>
      <c r="BM12" s="32">
        <f>+HIDISTS!BN75</f>
        <v>0</v>
      </c>
      <c r="BN12" s="32">
        <f>+HIDISTS!BO75</f>
        <v>70027</v>
      </c>
      <c r="BO12" s="32">
        <f>+HIDISTS!BP75</f>
        <v>439675</v>
      </c>
      <c r="BP12" s="32">
        <f>+HIDISTS!BQ75</f>
        <v>13669</v>
      </c>
      <c r="BQ12" s="32">
        <f>+HIDISTS!BR75</f>
        <v>7435995</v>
      </c>
      <c r="BR12" s="32">
        <f>+HIDISTS!BS75</f>
        <v>0</v>
      </c>
      <c r="BS12" s="32">
        <f>+HIDISTS!BT75</f>
        <v>17359907</v>
      </c>
      <c r="BT12" s="32">
        <f>+HIDISTS!BU75</f>
        <v>52917351</v>
      </c>
      <c r="BU12" s="49" t="str">
        <f>+HIDISTS!BV75</f>
        <v xml:space="preserve"> </v>
      </c>
      <c r="BV12" s="32">
        <f>+HIDISTS!BW75</f>
        <v>318313055</v>
      </c>
      <c r="BW12" s="49" t="str">
        <f>+HIDISTS!BX75</f>
        <v>^|</v>
      </c>
      <c r="BX12" s="32">
        <f>+HIDISTS!BY75</f>
        <v>57931159</v>
      </c>
      <c r="BY12" s="321"/>
      <c r="BZ12" s="32">
        <f>+HIDISTS!CA75</f>
        <v>-2427622</v>
      </c>
      <c r="CA12" s="49" t="str">
        <f>+HIDISTS!CB75</f>
        <v>^|</v>
      </c>
      <c r="CB12" s="32">
        <f>+HIDISTS!CC75</f>
        <v>298467422</v>
      </c>
      <c r="CC12" s="49">
        <f>+HIDISTS!CD75</f>
        <v>0</v>
      </c>
      <c r="CD12" s="32">
        <f>+HIDISTS!CE75</f>
        <v>247953549</v>
      </c>
      <c r="CE12" s="32">
        <f>+HIDISTS!CF75</f>
        <v>47631547</v>
      </c>
      <c r="CF12" s="32">
        <f>+HIDISTS!CG75</f>
        <v>2882326</v>
      </c>
      <c r="CU12" s="31"/>
      <c r="CV12" s="31"/>
    </row>
    <row r="13" spans="1:100" x14ac:dyDescent="0.2">
      <c r="B13" s="42"/>
      <c r="C13" s="1"/>
      <c r="F13" s="42"/>
      <c r="G13" s="42"/>
      <c r="M13" s="42"/>
      <c r="N13" s="1"/>
      <c r="O13" s="42"/>
      <c r="P13" s="42"/>
      <c r="T13" s="42"/>
      <c r="U13" s="1"/>
      <c r="V13" s="42"/>
      <c r="W13" s="42"/>
      <c r="Z13" s="42"/>
      <c r="AB13" s="42"/>
      <c r="AC13" s="1"/>
      <c r="AD13" s="42"/>
      <c r="AE13" s="1"/>
      <c r="AF13" s="42"/>
      <c r="AH13" s="42"/>
      <c r="AK13" s="1"/>
      <c r="AN13" s="42"/>
      <c r="AO13" s="42"/>
      <c r="AP13" s="42"/>
      <c r="AQ13" s="1"/>
      <c r="AR13" s="42"/>
      <c r="AX13" s="42"/>
      <c r="AY13" s="1"/>
      <c r="BE13" s="1"/>
      <c r="BG13" s="1"/>
      <c r="BI13" s="42"/>
      <c r="BK13" s="42"/>
      <c r="BU13" s="56"/>
      <c r="BW13" s="56"/>
      <c r="BY13" s="56"/>
      <c r="BZ13" s="44"/>
      <c r="CA13" s="56"/>
      <c r="CB13" s="44"/>
      <c r="CC13" s="56"/>
      <c r="CD13" s="44"/>
      <c r="CE13" s="44"/>
      <c r="CF13" s="44"/>
    </row>
    <row r="14" spans="1:100" x14ac:dyDescent="0.2">
      <c r="A14" t="s">
        <v>15</v>
      </c>
      <c r="B14" s="57">
        <f>SUM(B10:B13)</f>
        <v>485350294</v>
      </c>
      <c r="C14" s="58">
        <f t="shared" ref="C14:P14" si="0">SUM(C10:C13)</f>
        <v>0</v>
      </c>
      <c r="D14" s="57">
        <f t="shared" si="0"/>
        <v>170924795.88</v>
      </c>
      <c r="E14" s="57">
        <f t="shared" si="0"/>
        <v>3454402.98</v>
      </c>
      <c r="F14" s="57">
        <f t="shared" si="0"/>
        <v>14590118.35</v>
      </c>
      <c r="G14" s="57">
        <f t="shared" si="0"/>
        <v>45160478</v>
      </c>
      <c r="H14" s="57">
        <f t="shared" si="0"/>
        <v>1551</v>
      </c>
      <c r="I14" s="57">
        <f t="shared" si="0"/>
        <v>77400</v>
      </c>
      <c r="J14" s="57">
        <f t="shared" si="0"/>
        <v>34518535</v>
      </c>
      <c r="K14" s="57">
        <f t="shared" si="0"/>
        <v>13832771.130000001</v>
      </c>
      <c r="L14" s="57">
        <f t="shared" si="0"/>
        <v>56299535.350000001</v>
      </c>
      <c r="M14" s="57">
        <f t="shared" si="0"/>
        <v>338859587.69</v>
      </c>
      <c r="N14" s="58">
        <f t="shared" si="0"/>
        <v>0</v>
      </c>
      <c r="O14" s="57">
        <f t="shared" si="0"/>
        <v>247339191.41999999</v>
      </c>
      <c r="P14" s="57">
        <f t="shared" si="0"/>
        <v>4862840</v>
      </c>
      <c r="Q14" s="57">
        <f t="shared" ref="Q14:AE14" si="1">SUM(Q10:Q13)</f>
        <v>24921235.289999999</v>
      </c>
      <c r="R14" s="57">
        <f t="shared" si="1"/>
        <v>6126083</v>
      </c>
      <c r="S14" s="57">
        <f t="shared" si="1"/>
        <v>76554778.5</v>
      </c>
      <c r="T14" s="57">
        <f t="shared" si="1"/>
        <v>359800525.21000004</v>
      </c>
      <c r="U14" s="58">
        <f t="shared" si="1"/>
        <v>0</v>
      </c>
      <c r="V14" s="57">
        <f t="shared" ref="V14" si="2">SUM(V10:V13)</f>
        <v>13036218.67</v>
      </c>
      <c r="W14" s="57">
        <f t="shared" si="1"/>
        <v>935824</v>
      </c>
      <c r="X14" s="57">
        <f t="shared" si="1"/>
        <v>933459.01</v>
      </c>
      <c r="Y14" s="57">
        <f t="shared" si="1"/>
        <v>1606150</v>
      </c>
      <c r="Z14" s="57">
        <f t="shared" si="1"/>
        <v>13655856</v>
      </c>
      <c r="AA14" s="57">
        <f t="shared" si="1"/>
        <v>12547350</v>
      </c>
      <c r="AB14" s="57">
        <f t="shared" si="1"/>
        <v>42714857.68</v>
      </c>
      <c r="AC14" s="58">
        <f t="shared" si="1"/>
        <v>0</v>
      </c>
      <c r="AD14" s="57">
        <f t="shared" si="1"/>
        <v>741374970.58000004</v>
      </c>
      <c r="AE14" s="58">
        <f t="shared" si="1"/>
        <v>0</v>
      </c>
      <c r="AF14" s="57">
        <f t="shared" ref="AF14:AQ14" si="3">SUM(AF10:AF13)</f>
        <v>31694749</v>
      </c>
      <c r="AG14" s="57">
        <f t="shared" si="3"/>
        <v>4158328</v>
      </c>
      <c r="AH14" s="57">
        <f t="shared" si="3"/>
        <v>275430</v>
      </c>
      <c r="AI14" s="57">
        <f t="shared" si="3"/>
        <v>20505988</v>
      </c>
      <c r="AJ14" s="57">
        <f t="shared" si="3"/>
        <v>56634495</v>
      </c>
      <c r="AK14" s="58" t="e">
        <f t="shared" si="3"/>
        <v>#REF!</v>
      </c>
      <c r="AL14" s="57">
        <f t="shared" si="3"/>
        <v>115216159.03999999</v>
      </c>
      <c r="AM14" s="57">
        <f t="shared" si="3"/>
        <v>24903418.640000001</v>
      </c>
      <c r="AN14" s="57">
        <f t="shared" si="3"/>
        <v>429494</v>
      </c>
      <c r="AO14" s="57">
        <f t="shared" si="3"/>
        <v>8385576.1099999994</v>
      </c>
      <c r="AP14" s="57">
        <f t="shared" ref="AP14:AY14" si="4">SUM(AP10:AP13)</f>
        <v>148934647.79000002</v>
      </c>
      <c r="AQ14" s="58" t="e">
        <f t="shared" si="3"/>
        <v>#REF!</v>
      </c>
      <c r="AR14" s="57">
        <f t="shared" si="4"/>
        <v>67261347.060000002</v>
      </c>
      <c r="AS14" s="57">
        <f t="shared" si="4"/>
        <v>17152494.379999999</v>
      </c>
      <c r="AT14" s="57">
        <f t="shared" si="4"/>
        <v>35339618.480000004</v>
      </c>
      <c r="AU14" s="57">
        <f t="shared" si="4"/>
        <v>21538489.600000001</v>
      </c>
      <c r="AV14" s="57">
        <f t="shared" si="4"/>
        <v>3200673.35</v>
      </c>
      <c r="AW14" s="57">
        <f t="shared" si="4"/>
        <v>63256125.710000001</v>
      </c>
      <c r="AX14" s="57">
        <f t="shared" si="4"/>
        <v>207748748.57999998</v>
      </c>
      <c r="AY14" s="58">
        <f t="shared" si="4"/>
        <v>0</v>
      </c>
      <c r="AZ14" s="57">
        <f t="shared" ref="AZ14:BO14" si="5">SUM(AZ10:AZ13)</f>
        <v>40280211.670000002</v>
      </c>
      <c r="BA14" s="57">
        <f t="shared" si="5"/>
        <v>9680941.9100000001</v>
      </c>
      <c r="BB14" s="57">
        <f t="shared" si="5"/>
        <v>40981962.490000002</v>
      </c>
      <c r="BC14" s="57">
        <f t="shared" si="5"/>
        <v>4919987.6899999995</v>
      </c>
      <c r="BD14" s="57">
        <f t="shared" si="5"/>
        <v>95863103.75999999</v>
      </c>
      <c r="BE14" s="58">
        <f t="shared" si="5"/>
        <v>0</v>
      </c>
      <c r="BF14" s="57">
        <f t="shared" si="5"/>
        <v>50566161.289999999</v>
      </c>
      <c r="BG14" s="58">
        <f t="shared" si="5"/>
        <v>0</v>
      </c>
      <c r="BH14" s="57">
        <f t="shared" si="5"/>
        <v>26395967</v>
      </c>
      <c r="BI14" s="57">
        <f t="shared" si="5"/>
        <v>378512</v>
      </c>
      <c r="BJ14" s="57">
        <f t="shared" si="5"/>
        <v>6823607.2799999993</v>
      </c>
      <c r="BK14" s="57">
        <f t="shared" si="5"/>
        <v>4592698.2</v>
      </c>
      <c r="BL14" s="57">
        <f t="shared" si="5"/>
        <v>14164310.109999999</v>
      </c>
      <c r="BM14" s="57">
        <f t="shared" si="5"/>
        <v>600579</v>
      </c>
      <c r="BN14" s="57">
        <f t="shared" si="5"/>
        <v>74651</v>
      </c>
      <c r="BO14" s="57">
        <f t="shared" si="5"/>
        <v>459197</v>
      </c>
      <c r="BP14" s="57">
        <f t="shared" ref="BP14:CA14" si="6">SUM(BP10:BP13)</f>
        <v>33346</v>
      </c>
      <c r="BQ14" s="57">
        <f t="shared" si="6"/>
        <v>10175838</v>
      </c>
      <c r="BR14" s="57">
        <f t="shared" si="6"/>
        <v>1960738</v>
      </c>
      <c r="BS14" s="57">
        <f t="shared" si="6"/>
        <v>25770311</v>
      </c>
      <c r="BT14" s="57">
        <f t="shared" si="6"/>
        <v>91429754.590000004</v>
      </c>
      <c r="BU14" s="58">
        <f t="shared" si="6"/>
        <v>0</v>
      </c>
      <c r="BV14" s="57">
        <f t="shared" si="6"/>
        <v>651176911.00999999</v>
      </c>
      <c r="BW14" s="58">
        <f t="shared" si="6"/>
        <v>0</v>
      </c>
      <c r="BX14" s="57">
        <f t="shared" si="6"/>
        <v>90198059.570000008</v>
      </c>
      <c r="BY14" s="58">
        <f t="shared" si="6"/>
        <v>0</v>
      </c>
      <c r="BZ14" s="57">
        <f t="shared" si="6"/>
        <v>-5269223</v>
      </c>
      <c r="CA14" s="58">
        <f t="shared" si="6"/>
        <v>0</v>
      </c>
      <c r="CB14" s="57">
        <f>SUM(CB10:CB13)</f>
        <v>570279130.56999993</v>
      </c>
      <c r="CC14" s="58">
        <f>SUM(CC10:CC13)</f>
        <v>0</v>
      </c>
      <c r="CD14" s="57">
        <f t="shared" ref="CD14:CF14" si="7">SUM(CD10:CD13)</f>
        <v>437122537.27999997</v>
      </c>
      <c r="CE14" s="57">
        <f t="shared" si="7"/>
        <v>135668896</v>
      </c>
      <c r="CF14" s="57">
        <f t="shared" si="7"/>
        <v>-2512302.709999999</v>
      </c>
    </row>
    <row r="15" spans="1:100" x14ac:dyDescent="0.2">
      <c r="BG15" s="42"/>
      <c r="BH15" s="42"/>
      <c r="BZ15" s="44"/>
    </row>
    <row r="16" spans="1:100" x14ac:dyDescent="0.2">
      <c r="BV16" s="44"/>
      <c r="BZ16" s="44"/>
    </row>
    <row r="17" spans="50:78" x14ac:dyDescent="0.2">
      <c r="AX17" s="6"/>
      <c r="BZ17" s="44"/>
    </row>
    <row r="18" spans="50:78" x14ac:dyDescent="0.2">
      <c r="BZ18" s="44"/>
    </row>
    <row r="19" spans="50:78" x14ac:dyDescent="0.2">
      <c r="BZ19" s="44"/>
    </row>
    <row r="20" spans="50:78" x14ac:dyDescent="0.2">
      <c r="BZ20" s="44"/>
    </row>
    <row r="21" spans="50:78" x14ac:dyDescent="0.2">
      <c r="BZ21" s="44"/>
    </row>
    <row r="22" spans="50:78" x14ac:dyDescent="0.2">
      <c r="BZ22" s="44"/>
    </row>
    <row r="23" spans="50:78" x14ac:dyDescent="0.2">
      <c r="BZ23" s="44"/>
    </row>
    <row r="24" spans="50:78" x14ac:dyDescent="0.2">
      <c r="BZ24" s="44"/>
    </row>
    <row r="26" spans="50:78" x14ac:dyDescent="0.2">
      <c r="BZ26" s="44"/>
    </row>
    <row r="27" spans="50:78" x14ac:dyDescent="0.2">
      <c r="BZ27" s="44"/>
    </row>
    <row r="28" spans="50:78" x14ac:dyDescent="0.2">
      <c r="BZ28" s="44"/>
    </row>
    <row r="29" spans="50:78" x14ac:dyDescent="0.2">
      <c r="BZ29" s="44"/>
    </row>
    <row r="30" spans="50:78" x14ac:dyDescent="0.2">
      <c r="BZ30" s="44"/>
    </row>
    <row r="31" spans="50:78" x14ac:dyDescent="0.2">
      <c r="BZ31" s="44"/>
    </row>
    <row r="32" spans="50:78" x14ac:dyDescent="0.2">
      <c r="BZ32" s="44"/>
    </row>
    <row r="34" spans="78:78" x14ac:dyDescent="0.2">
      <c r="BZ34" s="44"/>
    </row>
    <row r="35" spans="78:78" x14ac:dyDescent="0.2">
      <c r="BZ35" s="44"/>
    </row>
    <row r="36" spans="78:78" x14ac:dyDescent="0.2">
      <c r="BZ36" s="44"/>
    </row>
    <row r="37" spans="78:78" x14ac:dyDescent="0.2">
      <c r="BZ37" s="44"/>
    </row>
    <row r="38" spans="78:78" x14ac:dyDescent="0.2">
      <c r="BZ38" s="44"/>
    </row>
    <row r="39" spans="78:78" x14ac:dyDescent="0.2">
      <c r="BZ39" s="44"/>
    </row>
    <row r="41" spans="78:78" x14ac:dyDescent="0.2">
      <c r="BZ41" s="44"/>
    </row>
    <row r="44" spans="78:78" x14ac:dyDescent="0.2">
      <c r="BZ44" s="44"/>
    </row>
    <row r="45" spans="78:78" x14ac:dyDescent="0.2">
      <c r="BZ45" s="47"/>
    </row>
    <row r="46" spans="78:78" x14ac:dyDescent="0.2">
      <c r="BZ46" s="43"/>
    </row>
    <row r="47" spans="78:78" x14ac:dyDescent="0.2">
      <c r="BZ47" s="43"/>
    </row>
    <row r="48" spans="78:78" x14ac:dyDescent="0.2">
      <c r="BZ48" s="43"/>
    </row>
    <row r="49" spans="78:78" x14ac:dyDescent="0.2">
      <c r="BZ49" s="43"/>
    </row>
    <row r="50" spans="78:78" x14ac:dyDescent="0.2">
      <c r="BZ50" s="43"/>
    </row>
    <row r="52" spans="78:78" x14ac:dyDescent="0.2">
      <c r="BZ52" s="44"/>
    </row>
    <row r="53" spans="78:78" x14ac:dyDescent="0.2">
      <c r="BZ53" s="44"/>
    </row>
    <row r="54" spans="78:78" x14ac:dyDescent="0.2">
      <c r="BZ54" s="44"/>
    </row>
    <row r="55" spans="78:78" x14ac:dyDescent="0.2">
      <c r="BZ55" s="44"/>
    </row>
    <row r="56" spans="78:78" x14ac:dyDescent="0.2">
      <c r="BZ56" s="44"/>
    </row>
    <row r="57" spans="78:78" x14ac:dyDescent="0.2">
      <c r="BZ57" s="44"/>
    </row>
    <row r="59" spans="78:78" x14ac:dyDescent="0.2">
      <c r="BZ59" s="44"/>
    </row>
    <row r="60" spans="78:78" x14ac:dyDescent="0.2">
      <c r="BZ60" s="44"/>
    </row>
    <row r="61" spans="78:78" x14ac:dyDescent="0.2">
      <c r="BZ61" s="44"/>
    </row>
    <row r="62" spans="78:78" x14ac:dyDescent="0.2">
      <c r="BZ62" s="44"/>
    </row>
    <row r="63" spans="78:78" x14ac:dyDescent="0.2">
      <c r="BZ63" s="44"/>
    </row>
    <row r="65" spans="78:78" x14ac:dyDescent="0.2">
      <c r="BZ65" s="44"/>
    </row>
    <row r="66" spans="78:78" x14ac:dyDescent="0.2">
      <c r="BZ66" s="44"/>
    </row>
    <row r="67" spans="78:78" x14ac:dyDescent="0.2">
      <c r="BZ67" s="44"/>
    </row>
    <row r="68" spans="78:78" x14ac:dyDescent="0.2">
      <c r="BZ68" s="44"/>
    </row>
    <row r="69" spans="78:78" x14ac:dyDescent="0.2">
      <c r="BZ69" s="44"/>
    </row>
    <row r="70" spans="78:78" x14ac:dyDescent="0.2">
      <c r="BZ70" s="44"/>
    </row>
    <row r="71" spans="78:78" x14ac:dyDescent="0.2">
      <c r="BZ71" s="44"/>
    </row>
    <row r="72" spans="78:78" x14ac:dyDescent="0.2">
      <c r="BZ72" s="44"/>
    </row>
    <row r="73" spans="78:78" x14ac:dyDescent="0.2">
      <c r="BZ73" s="44"/>
    </row>
    <row r="74" spans="78:78" x14ac:dyDescent="0.2">
      <c r="BZ74" s="44"/>
    </row>
    <row r="75" spans="78:78" x14ac:dyDescent="0.2">
      <c r="BZ75" s="44"/>
    </row>
    <row r="77" spans="78:78" x14ac:dyDescent="0.2">
      <c r="BZ77" s="44"/>
    </row>
    <row r="79" spans="78:78" x14ac:dyDescent="0.2">
      <c r="BZ79" s="44"/>
    </row>
    <row r="81" spans="78:78" x14ac:dyDescent="0.2">
      <c r="BZ81" s="44"/>
    </row>
    <row r="83" spans="78:78" x14ac:dyDescent="0.2">
      <c r="BZ83" s="48"/>
    </row>
  </sheetData>
  <phoneticPr fontId="0" type="noConversion"/>
  <pageMargins left="2.0699999999999998" right="0.75" top="1" bottom="1" header="0.5" footer="0.5"/>
  <pageSetup paperSize="5" scale="85" orientation="portrait" horizontalDpi="4294967292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M95"/>
  <sheetViews>
    <sheetView showGridLines="0" zoomScale="75" workbookViewId="0">
      <selection activeCell="A3" sqref="A3"/>
    </sheetView>
  </sheetViews>
  <sheetFormatPr defaultRowHeight="12.75" x14ac:dyDescent="0.2"/>
  <cols>
    <col min="1" max="1" width="46.28515625" bestFit="1" customWidth="1"/>
    <col min="2" max="2" width="2" customWidth="1"/>
    <col min="3" max="3" width="19.7109375" customWidth="1"/>
    <col min="4" max="4" width="2" hidden="1" customWidth="1"/>
    <col min="5" max="5" width="23.5703125" customWidth="1"/>
    <col min="6" max="6" width="2.140625" hidden="1" customWidth="1"/>
    <col min="7" max="7" width="20" customWidth="1"/>
    <col min="8" max="8" width="2.140625" customWidth="1"/>
    <col min="9" max="9" width="20" customWidth="1"/>
    <col min="10" max="10" width="18.7109375" customWidth="1"/>
    <col min="11" max="11" width="16.85546875" customWidth="1"/>
    <col min="12" max="12" width="12.5703125" customWidth="1"/>
    <col min="13" max="13" width="19.42578125" customWidth="1"/>
  </cols>
  <sheetData>
    <row r="1" spans="1:13" x14ac:dyDescent="0.2">
      <c r="A1" s="93" t="s">
        <v>528</v>
      </c>
      <c r="B1" s="93"/>
      <c r="C1" s="93"/>
      <c r="D1" s="93"/>
      <c r="E1" s="93"/>
      <c r="F1" s="93"/>
      <c r="G1" s="93"/>
      <c r="H1" s="93"/>
      <c r="I1" s="93"/>
    </row>
    <row r="2" spans="1:13" x14ac:dyDescent="0.2">
      <c r="A2" s="421" t="s">
        <v>748</v>
      </c>
      <c r="B2" s="93"/>
      <c r="C2" s="93"/>
      <c r="D2" s="93"/>
      <c r="E2" s="93"/>
      <c r="F2" s="93"/>
      <c r="G2" s="94"/>
      <c r="H2" s="93"/>
      <c r="I2" s="94"/>
    </row>
    <row r="3" spans="1:13" x14ac:dyDescent="0.2">
      <c r="A3" s="6"/>
      <c r="B3" s="6"/>
      <c r="C3" s="6"/>
      <c r="D3" s="6"/>
      <c r="E3" s="6"/>
      <c r="F3" s="6"/>
      <c r="H3" s="6"/>
    </row>
    <row r="4" spans="1:13" x14ac:dyDescent="0.2">
      <c r="A4" s="6"/>
      <c r="B4" s="6"/>
      <c r="C4" s="6"/>
      <c r="D4" s="6"/>
      <c r="E4" s="6"/>
      <c r="F4" s="6"/>
      <c r="H4" s="6"/>
    </row>
    <row r="5" spans="1:13" x14ac:dyDescent="0.2">
      <c r="A5" s="6"/>
      <c r="B5" s="6"/>
      <c r="C5" s="6"/>
      <c r="D5" s="6"/>
      <c r="E5" s="6"/>
      <c r="F5" s="6"/>
      <c r="H5" s="6"/>
    </row>
    <row r="6" spans="1:13" ht="28.5" customHeight="1" x14ac:dyDescent="0.2">
      <c r="A6" s="6"/>
      <c r="B6" s="64"/>
      <c r="C6" s="105" t="s">
        <v>524</v>
      </c>
      <c r="D6" s="68"/>
      <c r="E6" s="105" t="s">
        <v>525</v>
      </c>
      <c r="F6" s="68"/>
      <c r="G6" s="323" t="s">
        <v>527</v>
      </c>
      <c r="H6" s="68"/>
      <c r="I6" s="106" t="s">
        <v>522</v>
      </c>
    </row>
    <row r="7" spans="1:13" x14ac:dyDescent="0.2">
      <c r="A7" s="6"/>
      <c r="B7" s="4"/>
      <c r="C7" s="66"/>
      <c r="D7" s="67"/>
      <c r="E7" s="66"/>
      <c r="F7" s="67"/>
      <c r="G7" s="108"/>
      <c r="H7" s="67"/>
      <c r="I7" s="53"/>
    </row>
    <row r="8" spans="1:13" x14ac:dyDescent="0.2">
      <c r="A8" s="72" t="str">
        <f>+CITIES!CJ8</f>
        <v>FUND BALANCE BEGINNING OF YEAR.....</v>
      </c>
      <c r="B8" s="4"/>
      <c r="C8" s="74">
        <f>+CITIES!CM8</f>
        <v>136156646</v>
      </c>
      <c r="D8" s="75"/>
      <c r="E8" s="74">
        <f>+COUNTIES!CM8</f>
        <v>106229763</v>
      </c>
      <c r="F8" s="75"/>
      <c r="G8" s="74">
        <f>+HIDISTS!CM8</f>
        <v>242963885</v>
      </c>
      <c r="H8" s="75"/>
      <c r="I8" s="76">
        <f>SUM(C8:G8)</f>
        <v>485350294</v>
      </c>
    </row>
    <row r="9" spans="1:13" x14ac:dyDescent="0.2">
      <c r="A9" s="6"/>
      <c r="B9" s="4"/>
      <c r="C9" s="77"/>
      <c r="D9" s="75"/>
      <c r="E9" s="77"/>
      <c r="F9" s="75"/>
      <c r="G9" s="77"/>
      <c r="H9" s="75"/>
      <c r="I9" s="78"/>
      <c r="L9" t="s">
        <v>719</v>
      </c>
      <c r="M9" s="89">
        <f>I39</f>
        <v>741374970.58000004</v>
      </c>
    </row>
    <row r="10" spans="1:13" x14ac:dyDescent="0.2">
      <c r="A10" s="111" t="str">
        <f>+CITIES!CJ10</f>
        <v>RECEIPTS</v>
      </c>
      <c r="B10" s="4"/>
      <c r="C10" s="77"/>
      <c r="D10" s="75"/>
      <c r="E10" s="77"/>
      <c r="F10" s="75"/>
      <c r="G10" s="77"/>
      <c r="H10" s="75"/>
      <c r="I10" s="78"/>
      <c r="L10" t="s">
        <v>720</v>
      </c>
      <c r="M10" s="89">
        <f>-(I16)</f>
        <v>-45160478</v>
      </c>
    </row>
    <row r="11" spans="1:13" x14ac:dyDescent="0.2">
      <c r="B11" s="2"/>
      <c r="C11" s="102"/>
      <c r="D11" s="80"/>
      <c r="E11" s="79"/>
      <c r="F11" s="80"/>
      <c r="G11" s="79"/>
      <c r="H11" s="80"/>
      <c r="I11" s="81"/>
      <c r="L11" t="s">
        <v>723</v>
      </c>
      <c r="M11" s="89">
        <f>-(I25)</f>
        <v>-247339191.41999999</v>
      </c>
    </row>
    <row r="12" spans="1:13" x14ac:dyDescent="0.2">
      <c r="A12" s="104" t="str">
        <f>+CITIES!CJ11</f>
        <v>FUNDS FROM LOCAL SOURCES</v>
      </c>
      <c r="B12" s="64"/>
      <c r="C12" s="103"/>
      <c r="D12" s="83"/>
      <c r="E12" s="103"/>
      <c r="F12" s="83"/>
      <c r="G12" s="103"/>
      <c r="H12" s="75"/>
      <c r="I12" s="110"/>
      <c r="L12" t="s">
        <v>721</v>
      </c>
      <c r="M12" s="89">
        <f>-(I28)</f>
        <v>-6126083</v>
      </c>
    </row>
    <row r="13" spans="1:13" x14ac:dyDescent="0.2">
      <c r="A13" s="65" t="str">
        <f>+CITIES!CJ12</f>
        <v>PROPERTY TAX</v>
      </c>
      <c r="B13" s="67"/>
      <c r="C13" s="77">
        <f>+CITIES!CM12</f>
        <v>39846019</v>
      </c>
      <c r="D13" s="75"/>
      <c r="E13" s="77">
        <f>+COUNTIES!CM12</f>
        <v>20815327.879999999</v>
      </c>
      <c r="F13" s="75"/>
      <c r="G13" s="77">
        <f>+HIDISTS!CM12</f>
        <v>110263449</v>
      </c>
      <c r="H13" s="75"/>
      <c r="I13" s="76">
        <f t="shared" ref="I13:I21" si="0">SUM(C13:G13)</f>
        <v>170924795.88</v>
      </c>
      <c r="L13" t="s">
        <v>722</v>
      </c>
      <c r="M13" s="89">
        <f>-(I33+I34+I35+I36)</f>
        <v>-28742815.009999998</v>
      </c>
    </row>
    <row r="14" spans="1:13" x14ac:dyDescent="0.2">
      <c r="A14" s="65" t="str">
        <f>+CITIES!CJ13</f>
        <v>SALE OF PROPERTY</v>
      </c>
      <c r="B14" s="67"/>
      <c r="C14" s="77">
        <f>+CITIES!CM13</f>
        <v>809983</v>
      </c>
      <c r="D14" s="75"/>
      <c r="E14" s="77">
        <f>+COUNTIES!CM13</f>
        <v>533652.98</v>
      </c>
      <c r="F14" s="75"/>
      <c r="G14" s="77">
        <f>+HIDISTS!CM13</f>
        <v>2110767</v>
      </c>
      <c r="H14" s="75"/>
      <c r="I14" s="76">
        <f t="shared" si="0"/>
        <v>3454402.98</v>
      </c>
    </row>
    <row r="15" spans="1:13" x14ac:dyDescent="0.2">
      <c r="A15" s="65" t="str">
        <f>+CITIES!CJ14</f>
        <v>INTEREST INCOME</v>
      </c>
      <c r="B15" s="67"/>
      <c r="C15" s="77">
        <f>+CITIES!CM14</f>
        <v>3689584.35</v>
      </c>
      <c r="D15" s="75"/>
      <c r="E15" s="77">
        <f>+COUNTIES!CM14</f>
        <v>534196</v>
      </c>
      <c r="F15" s="75"/>
      <c r="G15" s="77">
        <f>+HIDISTS!CM14</f>
        <v>10366338</v>
      </c>
      <c r="H15" s="75"/>
      <c r="I15" s="76">
        <f t="shared" si="0"/>
        <v>14590118.35</v>
      </c>
      <c r="M15" s="89">
        <f>SUM(M9:M14)</f>
        <v>414006403.1500001</v>
      </c>
    </row>
    <row r="16" spans="1:13" x14ac:dyDescent="0.2">
      <c r="A16" s="65" t="str">
        <f>+CITIES!CJ15</f>
        <v>GENERAL FUND TRANSFER</v>
      </c>
      <c r="B16" s="67"/>
      <c r="C16" s="77">
        <f>+CITIES!CM15</f>
        <v>32733350</v>
      </c>
      <c r="D16" s="75"/>
      <c r="E16" s="77">
        <f>+COUNTIES!CM15</f>
        <v>12427128</v>
      </c>
      <c r="F16" s="75"/>
      <c r="G16" s="77">
        <f>+HIDISTS!CM15</f>
        <v>0</v>
      </c>
      <c r="H16" s="75"/>
      <c r="I16" s="76">
        <f t="shared" si="0"/>
        <v>45160478</v>
      </c>
    </row>
    <row r="17" spans="1:9" x14ac:dyDescent="0.2">
      <c r="A17" s="65" t="str">
        <f>+CITIES!CJ16</f>
        <v>PROCEEDS FROM BONDS</v>
      </c>
      <c r="B17" s="67"/>
      <c r="C17" s="77">
        <f>+CITIES!CM16</f>
        <v>0</v>
      </c>
      <c r="D17" s="75"/>
      <c r="E17" s="77">
        <f>+COUNTIES!CM16</f>
        <v>0</v>
      </c>
      <c r="F17" s="75"/>
      <c r="G17" s="77">
        <f>+HIDISTS!CM16</f>
        <v>1551</v>
      </c>
      <c r="H17" s="75"/>
      <c r="I17" s="76">
        <f t="shared" si="0"/>
        <v>1551</v>
      </c>
    </row>
    <row r="18" spans="1:9" x14ac:dyDescent="0.2">
      <c r="A18" s="65" t="str">
        <f>+CITIES!CJ17</f>
        <v>PROCEEDS FROM NOTES</v>
      </c>
      <c r="B18" s="67"/>
      <c r="C18" s="77">
        <f>+CITIES!CM17</f>
        <v>0</v>
      </c>
      <c r="D18" s="75"/>
      <c r="E18" s="77">
        <f>+COUNTIES!CM17</f>
        <v>0</v>
      </c>
      <c r="F18" s="75"/>
      <c r="G18" s="77">
        <f>+HIDISTS!CM17</f>
        <v>77400</v>
      </c>
      <c r="H18" s="75"/>
      <c r="I18" s="76">
        <f t="shared" si="0"/>
        <v>77400</v>
      </c>
    </row>
    <row r="19" spans="1:9" x14ac:dyDescent="0.2">
      <c r="A19" s="65" t="str">
        <f>+CITIES!CJ18</f>
        <v>LOCAL IMPACT FEES</v>
      </c>
      <c r="B19" s="67"/>
      <c r="C19" s="77">
        <f>+CITIES!CM18</f>
        <v>11851558</v>
      </c>
      <c r="D19" s="75"/>
      <c r="E19" s="77">
        <f>+COUNTIES!CM18</f>
        <v>683510</v>
      </c>
      <c r="F19" s="75"/>
      <c r="G19" s="77">
        <f>+HIDISTS!CM18</f>
        <v>21983467</v>
      </c>
      <c r="H19" s="75"/>
      <c r="I19" s="76">
        <f t="shared" si="0"/>
        <v>34518535</v>
      </c>
    </row>
    <row r="20" spans="1:9" x14ac:dyDescent="0.2">
      <c r="A20" s="65" t="str">
        <f>+CITIES!CJ19</f>
        <v>LOCAL OPTION REGISTRATIONS</v>
      </c>
      <c r="B20" s="67"/>
      <c r="C20" s="77">
        <f>+CITIES!CM19</f>
        <v>967217</v>
      </c>
      <c r="D20" s="75"/>
      <c r="E20" s="77">
        <f>+COUNTIES!CM19</f>
        <v>1852.13</v>
      </c>
      <c r="F20" s="75"/>
      <c r="G20" s="77">
        <f>+HIDISTS!CM19</f>
        <v>12863702</v>
      </c>
      <c r="H20" s="75"/>
      <c r="I20" s="76">
        <f t="shared" si="0"/>
        <v>13832771.130000001</v>
      </c>
    </row>
    <row r="21" spans="1:9" ht="13.5" thickBot="1" x14ac:dyDescent="0.25">
      <c r="A21" s="70" t="str">
        <f>+CITIES!CJ20</f>
        <v>ALL OTHER LOCAL</v>
      </c>
      <c r="B21" s="71"/>
      <c r="C21" s="85">
        <f>+CITIES!CM20</f>
        <v>37034796</v>
      </c>
      <c r="D21" s="86"/>
      <c r="E21" s="85">
        <f>+COUNTIES!CM20</f>
        <v>4318402.3499999996</v>
      </c>
      <c r="F21" s="86"/>
      <c r="G21" s="85">
        <f>+HIDISTS!CM20</f>
        <v>14946337</v>
      </c>
      <c r="H21" s="86"/>
      <c r="I21" s="95">
        <f t="shared" si="0"/>
        <v>56299535.350000001</v>
      </c>
    </row>
    <row r="22" spans="1:9" ht="13.5" thickTop="1" x14ac:dyDescent="0.2">
      <c r="A22" s="101" t="str">
        <f>+CITIES!CJ21</f>
        <v xml:space="preserve">                TOTAL LOCAL FUNDING</v>
      </c>
      <c r="B22" s="32"/>
      <c r="C22" s="87">
        <f>+CITIES!CM21</f>
        <v>126932507.34999999</v>
      </c>
      <c r="D22" s="80"/>
      <c r="E22" s="87">
        <f>+COUNTIES!CM21</f>
        <v>39314069.339999996</v>
      </c>
      <c r="F22" s="80"/>
      <c r="G22" s="87">
        <f>+HIDISTS!CM21</f>
        <v>172613011</v>
      </c>
      <c r="H22" s="80"/>
      <c r="I22" s="76">
        <f>SUM(C22:G22)</f>
        <v>338859587.69</v>
      </c>
    </row>
    <row r="23" spans="1:9" x14ac:dyDescent="0.2">
      <c r="A23" s="104" t="str">
        <f>+CITIES!CJ22</f>
        <v>FUNDS FROM STATE</v>
      </c>
      <c r="B23" s="64"/>
      <c r="C23" s="82"/>
      <c r="D23" s="83"/>
      <c r="E23" s="82"/>
      <c r="F23" s="83"/>
      <c r="G23" s="82"/>
      <c r="H23" s="75"/>
      <c r="I23" s="84"/>
    </row>
    <row r="24" spans="1:9" x14ac:dyDescent="0.2">
      <c r="A24" s="65" t="str">
        <f>+CITIES!CJ23</f>
        <v>RESTRICTED HIGHWAY ACCT</v>
      </c>
      <c r="B24" s="67"/>
      <c r="C24" s="77">
        <f>+CITIES!CM23</f>
        <v>0</v>
      </c>
      <c r="D24" s="75"/>
      <c r="E24" s="77">
        <f>+COUNTIES!CM23</f>
        <v>0</v>
      </c>
      <c r="F24" s="75"/>
      <c r="G24" s="77">
        <f>+HIDISTS!CM23</f>
        <v>0</v>
      </c>
      <c r="H24" s="75"/>
      <c r="I24" s="76">
        <f t="shared" ref="I24:I29" si="1">SUM(C24:G24)</f>
        <v>0</v>
      </c>
    </row>
    <row r="25" spans="1:9" x14ac:dyDescent="0.2">
      <c r="A25" s="65" t="str">
        <f>+CITIES!CJ24</f>
        <v>HIGHWAY USER REVENUE</v>
      </c>
      <c r="B25" s="67"/>
      <c r="C25" s="77">
        <f>+CITIES!CM24</f>
        <v>52868493.600000001</v>
      </c>
      <c r="D25" s="75"/>
      <c r="E25" s="77">
        <f>+COUNTIES!CM24</f>
        <v>82110639.819999993</v>
      </c>
      <c r="F25" s="75"/>
      <c r="G25" s="77">
        <f>+HIDISTS!CM24</f>
        <v>112360058</v>
      </c>
      <c r="H25" s="75"/>
      <c r="I25" s="76">
        <f t="shared" si="1"/>
        <v>247339191.41999999</v>
      </c>
    </row>
    <row r="26" spans="1:9" x14ac:dyDescent="0.2">
      <c r="A26" s="65" t="str">
        <f>+CITIES!CJ25</f>
        <v>SALES - INVENTORY REPLACEMENT</v>
      </c>
      <c r="B26" s="67"/>
      <c r="C26" s="77">
        <f>+CITIES!CM25</f>
        <v>579432</v>
      </c>
      <c r="D26" s="75"/>
      <c r="E26" s="77">
        <f>+COUNTIES!CM25</f>
        <v>415572</v>
      </c>
      <c r="F26" s="75"/>
      <c r="G26" s="77">
        <f>+HIDISTS!CM25</f>
        <v>3867836</v>
      </c>
      <c r="H26" s="75"/>
      <c r="I26" s="76">
        <f t="shared" si="1"/>
        <v>4862840</v>
      </c>
    </row>
    <row r="27" spans="1:9" x14ac:dyDescent="0.2">
      <c r="A27" s="65" t="str">
        <f>+CITIES!CJ26</f>
        <v>SALES TAX SHARING</v>
      </c>
      <c r="B27" s="67"/>
      <c r="C27" s="77">
        <f>+CITIES!CM26</f>
        <v>6734093.9400000004</v>
      </c>
      <c r="D27" s="75"/>
      <c r="E27" s="77">
        <f>+COUNTIES!CM26</f>
        <v>4990197.3499999996</v>
      </c>
      <c r="F27" s="75"/>
      <c r="G27" s="77">
        <f>+HIDISTS!CM26</f>
        <v>13196944</v>
      </c>
      <c r="H27" s="75"/>
      <c r="I27" s="76">
        <f t="shared" si="1"/>
        <v>24921235.289999999</v>
      </c>
    </row>
    <row r="28" spans="1:9" x14ac:dyDescent="0.2">
      <c r="A28" s="65" t="str">
        <f>+CITIES!CJ27</f>
        <v>STATE EXCHANGE FAS</v>
      </c>
      <c r="B28" s="67"/>
      <c r="C28" s="77">
        <f>+CITIES!CM27</f>
        <v>3541329</v>
      </c>
      <c r="D28" s="75"/>
      <c r="E28" s="77">
        <f>+COUNTIES!CM27</f>
        <v>1029474</v>
      </c>
      <c r="F28" s="75"/>
      <c r="G28" s="77">
        <f>+HIDISTS!CM27</f>
        <v>1555280</v>
      </c>
      <c r="H28" s="75"/>
      <c r="I28" s="76">
        <f t="shared" si="1"/>
        <v>6126083</v>
      </c>
    </row>
    <row r="29" spans="1:9" ht="13.5" thickBot="1" x14ac:dyDescent="0.25">
      <c r="A29" s="70" t="str">
        <f>+CITIES!CJ28</f>
        <v>ALL OTHER STATE FUNDING</v>
      </c>
      <c r="B29" s="71"/>
      <c r="C29" s="85">
        <f>+CITIES!CM28</f>
        <v>14922815.48</v>
      </c>
      <c r="D29" s="86"/>
      <c r="E29" s="85">
        <f>+COUNTIES!CM28</f>
        <v>9192236.0199999996</v>
      </c>
      <c r="F29" s="86"/>
      <c r="G29" s="85">
        <f>+HIDISTS!CM28</f>
        <v>52439727</v>
      </c>
      <c r="H29" s="86"/>
      <c r="I29" s="95">
        <f t="shared" si="1"/>
        <v>76554778.5</v>
      </c>
    </row>
    <row r="30" spans="1:9" ht="13.5" thickTop="1" x14ac:dyDescent="0.2">
      <c r="A30" s="101" t="str">
        <f>+CITIES!CJ29</f>
        <v xml:space="preserve">               TOTAL STATE FUNDING</v>
      </c>
      <c r="B30" s="32"/>
      <c r="C30" s="87">
        <f>+CITIES!CM29</f>
        <v>78642561.020000011</v>
      </c>
      <c r="D30" s="80"/>
      <c r="E30" s="87">
        <f>+COUNTIES!CM29</f>
        <v>97738119.189999998</v>
      </c>
      <c r="F30" s="80"/>
      <c r="G30" s="87">
        <f>+HIDISTS!CM29</f>
        <v>183419845</v>
      </c>
      <c r="H30" s="80"/>
      <c r="I30" s="98">
        <f>SUM(C30:G30)</f>
        <v>359800525.21000004</v>
      </c>
    </row>
    <row r="31" spans="1:9" x14ac:dyDescent="0.2">
      <c r="A31" s="104" t="str">
        <f>+CITIES!CJ30</f>
        <v>FUNDS FROM FEDERAL</v>
      </c>
      <c r="B31" s="64"/>
      <c r="C31" s="82"/>
      <c r="D31" s="83"/>
      <c r="E31" s="82"/>
      <c r="F31" s="83"/>
      <c r="G31" s="82"/>
      <c r="H31" s="75"/>
      <c r="I31" s="76"/>
    </row>
    <row r="32" spans="1:9" x14ac:dyDescent="0.2">
      <c r="A32" s="65" t="str">
        <f>+CITIES!CJ31</f>
        <v>FOREST RESERVE APPORTION</v>
      </c>
      <c r="B32" s="67"/>
      <c r="C32" s="77">
        <f>+CITIES!CM31</f>
        <v>0</v>
      </c>
      <c r="D32" s="75"/>
      <c r="E32" s="77">
        <f>+COUNTIES!CM31</f>
        <v>928737</v>
      </c>
      <c r="F32" s="75"/>
      <c r="G32" s="77">
        <f>+HIDISTS!CM31</f>
        <v>7087</v>
      </c>
      <c r="H32" s="75"/>
      <c r="I32" s="76">
        <f t="shared" ref="I32:I39" si="2">SUM(C32:G32)</f>
        <v>935824</v>
      </c>
    </row>
    <row r="33" spans="1:10" x14ac:dyDescent="0.2">
      <c r="A33" s="65" t="str">
        <f>+CITIES!CJ32</f>
        <v>CRITICAL BRIDGE</v>
      </c>
      <c r="B33" s="67"/>
      <c r="C33" s="77">
        <f>+CITIES!CM32</f>
        <v>0</v>
      </c>
      <c r="D33" s="75"/>
      <c r="E33" s="77">
        <f>+COUNTIES!CM32</f>
        <v>604158.01</v>
      </c>
      <c r="F33" s="75"/>
      <c r="G33" s="77">
        <f>+HIDISTS!CM32</f>
        <v>329301</v>
      </c>
      <c r="H33" s="75"/>
      <c r="I33" s="76">
        <f t="shared" si="2"/>
        <v>933459.01</v>
      </c>
    </row>
    <row r="34" spans="1:10" x14ac:dyDescent="0.2">
      <c r="A34" s="65" t="str">
        <f>+CITIES!CJ33</f>
        <v>STP RURAL</v>
      </c>
      <c r="B34" s="67"/>
      <c r="C34" s="77">
        <f>+CITIES!CM33</f>
        <v>17782</v>
      </c>
      <c r="D34" s="75"/>
      <c r="E34" s="77">
        <f>+COUNTIES!CM33</f>
        <v>646045</v>
      </c>
      <c r="F34" s="75"/>
      <c r="G34" s="77">
        <f>+HIDISTS!CM33</f>
        <v>942323</v>
      </c>
      <c r="H34" s="75"/>
      <c r="I34" s="76">
        <f t="shared" si="2"/>
        <v>1606150</v>
      </c>
    </row>
    <row r="35" spans="1:10" x14ac:dyDescent="0.2">
      <c r="A35" s="65" t="str">
        <f>+CITIES!CJ34</f>
        <v>STP URBAN</v>
      </c>
      <c r="B35" s="67"/>
      <c r="C35" s="77">
        <f>+CITIES!CM34</f>
        <v>2319963</v>
      </c>
      <c r="D35" s="75"/>
      <c r="E35" s="77">
        <f>+COUNTIES!CM34</f>
        <v>4541</v>
      </c>
      <c r="F35" s="75"/>
      <c r="G35" s="77">
        <f>+HIDISTS!CM34</f>
        <v>11331352</v>
      </c>
      <c r="H35" s="75"/>
      <c r="I35" s="76">
        <f t="shared" si="2"/>
        <v>13655856</v>
      </c>
    </row>
    <row r="36" spans="1:10" ht="13.5" thickBot="1" x14ac:dyDescent="0.25">
      <c r="A36" s="70" t="str">
        <f>+CITIES!CJ35</f>
        <v>ALL OTHER FEDERAL FUNDING</v>
      </c>
      <c r="B36" s="71"/>
      <c r="C36" s="85">
        <f>+CITIES!CM35</f>
        <v>5331427</v>
      </c>
      <c r="D36" s="86"/>
      <c r="E36" s="85">
        <f>+COUNTIES!CM35</f>
        <v>3847879</v>
      </c>
      <c r="F36" s="86"/>
      <c r="G36" s="85">
        <f>+HIDISTS!CM35</f>
        <v>3368044</v>
      </c>
      <c r="H36" s="86"/>
      <c r="I36" s="95">
        <f t="shared" si="2"/>
        <v>12547350</v>
      </c>
    </row>
    <row r="37" spans="1:10" ht="13.5" thickTop="1" x14ac:dyDescent="0.2">
      <c r="A37" s="101" t="str">
        <f>+CITIES!CJ36</f>
        <v xml:space="preserve">               TOTAL FEDERAL FUNDS</v>
      </c>
      <c r="B37" s="32"/>
      <c r="C37" s="87">
        <f>+CITIES!CM36</f>
        <v>7669172</v>
      </c>
      <c r="D37" s="80"/>
      <c r="E37" s="87">
        <f>+COUNTIES!CM36</f>
        <v>14834327.68</v>
      </c>
      <c r="F37" s="80"/>
      <c r="G37" s="87">
        <f>+HIDISTS!CM36</f>
        <v>20211358</v>
      </c>
      <c r="H37" s="80"/>
      <c r="I37" s="98">
        <f t="shared" si="2"/>
        <v>42714857.68</v>
      </c>
    </row>
    <row r="38" spans="1:10" x14ac:dyDescent="0.2">
      <c r="A38" s="6"/>
      <c r="B38" s="4"/>
      <c r="C38" s="89"/>
      <c r="D38" s="90"/>
      <c r="E38" s="89"/>
      <c r="F38" s="90"/>
      <c r="G38" s="89"/>
      <c r="H38" s="75"/>
      <c r="I38" s="78"/>
    </row>
    <row r="39" spans="1:10" ht="13.5" thickBot="1" x14ac:dyDescent="0.25">
      <c r="A39" s="73" t="str">
        <f>+CITIES!CJ41</f>
        <v>TOTAL RECEIPTS</v>
      </c>
      <c r="B39" s="71"/>
      <c r="C39" s="91">
        <f>+CITIES!CM41</f>
        <v>213244240.37</v>
      </c>
      <c r="D39" s="86"/>
      <c r="E39" s="91">
        <f>+COUNTIES!CM41</f>
        <v>151886516.21000001</v>
      </c>
      <c r="F39" s="86"/>
      <c r="G39" s="91">
        <f>+HIDISTS!CM41</f>
        <v>376244214</v>
      </c>
      <c r="H39" s="86"/>
      <c r="I39" s="95">
        <f t="shared" si="2"/>
        <v>741374970.58000004</v>
      </c>
    </row>
    <row r="40" spans="1:10" ht="13.5" thickTop="1" x14ac:dyDescent="0.2">
      <c r="A40" s="6"/>
      <c r="B40" s="4"/>
      <c r="C40" s="89"/>
      <c r="D40" s="90"/>
      <c r="E40" s="89"/>
      <c r="F40" s="90"/>
      <c r="G40" s="89"/>
      <c r="H40" s="75"/>
      <c r="I40" s="99"/>
    </row>
    <row r="41" spans="1:10" x14ac:dyDescent="0.2">
      <c r="A41" s="111" t="str">
        <f>+CITIES!CJ43</f>
        <v>DISBURSEMENTS</v>
      </c>
      <c r="B41" s="4"/>
      <c r="C41" s="89"/>
      <c r="D41" s="90"/>
      <c r="E41" s="89"/>
      <c r="F41" s="90"/>
      <c r="G41" s="89"/>
      <c r="H41" s="75"/>
      <c r="I41" s="78"/>
    </row>
    <row r="42" spans="1:10" x14ac:dyDescent="0.2">
      <c r="A42" s="6"/>
      <c r="B42" s="4"/>
      <c r="C42" s="89"/>
      <c r="D42" s="90"/>
      <c r="E42" s="89"/>
      <c r="F42" s="90"/>
      <c r="G42" s="89"/>
      <c r="H42" s="80"/>
      <c r="I42" s="81"/>
    </row>
    <row r="43" spans="1:10" x14ac:dyDescent="0.2">
      <c r="A43" s="69" t="str">
        <f>+CITIES!CJ44</f>
        <v>ADMINISTRATION</v>
      </c>
      <c r="B43" s="64"/>
      <c r="C43" s="100">
        <f>+CITIES!CM44</f>
        <v>16716127.469999999</v>
      </c>
      <c r="D43" s="83"/>
      <c r="E43" s="100">
        <f>+COUNTIES!CM44</f>
        <v>10361212.82</v>
      </c>
      <c r="F43" s="83"/>
      <c r="G43" s="100">
        <f>+HIDISTS!CM44</f>
        <v>23488821</v>
      </c>
      <c r="H43" s="109"/>
      <c r="I43" s="97">
        <f>SUM(C43:G43)</f>
        <v>50566161.289999999</v>
      </c>
      <c r="J43" s="89">
        <f>+I43</f>
        <v>50566161.289999999</v>
      </c>
    </row>
    <row r="44" spans="1:10" x14ac:dyDescent="0.2">
      <c r="A44" s="104" t="s">
        <v>532</v>
      </c>
      <c r="B44" s="64"/>
      <c r="C44" s="82"/>
      <c r="D44" s="83"/>
      <c r="E44" s="82"/>
      <c r="F44" s="83"/>
      <c r="G44" s="82"/>
      <c r="H44" s="75"/>
      <c r="I44" s="96"/>
    </row>
    <row r="45" spans="1:10" x14ac:dyDescent="0.2">
      <c r="A45" s="65" t="str">
        <f>+CITIES!CJ46</f>
        <v>ROADS &amp; STREETS</v>
      </c>
      <c r="B45" s="67"/>
      <c r="C45" s="77">
        <f>+CITIES!CM46</f>
        <v>52709911</v>
      </c>
      <c r="D45" s="75"/>
      <c r="E45" s="77">
        <f>+COUNTIES!CM46</f>
        <v>27070229.039999999</v>
      </c>
      <c r="F45" s="75"/>
      <c r="G45" s="77">
        <f>+HIDISTS!CM46</f>
        <v>67130768</v>
      </c>
      <c r="H45" s="75"/>
      <c r="I45" s="76">
        <f t="shared" ref="I45:I76" si="3">SUM(C45:G45)</f>
        <v>146910908.03999999</v>
      </c>
    </row>
    <row r="46" spans="1:10" x14ac:dyDescent="0.2">
      <c r="A46" s="65" t="str">
        <f>+CITIES!CJ47</f>
        <v>BRIDGES, CULVERTS AND STORM DRAINING</v>
      </c>
      <c r="B46" s="67"/>
      <c r="C46" s="77">
        <f>+CITIES!CM47</f>
        <v>4831831</v>
      </c>
      <c r="D46" s="75"/>
      <c r="E46" s="77">
        <f>+COUNTIES!CM47</f>
        <v>6969592.6399999997</v>
      </c>
      <c r="F46" s="75"/>
      <c r="G46" s="77">
        <f>+HIDISTS!CM47</f>
        <v>17260323</v>
      </c>
      <c r="H46" s="75"/>
      <c r="I46" s="76">
        <f t="shared" si="3"/>
        <v>29061746.640000001</v>
      </c>
    </row>
    <row r="47" spans="1:10" x14ac:dyDescent="0.2">
      <c r="A47" s="65" t="str">
        <f>+CITIES!CJ48</f>
        <v>RAILROAD CROSSING</v>
      </c>
      <c r="B47" s="67"/>
      <c r="C47" s="77">
        <f>+CITIES!CM48</f>
        <v>419503</v>
      </c>
      <c r="D47" s="75"/>
      <c r="E47" s="77">
        <f>+COUNTIES!CM48</f>
        <v>284621</v>
      </c>
      <c r="F47" s="75"/>
      <c r="G47" s="77">
        <f>+HIDISTS!CM48</f>
        <v>800</v>
      </c>
      <c r="H47" s="75"/>
      <c r="I47" s="76">
        <f t="shared" si="3"/>
        <v>704924</v>
      </c>
    </row>
    <row r="48" spans="1:10" ht="13.5" thickBot="1" x14ac:dyDescent="0.25">
      <c r="A48" s="70" t="str">
        <f>+CITIES!CJ49</f>
        <v>ALL OTHER CONSTRUCTION</v>
      </c>
      <c r="B48" s="71"/>
      <c r="C48" s="85">
        <f>+CITIES!CM49</f>
        <v>15378806.310000001</v>
      </c>
      <c r="D48" s="86"/>
      <c r="E48" s="85">
        <f>+COUNTIES!CM49</f>
        <v>4862279.8</v>
      </c>
      <c r="F48" s="86"/>
      <c r="G48" s="85">
        <f>+HIDISTS!CM49</f>
        <v>8650478</v>
      </c>
      <c r="H48" s="86"/>
      <c r="I48" s="95">
        <f t="shared" si="3"/>
        <v>28891564.109999999</v>
      </c>
    </row>
    <row r="49" spans="1:11" ht="13.5" thickTop="1" x14ac:dyDescent="0.2">
      <c r="A49" s="101" t="s">
        <v>531</v>
      </c>
      <c r="B49" s="32"/>
      <c r="C49" s="87">
        <f>SUM(C45:C48)</f>
        <v>73340051.310000002</v>
      </c>
      <c r="D49" s="80"/>
      <c r="E49" s="87">
        <f>+COUNTIES!CM50</f>
        <v>39186722.480000004</v>
      </c>
      <c r="F49" s="80"/>
      <c r="G49" s="87">
        <f>+HIDISTS!CM50</f>
        <v>93042369</v>
      </c>
      <c r="H49" s="80"/>
      <c r="I49" s="88">
        <f>SUM(C49:G49)</f>
        <v>205569142.79000002</v>
      </c>
      <c r="J49" s="89">
        <f>SUM(I45:I48)</f>
        <v>205569142.79000002</v>
      </c>
      <c r="K49" s="89">
        <f>SUM(C49:G49)</f>
        <v>205569142.79000002</v>
      </c>
    </row>
    <row r="50" spans="1:11" x14ac:dyDescent="0.2">
      <c r="A50" s="104" t="str">
        <f>+CITIES!CJ51</f>
        <v>MAINTENANCE</v>
      </c>
      <c r="B50" s="64"/>
      <c r="C50" s="82"/>
      <c r="D50" s="83"/>
      <c r="E50" s="82"/>
      <c r="F50" s="83"/>
      <c r="G50" s="82"/>
      <c r="H50" s="75"/>
      <c r="I50" s="96"/>
    </row>
    <row r="51" spans="1:11" x14ac:dyDescent="0.2">
      <c r="A51" s="65" t="str">
        <f>+CITIES!CJ52</f>
        <v>CHIP SEALING OR SEAL COATING</v>
      </c>
      <c r="B51" s="67"/>
      <c r="C51" s="77">
        <f>+CITIES!CM52</f>
        <v>17912787</v>
      </c>
      <c r="D51" s="75"/>
      <c r="E51" s="77">
        <f>+COUNTIES!CM52</f>
        <v>16404440.060000001</v>
      </c>
      <c r="F51" s="75"/>
      <c r="G51" s="77">
        <f>+HIDISTS!CM52</f>
        <v>32944120</v>
      </c>
      <c r="H51" s="75"/>
      <c r="I51" s="76">
        <f t="shared" si="3"/>
        <v>67261347.060000002</v>
      </c>
    </row>
    <row r="52" spans="1:11" x14ac:dyDescent="0.2">
      <c r="A52" s="65" t="str">
        <f>+CITIES!CJ53</f>
        <v>PATCHING/CRACK SEALING</v>
      </c>
      <c r="B52" s="67"/>
      <c r="C52" s="77">
        <f>+CITIES!CM53</f>
        <v>5419384.75</v>
      </c>
      <c r="D52" s="75"/>
      <c r="E52" s="77">
        <f>+COUNTIES!CM53</f>
        <v>5009421.63</v>
      </c>
      <c r="F52" s="75"/>
      <c r="G52" s="77">
        <f>+HIDISTS!CM53</f>
        <v>6723688</v>
      </c>
      <c r="H52" s="75"/>
      <c r="I52" s="76">
        <f t="shared" si="3"/>
        <v>17152494.379999999</v>
      </c>
    </row>
    <row r="53" spans="1:11" x14ac:dyDescent="0.2">
      <c r="A53" s="65" t="str">
        <f>+CITIES!CJ54</f>
        <v>SNOW REMOVAL;SANDING;ICE CONTROL</v>
      </c>
      <c r="B53" s="67"/>
      <c r="C53" s="77">
        <f>+CITIES!CM54</f>
        <v>8882966</v>
      </c>
      <c r="D53" s="75"/>
      <c r="E53" s="77">
        <f>+COUNTIES!CM54</f>
        <v>16099946.48</v>
      </c>
      <c r="F53" s="75"/>
      <c r="G53" s="77">
        <f>+HIDISTS!CM54</f>
        <v>10356706</v>
      </c>
      <c r="H53" s="75"/>
      <c r="I53" s="76">
        <f t="shared" si="3"/>
        <v>35339618.480000004</v>
      </c>
    </row>
    <row r="54" spans="1:11" x14ac:dyDescent="0.2">
      <c r="A54" s="65" t="str">
        <f>+CITIES!CJ55</f>
        <v xml:space="preserve">GRADING AND BLADING </v>
      </c>
      <c r="B54" s="67"/>
      <c r="C54" s="77">
        <f>+CITIES!CM55</f>
        <v>1508777.04</v>
      </c>
      <c r="D54" s="75"/>
      <c r="E54" s="77">
        <f>+COUNTIES!CM55</f>
        <v>8937446.5600000005</v>
      </c>
      <c r="F54" s="75"/>
      <c r="G54" s="77">
        <f>+HIDISTS!CM55</f>
        <v>11092266</v>
      </c>
      <c r="H54" s="75"/>
      <c r="I54" s="76">
        <f t="shared" si="3"/>
        <v>21538489.600000001</v>
      </c>
    </row>
    <row r="55" spans="1:11" x14ac:dyDescent="0.2">
      <c r="A55" s="65" t="str">
        <f>+CITIES!CJ56</f>
        <v>RAILROAD CROSSING</v>
      </c>
      <c r="B55" s="67"/>
      <c r="C55" s="77">
        <f>+CITIES!CM56</f>
        <v>1752810</v>
      </c>
      <c r="D55" s="75"/>
      <c r="E55" s="77">
        <f>+COUNTIES!CM56</f>
        <v>449986.35</v>
      </c>
      <c r="F55" s="75"/>
      <c r="G55" s="77">
        <f>+HIDISTS!CM56</f>
        <v>997877</v>
      </c>
      <c r="H55" s="75"/>
      <c r="I55" s="76">
        <f t="shared" si="3"/>
        <v>3200673.35</v>
      </c>
    </row>
    <row r="56" spans="1:11" ht="13.5" thickBot="1" x14ac:dyDescent="0.25">
      <c r="A56" s="70" t="str">
        <f>+CITIES!CJ57</f>
        <v>ALL OTHER MAINTENANCE</v>
      </c>
      <c r="B56" s="71"/>
      <c r="C56" s="85">
        <f>+CITIES!CM57</f>
        <v>12964958.68</v>
      </c>
      <c r="D56" s="86"/>
      <c r="E56" s="85">
        <f>+COUNTIES!CM57</f>
        <v>6978389.0300000003</v>
      </c>
      <c r="F56" s="86"/>
      <c r="G56" s="85">
        <f>+HIDISTS!CM57</f>
        <v>43312778</v>
      </c>
      <c r="H56" s="86"/>
      <c r="I56" s="95">
        <f t="shared" si="3"/>
        <v>63256125.710000001</v>
      </c>
    </row>
    <row r="57" spans="1:11" ht="13.5" thickTop="1" x14ac:dyDescent="0.2">
      <c r="A57" s="101" t="s">
        <v>530</v>
      </c>
      <c r="B57" s="32"/>
      <c r="C57" s="87">
        <f>SUM(C51:C56)</f>
        <v>48441683.469999999</v>
      </c>
      <c r="D57" s="80"/>
      <c r="E57" s="87">
        <f>SUM(E51:E56)</f>
        <v>53879630.110000007</v>
      </c>
      <c r="F57" s="80"/>
      <c r="G57" s="87">
        <f>SUM(G51:G56)</f>
        <v>105427435</v>
      </c>
      <c r="H57" s="80"/>
      <c r="I57" s="88">
        <f>SUM(I51:I56)</f>
        <v>207748748.58000001</v>
      </c>
      <c r="J57" s="89">
        <f>SUM(I51:I56)</f>
        <v>207748748.58000001</v>
      </c>
      <c r="K57" s="89">
        <f>SUM(C57:G57)</f>
        <v>207748748.58000001</v>
      </c>
    </row>
    <row r="58" spans="1:11" x14ac:dyDescent="0.2">
      <c r="A58" s="107" t="str">
        <f>+CITIES!CJ58</f>
        <v>EQUIPMENT</v>
      </c>
      <c r="B58" s="67"/>
      <c r="C58" s="77"/>
      <c r="D58" s="75"/>
      <c r="E58" s="77" t="str">
        <f>+COUNTIES!CM58</f>
        <v xml:space="preserve"> </v>
      </c>
      <c r="F58" s="75"/>
      <c r="G58" s="77" t="str">
        <f>+HIDISTS!CM58</f>
        <v xml:space="preserve"> </v>
      </c>
      <c r="H58" s="75"/>
      <c r="I58" s="76"/>
    </row>
    <row r="59" spans="1:11" x14ac:dyDescent="0.2">
      <c r="A59" s="65" t="str">
        <f>+CITIES!CJ59</f>
        <v>NEW EQUIPMENT</v>
      </c>
      <c r="B59" s="67"/>
      <c r="C59" s="77">
        <f>+CITIES!CM59</f>
        <v>9193377.75</v>
      </c>
      <c r="D59" s="75"/>
      <c r="E59" s="77">
        <f>+COUNTIES!CM59</f>
        <v>10827990.92</v>
      </c>
      <c r="F59" s="75"/>
      <c r="G59" s="77">
        <f>+HIDISTS!CM59</f>
        <v>20258843</v>
      </c>
      <c r="H59" s="75"/>
      <c r="I59" s="76">
        <f t="shared" si="3"/>
        <v>40280211.670000002</v>
      </c>
    </row>
    <row r="60" spans="1:11" x14ac:dyDescent="0.2">
      <c r="A60" s="65" t="str">
        <f>+CITIES!CJ60</f>
        <v>LEASE EQUIPMENT</v>
      </c>
      <c r="B60" s="67"/>
      <c r="C60" s="77">
        <f>+CITIES!CM60</f>
        <v>2031711.17</v>
      </c>
      <c r="D60" s="75"/>
      <c r="E60" s="77">
        <f>+COUNTIES!CM60</f>
        <v>4237566.74</v>
      </c>
      <c r="F60" s="75"/>
      <c r="G60" s="77">
        <f>+HIDISTS!CM60</f>
        <v>3411664</v>
      </c>
      <c r="H60" s="75"/>
      <c r="I60" s="76">
        <f t="shared" si="3"/>
        <v>9680941.9100000001</v>
      </c>
    </row>
    <row r="61" spans="1:11" x14ac:dyDescent="0.2">
      <c r="A61" s="65" t="str">
        <f>+CITIES!CJ61</f>
        <v>EQUIPMENT MAINTENANCE</v>
      </c>
      <c r="B61" s="67"/>
      <c r="C61" s="77">
        <f>+CITIES!CM61</f>
        <v>10157037.52</v>
      </c>
      <c r="D61" s="75"/>
      <c r="E61" s="77">
        <f>+COUNTIES!CM61</f>
        <v>13269036.970000001</v>
      </c>
      <c r="F61" s="75"/>
      <c r="G61" s="77">
        <f>+HIDISTS!CM61</f>
        <v>17555888</v>
      </c>
      <c r="H61" s="75"/>
      <c r="I61" s="76">
        <f t="shared" si="3"/>
        <v>40981962.490000002</v>
      </c>
    </row>
    <row r="62" spans="1:11" ht="13.5" thickBot="1" x14ac:dyDescent="0.25">
      <c r="A62" s="70" t="str">
        <f>+CITIES!CJ62</f>
        <v>OTHER EQUIPMENT</v>
      </c>
      <c r="B62" s="71"/>
      <c r="C62" s="85">
        <f>+CITIES!CM62</f>
        <v>868325</v>
      </c>
      <c r="D62" s="86"/>
      <c r="E62" s="85">
        <f>+COUNTIES!CM62</f>
        <v>1840978.69</v>
      </c>
      <c r="F62" s="86"/>
      <c r="G62" s="85">
        <f>+HIDISTS!CM62</f>
        <v>2210684</v>
      </c>
      <c r="H62" s="86"/>
      <c r="I62" s="95">
        <f t="shared" si="3"/>
        <v>4919987.6899999995</v>
      </c>
    </row>
    <row r="63" spans="1:11" ht="13.5" thickTop="1" x14ac:dyDescent="0.2">
      <c r="A63" s="101" t="s">
        <v>533</v>
      </c>
      <c r="B63" s="32"/>
      <c r="C63" s="87">
        <f>SUM(C59:C62)</f>
        <v>22250451.439999998</v>
      </c>
      <c r="D63" s="80"/>
      <c r="E63" s="87">
        <f>SUM(E59:E62)</f>
        <v>30175573.320000004</v>
      </c>
      <c r="F63" s="80"/>
      <c r="G63" s="87">
        <f>SUM(G59:G62)</f>
        <v>43437079</v>
      </c>
      <c r="H63" s="80"/>
      <c r="I63" s="88">
        <f>SUM(C63:G63)</f>
        <v>95863103.760000005</v>
      </c>
      <c r="J63" s="89">
        <f>SUM(I59:I62)</f>
        <v>95863103.75999999</v>
      </c>
    </row>
    <row r="64" spans="1:11" x14ac:dyDescent="0.2">
      <c r="A64" s="107" t="str">
        <f>+CITIES!CJ63</f>
        <v>OTHER EXPENDITURE</v>
      </c>
      <c r="B64" s="67"/>
      <c r="C64" s="77"/>
      <c r="D64" s="75"/>
      <c r="E64" s="77"/>
      <c r="F64" s="75"/>
      <c r="G64" s="77"/>
      <c r="H64" s="75"/>
      <c r="I64" s="76"/>
    </row>
    <row r="65" spans="1:10" x14ac:dyDescent="0.2">
      <c r="A65" s="65" t="str">
        <f>+CITIES!CJ64</f>
        <v>RIGHT OF WAY AND PROPERTY PURCHASE</v>
      </c>
      <c r="B65" s="67"/>
      <c r="C65" s="77">
        <f>+CITIES!CM64</f>
        <v>5432402</v>
      </c>
      <c r="D65" s="75"/>
      <c r="E65" s="77">
        <f>+COUNTIES!CM64</f>
        <v>762785</v>
      </c>
      <c r="F65" s="75"/>
      <c r="G65" s="77">
        <f>+HIDISTS!CM64</f>
        <v>20200780</v>
      </c>
      <c r="H65" s="75"/>
      <c r="I65" s="76">
        <f>SUM(C65:G65)</f>
        <v>26395967</v>
      </c>
    </row>
    <row r="66" spans="1:10" x14ac:dyDescent="0.2">
      <c r="A66" s="65" t="str">
        <f>+CITIES!CJ65</f>
        <v>RIGHT OF WAY AND PROPERTY LEASE</v>
      </c>
      <c r="B66" s="67"/>
      <c r="C66" s="77">
        <f>+CITIES!CM65</f>
        <v>70789</v>
      </c>
      <c r="D66" s="75"/>
      <c r="E66" s="77">
        <f>+COUNTIES!CM65</f>
        <v>57157</v>
      </c>
      <c r="F66" s="75"/>
      <c r="G66" s="77">
        <f>+HIDISTS!CM65</f>
        <v>250566</v>
      </c>
      <c r="H66" s="75"/>
      <c r="I66" s="76">
        <f>SUM(C66:G66)</f>
        <v>378512</v>
      </c>
    </row>
    <row r="67" spans="1:10" x14ac:dyDescent="0.2">
      <c r="A67" s="65" t="str">
        <f>+CITIES!CJ66</f>
        <v>STREET LIGHTING</v>
      </c>
      <c r="B67" s="67"/>
      <c r="C67" s="77">
        <f>+CITIES!CM66</f>
        <v>6657004.2799999993</v>
      </c>
      <c r="D67" s="75"/>
      <c r="E67" s="77">
        <f>+COUNTIES!CM66</f>
        <v>84088</v>
      </c>
      <c r="F67" s="75"/>
      <c r="G67" s="77">
        <f>+HIDISTS!CM66</f>
        <v>82515</v>
      </c>
      <c r="H67" s="75"/>
      <c r="I67" s="76">
        <f t="shared" si="3"/>
        <v>6823607.2799999993</v>
      </c>
    </row>
    <row r="68" spans="1:10" x14ac:dyDescent="0.2">
      <c r="A68" s="65" t="str">
        <f>+CITIES!CJ67</f>
        <v>PROFESSIONAL SERVICES - AUDIT AND CLERICAL</v>
      </c>
      <c r="B68" s="67"/>
      <c r="C68" s="77">
        <f>+CITIES!CM67</f>
        <v>1686892.2</v>
      </c>
      <c r="D68" s="75"/>
      <c r="E68" s="77">
        <f>+COUNTIES!CM67</f>
        <v>160014</v>
      </c>
      <c r="F68" s="75"/>
      <c r="G68" s="77">
        <f>+HIDISTS!CM67</f>
        <v>2745792</v>
      </c>
      <c r="H68" s="75"/>
      <c r="I68" s="76">
        <f t="shared" si="3"/>
        <v>4592698.2</v>
      </c>
    </row>
    <row r="69" spans="1:10" x14ac:dyDescent="0.2">
      <c r="A69" s="65" t="str">
        <f>+CITIES!CJ68</f>
        <v>PROFESSIONAL SERVICES - ENGINEERING</v>
      </c>
      <c r="B69" s="67"/>
      <c r="C69" s="77">
        <f>+CITIES!CM68</f>
        <v>6702512</v>
      </c>
      <c r="D69" s="75"/>
      <c r="E69" s="77">
        <f>+COUNTIES!CM68</f>
        <v>3143373.11</v>
      </c>
      <c r="F69" s="75"/>
      <c r="G69" s="77">
        <f>+HIDISTS!CM68</f>
        <v>4318425</v>
      </c>
      <c r="H69" s="75"/>
      <c r="I69" s="76">
        <f t="shared" si="3"/>
        <v>14164310.109999999</v>
      </c>
    </row>
    <row r="70" spans="1:10" x14ac:dyDescent="0.2">
      <c r="A70" s="65" t="str">
        <f>+CITIES!CJ69</f>
        <v>INTEREST PAID, BONDS AND LIDS</v>
      </c>
      <c r="B70" s="67"/>
      <c r="C70" s="77">
        <f>+CITIES!CM69</f>
        <v>600579</v>
      </c>
      <c r="D70" s="75"/>
      <c r="E70" s="77">
        <f>+COUNTIES!CM69</f>
        <v>0</v>
      </c>
      <c r="F70" s="75"/>
      <c r="G70" s="77">
        <f>+HIDISTS!CM69</f>
        <v>0</v>
      </c>
      <c r="H70" s="75"/>
      <c r="I70" s="76">
        <f t="shared" si="3"/>
        <v>600579</v>
      </c>
    </row>
    <row r="71" spans="1:10" x14ac:dyDescent="0.2">
      <c r="A71" s="65" t="str">
        <f>+CITIES!CJ70</f>
        <v>INTEREST PAID, NOTES AND BONDS</v>
      </c>
      <c r="B71" s="67"/>
      <c r="C71" s="77">
        <f>+CITIES!CM70</f>
        <v>4624</v>
      </c>
      <c r="D71" s="75"/>
      <c r="E71" s="77">
        <f>+COUNTIES!CM70</f>
        <v>0</v>
      </c>
      <c r="F71" s="75"/>
      <c r="G71" s="77">
        <f>+HIDISTS!CM70</f>
        <v>70027</v>
      </c>
      <c r="H71" s="75"/>
      <c r="I71" s="76">
        <f t="shared" si="3"/>
        <v>74651</v>
      </c>
    </row>
    <row r="72" spans="1:10" x14ac:dyDescent="0.2">
      <c r="A72" s="65" t="str">
        <f>+CITIES!CJ71</f>
        <v>REDEMPTION, BONDS</v>
      </c>
      <c r="B72" s="67"/>
      <c r="C72" s="77">
        <f>CITIES!BP204</f>
        <v>19522</v>
      </c>
      <c r="D72" s="75"/>
      <c r="E72" s="77">
        <f>+COUNTIES!CM71</f>
        <v>0</v>
      </c>
      <c r="F72" s="75"/>
      <c r="G72" s="77">
        <f>+HIDISTS!CM71</f>
        <v>439675</v>
      </c>
      <c r="H72" s="75"/>
      <c r="I72" s="76">
        <f t="shared" si="3"/>
        <v>459197</v>
      </c>
    </row>
    <row r="73" spans="1:10" x14ac:dyDescent="0.2">
      <c r="A73" s="65" t="str">
        <f>+CITIES!CJ72</f>
        <v>REDEMPTION, NOTES AND LOANS</v>
      </c>
      <c r="B73" s="67"/>
      <c r="C73" s="77">
        <f>+CITIES!CM72</f>
        <v>19677</v>
      </c>
      <c r="D73" s="75"/>
      <c r="E73" s="77">
        <f>+COUNTIES!CM72</f>
        <v>0</v>
      </c>
      <c r="F73" s="75"/>
      <c r="G73" s="77">
        <f>+HIDISTS!CM72</f>
        <v>13669</v>
      </c>
      <c r="H73" s="75"/>
      <c r="I73" s="76">
        <f t="shared" si="3"/>
        <v>33346</v>
      </c>
    </row>
    <row r="74" spans="1:10" x14ac:dyDescent="0.2">
      <c r="A74" s="65" t="str">
        <f>+CITIES!CJ73</f>
        <v>PAYMENTS TO OTHER LOCAL GOVERNMENT</v>
      </c>
      <c r="B74" s="67"/>
      <c r="C74" s="77">
        <f>+CITIES!CM73</f>
        <v>1100146</v>
      </c>
      <c r="D74" s="75"/>
      <c r="E74" s="77">
        <f>+COUNTIES!CM73</f>
        <v>1639697</v>
      </c>
      <c r="F74" s="75"/>
      <c r="G74" s="77">
        <f>+HIDISTS!CM73</f>
        <v>7435995</v>
      </c>
      <c r="H74" s="75"/>
      <c r="I74" s="76">
        <f t="shared" si="3"/>
        <v>10175838</v>
      </c>
    </row>
    <row r="75" spans="1:10" x14ac:dyDescent="0.2">
      <c r="A75" s="65" t="str">
        <f>+CITIES!CJ74</f>
        <v>FUND TRANSFERS TO NON-HIGHWAY ACCOUNTS</v>
      </c>
      <c r="B75" s="67"/>
      <c r="C75" s="77">
        <f>+CITIES!CM74</f>
        <v>1745809</v>
      </c>
      <c r="D75" s="75"/>
      <c r="E75" s="77">
        <f>+COUNTIES!CM74</f>
        <v>214929</v>
      </c>
      <c r="F75" s="75"/>
      <c r="G75" s="77">
        <f>+HIDISTS!CM74</f>
        <v>0</v>
      </c>
      <c r="H75" s="75"/>
      <c r="I75" s="76">
        <f t="shared" si="3"/>
        <v>1960738</v>
      </c>
    </row>
    <row r="76" spans="1:10" ht="13.5" thickBot="1" x14ac:dyDescent="0.25">
      <c r="A76" s="116" t="s">
        <v>537</v>
      </c>
      <c r="B76" s="114"/>
      <c r="C76" s="85">
        <f>+CITIES!CM75</f>
        <v>6319686</v>
      </c>
      <c r="D76" s="114"/>
      <c r="E76" s="115">
        <f>+COUNTIES!CM75</f>
        <v>2090718</v>
      </c>
      <c r="F76" s="114"/>
      <c r="G76" s="115">
        <f>+HIDISTS!CM75</f>
        <v>17359907</v>
      </c>
      <c r="H76" s="114"/>
      <c r="I76" s="95">
        <f t="shared" si="3"/>
        <v>25770311</v>
      </c>
      <c r="J76" s="89">
        <f>SUM(I74:I76)</f>
        <v>37906887</v>
      </c>
    </row>
    <row r="77" spans="1:10" ht="13.5" thickTop="1" x14ac:dyDescent="0.2">
      <c r="A77" s="101" t="s">
        <v>534</v>
      </c>
      <c r="B77" s="32"/>
      <c r="C77" s="87">
        <f>SUM(C65:C76)</f>
        <v>30359642.479999997</v>
      </c>
      <c r="D77" s="80"/>
      <c r="E77" s="87">
        <f>SUM(E65:E76)</f>
        <v>8152761.1099999994</v>
      </c>
      <c r="F77" s="80"/>
      <c r="G77" s="87">
        <f>SUM(G65:G76)</f>
        <v>52917351</v>
      </c>
      <c r="H77" s="80"/>
      <c r="I77" s="88">
        <f>SUM(C77:G77)</f>
        <v>91429754.590000004</v>
      </c>
      <c r="J77" s="89">
        <f>SUM(I65:I76)</f>
        <v>91429754.590000004</v>
      </c>
    </row>
    <row r="78" spans="1:10" x14ac:dyDescent="0.2">
      <c r="A78" s="6"/>
      <c r="B78" s="4"/>
      <c r="C78" s="89"/>
      <c r="D78" s="90"/>
      <c r="E78" s="89"/>
      <c r="F78" s="90"/>
      <c r="G78" s="89"/>
      <c r="H78" s="90"/>
      <c r="I78" s="78"/>
    </row>
    <row r="79" spans="1:10" ht="13.5" thickBot="1" x14ac:dyDescent="0.25">
      <c r="A79" s="73" t="str">
        <f>+CITIES!CJ77</f>
        <v>TOTAL DISBURSEMENTS</v>
      </c>
      <c r="B79" s="71"/>
      <c r="C79" s="91">
        <f>+CITIES!CM77</f>
        <v>191107956.16999999</v>
      </c>
      <c r="D79" s="86"/>
      <c r="E79" s="91">
        <f>+COUNTIES!CM77</f>
        <v>141755899.84</v>
      </c>
      <c r="F79" s="86"/>
      <c r="G79" s="91">
        <f>+HIDISTS!CM77</f>
        <v>318313055</v>
      </c>
      <c r="H79" s="86"/>
      <c r="I79" s="95">
        <f>SUM(C79:G79)</f>
        <v>651176911.00999999</v>
      </c>
      <c r="J79" s="89">
        <f>SUM(J43:J77)</f>
        <v>689083798.01000011</v>
      </c>
    </row>
    <row r="80" spans="1:10" ht="13.5" thickTop="1" x14ac:dyDescent="0.2">
      <c r="A80" s="72"/>
      <c r="B80" s="4"/>
      <c r="C80" s="92"/>
      <c r="D80" s="90"/>
      <c r="E80" s="92"/>
      <c r="F80" s="90"/>
      <c r="G80" s="92"/>
      <c r="H80" s="90"/>
      <c r="I80" s="112"/>
    </row>
    <row r="81" spans="1:9" ht="13.5" thickBot="1" x14ac:dyDescent="0.25">
      <c r="A81" s="73" t="str">
        <f>+CITIES!CJ79</f>
        <v>RECEIPTS OVER DISBURSEMENTS</v>
      </c>
      <c r="B81" s="71"/>
      <c r="C81" s="91">
        <f>+CITIES!CM79</f>
        <v>22136284.200000003</v>
      </c>
      <c r="D81" s="86"/>
      <c r="E81" s="91">
        <f>+COUNTIES!CM79</f>
        <v>10130616.370000001</v>
      </c>
      <c r="F81" s="86"/>
      <c r="G81" s="91">
        <f>+HIDISTS!CM79</f>
        <v>57931159</v>
      </c>
      <c r="H81" s="86"/>
      <c r="I81" s="95">
        <f>SUM(C81:G81)</f>
        <v>90198059.570000008</v>
      </c>
    </row>
    <row r="82" spans="1:9" ht="13.5" thickTop="1" x14ac:dyDescent="0.2">
      <c r="A82" s="6"/>
      <c r="B82" s="4"/>
      <c r="C82" s="89"/>
      <c r="D82" s="90"/>
      <c r="E82" s="89"/>
      <c r="F82" s="90"/>
      <c r="G82" s="89"/>
      <c r="H82" s="90"/>
      <c r="I82" s="99"/>
    </row>
    <row r="83" spans="1:9" ht="13.5" thickBot="1" x14ac:dyDescent="0.25">
      <c r="A83" s="73" t="str">
        <f>+CITIES!CJ81</f>
        <v>FUND BALANCE END OF YEAR</v>
      </c>
      <c r="B83" s="71"/>
      <c r="C83" s="91">
        <f>+CITIES!CM81</f>
        <v>155451309.19999999</v>
      </c>
      <c r="D83" s="86"/>
      <c r="E83" s="91">
        <f>+COUNTIES!CM81</f>
        <v>116360399.37</v>
      </c>
      <c r="F83" s="86"/>
      <c r="G83" s="91">
        <f>+HIDISTS!CM81</f>
        <v>298467422</v>
      </c>
      <c r="H83" s="86"/>
      <c r="I83" s="95">
        <f>SUM(C83:G83)</f>
        <v>570279130.56999993</v>
      </c>
    </row>
    <row r="84" spans="1:9" ht="13.5" thickTop="1" x14ac:dyDescent="0.2">
      <c r="A84" s="6"/>
      <c r="B84" s="6"/>
      <c r="C84" s="6"/>
      <c r="D84" s="6"/>
      <c r="E84" s="6"/>
      <c r="F84" s="6"/>
      <c r="H84" s="6"/>
    </row>
    <row r="85" spans="1:9" x14ac:dyDescent="0.2">
      <c r="A85" s="308" t="s">
        <v>698</v>
      </c>
      <c r="B85" s="309"/>
      <c r="C85" s="310">
        <f>+CITIES!CE204</f>
        <v>109561924.46000001</v>
      </c>
      <c r="D85" s="310"/>
      <c r="E85" s="310">
        <f>+COUNTIES!CE44</f>
        <v>79607063.819999993</v>
      </c>
      <c r="F85" s="310"/>
      <c r="G85" s="310">
        <f>+HIDISTS!CE75</f>
        <v>247953549</v>
      </c>
      <c r="H85" s="309"/>
      <c r="I85" s="311">
        <f>SUM(C85:G85)</f>
        <v>437122537.27999997</v>
      </c>
    </row>
    <row r="86" spans="1:9" x14ac:dyDescent="0.2">
      <c r="A86" s="65" t="s">
        <v>699</v>
      </c>
      <c r="B86" s="66"/>
      <c r="C86" s="312">
        <f>+CITIES!CG204</f>
        <v>14232627.74</v>
      </c>
      <c r="D86" s="312"/>
      <c r="E86" s="312">
        <f>+COUNTIES!CF44</f>
        <v>56380592</v>
      </c>
      <c r="F86" s="312"/>
      <c r="G86" s="312">
        <f>+HIDISTS!CG75</f>
        <v>2882326</v>
      </c>
      <c r="H86" s="66"/>
      <c r="I86" s="313">
        <f>SUM(C86:G86)</f>
        <v>73495545.739999995</v>
      </c>
    </row>
    <row r="87" spans="1:9" x14ac:dyDescent="0.2">
      <c r="A87" s="65" t="s">
        <v>700</v>
      </c>
      <c r="B87" s="66"/>
      <c r="C87" s="312">
        <f>+C83-SUM(C85:C86)</f>
        <v>31656756.999999985</v>
      </c>
      <c r="D87" s="312"/>
      <c r="E87" s="312">
        <f>+E83-SUM(E85:E86)</f>
        <v>-19627256.449999988</v>
      </c>
      <c r="F87" s="312"/>
      <c r="G87" s="312">
        <f>+G83-SUM(G85:G86)</f>
        <v>47631547</v>
      </c>
      <c r="H87" s="66"/>
      <c r="I87" s="313">
        <f>SUM(C87:G87)</f>
        <v>59661047.549999997</v>
      </c>
    </row>
    <row r="88" spans="1:9" x14ac:dyDescent="0.2">
      <c r="A88" s="65"/>
      <c r="B88" s="66"/>
      <c r="C88" s="66"/>
      <c r="D88" s="66"/>
      <c r="E88" s="66"/>
      <c r="F88" s="66"/>
      <c r="G88" s="108"/>
      <c r="H88" s="66"/>
      <c r="I88" s="313"/>
    </row>
    <row r="89" spans="1:9" x14ac:dyDescent="0.2">
      <c r="A89" s="314" t="s">
        <v>701</v>
      </c>
      <c r="B89" s="33"/>
      <c r="C89" s="315">
        <f>SUM(C85:C88)</f>
        <v>155451309.19999999</v>
      </c>
      <c r="D89" s="33"/>
      <c r="E89" s="315">
        <f>SUM(E85:E88)</f>
        <v>116360399.37</v>
      </c>
      <c r="F89" s="315">
        <f>SUM(F85:F88)</f>
        <v>0</v>
      </c>
      <c r="G89" s="315">
        <f>SUM(G85:G88)</f>
        <v>298467422</v>
      </c>
      <c r="H89" s="33"/>
      <c r="I89" s="316">
        <f>SUM(I85:I88)</f>
        <v>570279130.56999993</v>
      </c>
    </row>
    <row r="90" spans="1:9" x14ac:dyDescent="0.2">
      <c r="A90" s="6"/>
      <c r="B90" s="6"/>
      <c r="C90" s="6"/>
      <c r="D90" s="6"/>
      <c r="E90" s="6"/>
      <c r="F90" s="6"/>
      <c r="H90" s="6"/>
      <c r="I90" s="307"/>
    </row>
    <row r="91" spans="1:9" x14ac:dyDescent="0.2">
      <c r="A91" s="6" t="s">
        <v>529</v>
      </c>
      <c r="B91" s="6"/>
      <c r="C91" s="6"/>
      <c r="D91" s="6"/>
      <c r="E91" s="6"/>
      <c r="F91" s="6"/>
      <c r="H91" s="6"/>
    </row>
    <row r="92" spans="1:9" x14ac:dyDescent="0.2">
      <c r="A92" s="6" t="s">
        <v>724</v>
      </c>
      <c r="B92" s="6"/>
      <c r="C92" s="6"/>
      <c r="D92" s="6"/>
      <c r="E92" s="6"/>
      <c r="F92" s="6"/>
      <c r="H92" s="6"/>
    </row>
    <row r="93" spans="1:9" x14ac:dyDescent="0.2">
      <c r="B93" s="6"/>
      <c r="C93" s="6"/>
      <c r="D93" s="6"/>
      <c r="E93" s="6"/>
      <c r="F93" s="6"/>
      <c r="H93" s="6"/>
    </row>
    <row r="94" spans="1:9" x14ac:dyDescent="0.2">
      <c r="A94" s="6"/>
      <c r="B94" s="6"/>
      <c r="C94" s="6"/>
      <c r="D94" s="6"/>
      <c r="E94" s="6"/>
      <c r="F94" s="6"/>
      <c r="H94" s="6"/>
    </row>
    <row r="95" spans="1:9" x14ac:dyDescent="0.2">
      <c r="A95" s="6"/>
      <c r="B95" s="6"/>
      <c r="C95" s="6">
        <f>+C77+C63+C57+C49+C43</f>
        <v>191107956.16999999</v>
      </c>
      <c r="D95" s="6"/>
      <c r="E95" s="6">
        <f>+E77+E63+E57+E49+E43</f>
        <v>141755899.84000003</v>
      </c>
      <c r="F95" s="6"/>
      <c r="G95" s="6">
        <f>+G77+G63+G57+G49+G43</f>
        <v>318313055</v>
      </c>
      <c r="H95" s="6"/>
      <c r="I95" s="6">
        <f>+I77+I63+I57+I49+I43</f>
        <v>651176911.00999999</v>
      </c>
    </row>
  </sheetData>
  <phoneticPr fontId="0" type="noConversion"/>
  <printOptions horizontalCentered="1" verticalCentered="1"/>
  <pageMargins left="0.75" right="0.75" top="0.7" bottom="0.41" header="0.5" footer="0.5"/>
  <pageSetup paperSize="5" scale="67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G130"/>
  <sheetViews>
    <sheetView showGridLines="0" topLeftCell="A10" zoomScale="85" zoomScaleNormal="75" workbookViewId="0">
      <selection activeCell="F8" sqref="F8"/>
    </sheetView>
  </sheetViews>
  <sheetFormatPr defaultRowHeight="12.75" x14ac:dyDescent="0.2"/>
  <cols>
    <col min="1" max="1" width="26.5703125" customWidth="1"/>
    <col min="2" max="2" width="31.140625" customWidth="1"/>
    <col min="4" max="4" width="11.42578125" customWidth="1"/>
    <col min="5" max="5" width="39.140625" bestFit="1" customWidth="1"/>
    <col min="6" max="6" width="19.5703125" bestFit="1" customWidth="1"/>
    <col min="7" max="7" width="18.42578125" bestFit="1" customWidth="1"/>
  </cols>
  <sheetData>
    <row r="2" spans="1:7" x14ac:dyDescent="0.2">
      <c r="B2" s="120"/>
      <c r="C2" s="120"/>
      <c r="D2" s="120"/>
      <c r="E2" s="120"/>
      <c r="F2" s="120"/>
      <c r="G2" s="121" t="s">
        <v>550</v>
      </c>
    </row>
    <row r="3" spans="1:7" x14ac:dyDescent="0.2">
      <c r="B3" s="122" t="s">
        <v>551</v>
      </c>
      <c r="C3" s="123"/>
      <c r="D3" s="120"/>
      <c r="E3" s="120"/>
      <c r="F3" s="120"/>
      <c r="G3" s="121" t="s">
        <v>552</v>
      </c>
    </row>
    <row r="4" spans="1:7" x14ac:dyDescent="0.2">
      <c r="B4" s="124"/>
      <c r="C4" s="125"/>
      <c r="D4" s="126"/>
      <c r="E4" s="126"/>
      <c r="F4" s="127" t="s">
        <v>553</v>
      </c>
      <c r="G4" s="128"/>
    </row>
    <row r="5" spans="1:7" x14ac:dyDescent="0.2">
      <c r="B5" s="129"/>
      <c r="C5" s="123"/>
      <c r="D5" s="120"/>
      <c r="E5" s="120"/>
      <c r="F5" s="130" t="s">
        <v>450</v>
      </c>
      <c r="G5" s="131"/>
    </row>
    <row r="6" spans="1:7" x14ac:dyDescent="0.2">
      <c r="B6" s="132" t="s">
        <v>0</v>
      </c>
      <c r="C6" s="133"/>
      <c r="D6" s="134"/>
      <c r="E6" s="135"/>
      <c r="F6" s="127" t="s">
        <v>554</v>
      </c>
      <c r="G6" s="128"/>
    </row>
    <row r="7" spans="1:7" x14ac:dyDescent="0.2">
      <c r="B7" s="136"/>
      <c r="C7" s="120"/>
      <c r="D7" s="120"/>
      <c r="E7" s="120"/>
      <c r="F7" s="137" t="s">
        <v>747</v>
      </c>
      <c r="G7" s="138"/>
    </row>
    <row r="8" spans="1:7" x14ac:dyDescent="0.2">
      <c r="B8" s="127" t="s">
        <v>555</v>
      </c>
      <c r="C8" s="126"/>
      <c r="D8" s="139"/>
      <c r="E8" s="127" t="s">
        <v>556</v>
      </c>
      <c r="F8" s="139" t="s">
        <v>740</v>
      </c>
      <c r="G8" s="140"/>
    </row>
    <row r="9" spans="1:7" ht="13.5" thickBot="1" x14ac:dyDescent="0.25">
      <c r="B9" s="141" t="s">
        <v>557</v>
      </c>
      <c r="C9" s="142"/>
      <c r="D9" s="142"/>
      <c r="E9" s="141" t="s">
        <v>739</v>
      </c>
      <c r="F9" s="142"/>
      <c r="G9" s="143"/>
    </row>
    <row r="10" spans="1:7" x14ac:dyDescent="0.2">
      <c r="B10" s="144"/>
      <c r="C10" s="145"/>
      <c r="D10" s="145"/>
      <c r="E10" s="145"/>
      <c r="F10" s="145"/>
      <c r="G10" s="146"/>
    </row>
    <row r="11" spans="1:7" x14ac:dyDescent="0.2">
      <c r="B11" s="147" t="s">
        <v>558</v>
      </c>
      <c r="C11" s="134"/>
      <c r="D11" s="134"/>
      <c r="E11" s="134"/>
      <c r="F11" s="134"/>
      <c r="G11" s="148"/>
    </row>
    <row r="12" spans="1:7" x14ac:dyDescent="0.2">
      <c r="B12" s="149"/>
      <c r="C12" s="150"/>
      <c r="D12" s="150"/>
      <c r="E12" s="150"/>
      <c r="F12" s="150"/>
      <c r="G12" s="151"/>
    </row>
    <row r="13" spans="1:7" x14ac:dyDescent="0.2">
      <c r="A13" s="6"/>
      <c r="B13" s="152"/>
      <c r="C13" s="153"/>
      <c r="D13" s="154" t="s">
        <v>559</v>
      </c>
      <c r="E13" s="154" t="s">
        <v>560</v>
      </c>
      <c r="F13" s="154" t="s">
        <v>561</v>
      </c>
      <c r="G13" s="155" t="s">
        <v>562</v>
      </c>
    </row>
    <row r="14" spans="1:7" x14ac:dyDescent="0.2">
      <c r="B14" s="156" t="s">
        <v>563</v>
      </c>
      <c r="C14" s="120"/>
      <c r="D14" s="147" t="s">
        <v>564</v>
      </c>
      <c r="E14" s="147" t="s">
        <v>565</v>
      </c>
      <c r="F14" s="147" t="s">
        <v>566</v>
      </c>
      <c r="G14" s="157" t="s">
        <v>567</v>
      </c>
    </row>
    <row r="15" spans="1:7" x14ac:dyDescent="0.2">
      <c r="B15" s="149"/>
      <c r="C15" s="150"/>
      <c r="D15" s="147" t="s">
        <v>568</v>
      </c>
      <c r="E15" s="147" t="s">
        <v>568</v>
      </c>
      <c r="F15" s="147" t="s">
        <v>569</v>
      </c>
      <c r="G15" s="157" t="s">
        <v>570</v>
      </c>
    </row>
    <row r="16" spans="1:7" x14ac:dyDescent="0.2">
      <c r="B16" s="127" t="s">
        <v>571</v>
      </c>
      <c r="C16" s="126"/>
      <c r="D16" s="158"/>
      <c r="E16" s="158">
        <f>+HOMEPAGE!$I$20</f>
        <v>13832771.130000001</v>
      </c>
      <c r="F16" s="159"/>
      <c r="G16" s="303">
        <f>+HOMEPAGE!$I$33+HOMEPAGE!$I$34+HOMEPAGE!$I$35</f>
        <v>16195465.01</v>
      </c>
    </row>
    <row r="17" spans="1:7" x14ac:dyDescent="0.2">
      <c r="A17" s="6"/>
      <c r="B17" s="127" t="s">
        <v>572</v>
      </c>
      <c r="C17" s="126"/>
      <c r="D17" s="158"/>
      <c r="E17" s="158"/>
      <c r="F17" s="161"/>
      <c r="G17" s="302"/>
    </row>
    <row r="18" spans="1:7" x14ac:dyDescent="0.2">
      <c r="A18" s="6"/>
      <c r="B18" s="127" t="s">
        <v>573</v>
      </c>
      <c r="C18" s="126"/>
      <c r="D18" s="158"/>
      <c r="E18" s="158"/>
      <c r="F18" s="159"/>
      <c r="G18" s="162"/>
    </row>
    <row r="19" spans="1:7" x14ac:dyDescent="0.2">
      <c r="B19" s="127" t="s">
        <v>574</v>
      </c>
      <c r="C19" s="126"/>
      <c r="D19" s="158"/>
      <c r="E19" s="158"/>
      <c r="F19" s="159"/>
      <c r="G19" s="160"/>
    </row>
    <row r="20" spans="1:7" ht="13.5" thickBot="1" x14ac:dyDescent="0.25">
      <c r="A20" s="6"/>
      <c r="B20" s="127" t="s">
        <v>575</v>
      </c>
      <c r="C20" s="126"/>
      <c r="D20" s="163">
        <f>D16-D17-D18-D19</f>
        <v>0</v>
      </c>
      <c r="E20" s="163">
        <f>E16-E17-E18-E19</f>
        <v>13832771.130000001</v>
      </c>
      <c r="F20" s="163">
        <f>F16-F17-F18-F19</f>
        <v>0</v>
      </c>
      <c r="G20" s="164">
        <f>G16-G17-G18-G19</f>
        <v>16195465.01</v>
      </c>
    </row>
    <row r="21" spans="1:7" x14ac:dyDescent="0.2">
      <c r="B21" s="144"/>
      <c r="C21" s="145"/>
      <c r="D21" s="165"/>
      <c r="E21" s="166"/>
      <c r="F21" s="167"/>
      <c r="G21" s="168"/>
    </row>
    <row r="22" spans="1:7" x14ac:dyDescent="0.2">
      <c r="B22" s="147" t="s">
        <v>576</v>
      </c>
      <c r="C22" s="134"/>
      <c r="D22" s="169"/>
      <c r="E22" s="170" t="s">
        <v>577</v>
      </c>
      <c r="F22" s="134"/>
      <c r="G22" s="148"/>
    </row>
    <row r="23" spans="1:7" x14ac:dyDescent="0.2">
      <c r="B23" s="149"/>
      <c r="C23" s="150"/>
      <c r="D23" s="171"/>
      <c r="E23" s="172"/>
      <c r="F23" s="120"/>
      <c r="G23" s="173"/>
    </row>
    <row r="24" spans="1:7" x14ac:dyDescent="0.2">
      <c r="B24" s="174" t="s">
        <v>563</v>
      </c>
      <c r="C24" s="126"/>
      <c r="D24" s="175" t="s">
        <v>49</v>
      </c>
      <c r="E24" s="176" t="s">
        <v>563</v>
      </c>
      <c r="F24" s="177"/>
      <c r="G24" s="178" t="s">
        <v>49</v>
      </c>
    </row>
    <row r="25" spans="1:7" x14ac:dyDescent="0.2">
      <c r="B25" s="179" t="s">
        <v>578</v>
      </c>
      <c r="C25" s="180"/>
      <c r="D25" s="181"/>
      <c r="E25" s="182" t="s">
        <v>579</v>
      </c>
      <c r="F25" s="126"/>
      <c r="G25" s="162"/>
    </row>
    <row r="26" spans="1:7" x14ac:dyDescent="0.2">
      <c r="B26" s="127" t="s">
        <v>580</v>
      </c>
      <c r="C26" s="126"/>
      <c r="D26" s="183"/>
      <c r="E26" s="184" t="s">
        <v>581</v>
      </c>
      <c r="F26" s="126"/>
      <c r="G26" s="164">
        <f>+G116</f>
        <v>246507931.90000004</v>
      </c>
    </row>
    <row r="27" spans="1:7" x14ac:dyDescent="0.2">
      <c r="B27" s="127" t="s">
        <v>582</v>
      </c>
      <c r="C27" s="126"/>
      <c r="D27" s="185">
        <f>D20</f>
        <v>0</v>
      </c>
      <c r="E27" s="184" t="s">
        <v>583</v>
      </c>
      <c r="F27" s="126"/>
      <c r="G27" s="186">
        <f>+HOMEPAGE!$I$51+HOMEPAGE!$I$52+HOMEPAGE!$I$54+HOMEPAGE!$I$55+HOMEPAGE!$I$56+HOMEPAGE!$I$59+HOMEPAGE!$I$60+HOMEPAGE!$I$61+HOMEPAGE!$I$62+HOMEPAGE!$I$67+HOMEPAGE!$I$74+HOMEPAGE!$I$75+HOMEPAGE!$I$76</f>
        <v>313002728.13999999</v>
      </c>
    </row>
    <row r="28" spans="1:7" x14ac:dyDescent="0.2">
      <c r="A28" s="6"/>
      <c r="B28" s="127" t="s">
        <v>584</v>
      </c>
      <c r="C28" s="126"/>
      <c r="D28" s="185">
        <f>E20</f>
        <v>13832771.130000001</v>
      </c>
      <c r="E28" s="184" t="s">
        <v>585</v>
      </c>
      <c r="F28" s="126"/>
      <c r="G28" s="162"/>
    </row>
    <row r="29" spans="1:7" x14ac:dyDescent="0.2">
      <c r="B29" s="127" t="s">
        <v>586</v>
      </c>
      <c r="C29" s="126"/>
      <c r="D29" s="185">
        <f>D27+D28</f>
        <v>13832771.130000001</v>
      </c>
      <c r="E29" s="184" t="s">
        <v>587</v>
      </c>
      <c r="F29" s="126"/>
      <c r="G29" s="186"/>
    </row>
    <row r="30" spans="1:7" x14ac:dyDescent="0.2">
      <c r="B30" s="127" t="s">
        <v>588</v>
      </c>
      <c r="C30" s="126"/>
      <c r="D30" s="305">
        <f>+HOMEPAGE!$I$16</f>
        <v>45160478</v>
      </c>
      <c r="E30" s="126" t="s">
        <v>589</v>
      </c>
      <c r="F30" s="126"/>
      <c r="G30" s="303">
        <f>+HOMEPAGE!$I$53</f>
        <v>35339618.480000004</v>
      </c>
    </row>
    <row r="31" spans="1:7" x14ac:dyDescent="0.2">
      <c r="B31" s="127" t="s">
        <v>590</v>
      </c>
      <c r="C31" s="126"/>
      <c r="D31" s="192">
        <f>+D83</f>
        <v>205443330.88</v>
      </c>
      <c r="E31" s="184" t="s">
        <v>591</v>
      </c>
      <c r="F31" s="126"/>
      <c r="G31" s="304"/>
    </row>
    <row r="32" spans="1:7" x14ac:dyDescent="0.2">
      <c r="A32" s="6"/>
      <c r="B32" s="127" t="s">
        <v>592</v>
      </c>
      <c r="C32" s="126"/>
      <c r="D32" s="185">
        <f>+G83</f>
        <v>74344056.680000007</v>
      </c>
      <c r="E32" s="184" t="s">
        <v>593</v>
      </c>
      <c r="F32" s="126"/>
      <c r="G32" s="164">
        <f>SUM(G29:G31)</f>
        <v>35339618.480000004</v>
      </c>
    </row>
    <row r="33" spans="1:7" x14ac:dyDescent="0.2">
      <c r="B33" s="127" t="s">
        <v>594</v>
      </c>
      <c r="C33" s="126"/>
      <c r="D33" s="187"/>
      <c r="E33" s="184" t="s">
        <v>595</v>
      </c>
      <c r="F33" s="126"/>
      <c r="G33" s="186">
        <f>+HOMEPAGE!$I$43+HOMEPAGE!I68</f>
        <v>55158859.490000002</v>
      </c>
    </row>
    <row r="34" spans="1:7" x14ac:dyDescent="0.2">
      <c r="A34" s="6"/>
      <c r="B34" s="127" t="s">
        <v>596</v>
      </c>
      <c r="C34" s="126"/>
      <c r="D34" s="183"/>
      <c r="E34" s="184" t="s">
        <v>597</v>
      </c>
      <c r="F34" s="126"/>
      <c r="G34" s="186"/>
    </row>
    <row r="35" spans="1:7" x14ac:dyDescent="0.2">
      <c r="A35" s="6"/>
      <c r="B35" s="127" t="s">
        <v>598</v>
      </c>
      <c r="C35" s="126"/>
      <c r="D35" s="187">
        <f>+HOMEPAGE!$I$17</f>
        <v>1551</v>
      </c>
      <c r="E35" s="184" t="s">
        <v>599</v>
      </c>
      <c r="F35" s="126"/>
      <c r="G35" s="164">
        <f>G26+G27+G32+G33+G34</f>
        <v>650009138.00999999</v>
      </c>
    </row>
    <row r="36" spans="1:7" x14ac:dyDescent="0.2">
      <c r="A36" s="6"/>
      <c r="B36" s="127" t="s">
        <v>600</v>
      </c>
      <c r="C36" s="126"/>
      <c r="D36" s="187"/>
      <c r="E36" s="182" t="s">
        <v>601</v>
      </c>
      <c r="F36" s="126"/>
      <c r="G36" s="162"/>
    </row>
    <row r="37" spans="1:7" x14ac:dyDescent="0.2">
      <c r="B37" s="127" t="s">
        <v>602</v>
      </c>
      <c r="C37" s="126"/>
      <c r="D37" s="187">
        <f>+HOMEPAGE!$I$18</f>
        <v>77400</v>
      </c>
      <c r="E37" s="184" t="s">
        <v>603</v>
      </c>
      <c r="F37" s="126"/>
      <c r="G37" s="162"/>
    </row>
    <row r="38" spans="1:7" x14ac:dyDescent="0.2">
      <c r="B38" s="127" t="s">
        <v>604</v>
      </c>
      <c r="C38" s="126"/>
      <c r="D38" s="185">
        <f>SUM(D35:D37)</f>
        <v>78951</v>
      </c>
      <c r="E38" s="184" t="s">
        <v>605</v>
      </c>
      <c r="F38" s="126"/>
      <c r="G38" s="186">
        <f>+HOMEPAGE!$I$70</f>
        <v>600579</v>
      </c>
    </row>
    <row r="39" spans="1:7" x14ac:dyDescent="0.2">
      <c r="B39" s="188" t="s">
        <v>606</v>
      </c>
      <c r="C39" s="189"/>
      <c r="D39" s="185">
        <f>D29+D30+D31+D32+D33+D38</f>
        <v>338859587.69</v>
      </c>
      <c r="E39" s="184" t="s">
        <v>607</v>
      </c>
      <c r="F39" s="126"/>
      <c r="G39" s="186">
        <f>+HOMEPAGE!$I$72</f>
        <v>459197</v>
      </c>
    </row>
    <row r="40" spans="1:7" x14ac:dyDescent="0.2">
      <c r="B40" s="154" t="s">
        <v>608</v>
      </c>
      <c r="C40" s="126"/>
      <c r="D40" s="187"/>
      <c r="E40" s="184" t="s">
        <v>609</v>
      </c>
      <c r="F40" s="126"/>
      <c r="G40" s="164">
        <f>SUM(G38:G39)</f>
        <v>1059776</v>
      </c>
    </row>
    <row r="41" spans="1:7" x14ac:dyDescent="0.2">
      <c r="B41" s="190" t="s">
        <v>610</v>
      </c>
      <c r="C41" s="191"/>
      <c r="D41" s="183"/>
      <c r="E41" s="184" t="s">
        <v>611</v>
      </c>
      <c r="F41" s="126"/>
      <c r="G41" s="162"/>
    </row>
    <row r="42" spans="1:7" x14ac:dyDescent="0.2">
      <c r="B42" s="136" t="s">
        <v>612</v>
      </c>
      <c r="C42" s="120"/>
      <c r="D42" s="192">
        <f>+D98</f>
        <v>112464936.78999999</v>
      </c>
      <c r="E42" s="184" t="s">
        <v>605</v>
      </c>
      <c r="F42" s="126"/>
      <c r="G42" s="186">
        <f>+HOMEPAGE!$I$71</f>
        <v>74651</v>
      </c>
    </row>
    <row r="43" spans="1:7" x14ac:dyDescent="0.2">
      <c r="B43" s="190" t="s">
        <v>613</v>
      </c>
      <c r="C43" s="191"/>
      <c r="D43" s="183"/>
      <c r="E43" s="184" t="s">
        <v>607</v>
      </c>
      <c r="F43" s="126"/>
      <c r="G43" s="186">
        <f>+HOMEPAGE!$I$73</f>
        <v>33346</v>
      </c>
    </row>
    <row r="44" spans="1:7" x14ac:dyDescent="0.2">
      <c r="B44" s="136" t="s">
        <v>612</v>
      </c>
      <c r="C44" s="120"/>
      <c r="D44" s="192">
        <f>+G98</f>
        <v>29678639.009999998</v>
      </c>
      <c r="E44" s="184" t="s">
        <v>609</v>
      </c>
      <c r="F44" s="126"/>
      <c r="G44" s="164">
        <f>SUM(G42:G43)</f>
        <v>107997</v>
      </c>
    </row>
    <row r="45" spans="1:7" ht="13.5" thickBot="1" x14ac:dyDescent="0.25">
      <c r="B45" s="193" t="s">
        <v>614</v>
      </c>
      <c r="C45" s="194"/>
      <c r="D45" s="195">
        <f>D39+D40+D42+D44</f>
        <v>481003163.49000001</v>
      </c>
      <c r="E45" s="184" t="s">
        <v>615</v>
      </c>
      <c r="F45" s="126"/>
      <c r="G45" s="164">
        <f>G40+G44</f>
        <v>1167773</v>
      </c>
    </row>
    <row r="46" spans="1:7" x14ac:dyDescent="0.2">
      <c r="B46" s="161"/>
      <c r="C46" s="196"/>
      <c r="D46" s="197"/>
      <c r="E46" s="182" t="s">
        <v>616</v>
      </c>
      <c r="F46" s="126"/>
      <c r="G46" s="186"/>
    </row>
    <row r="47" spans="1:7" x14ac:dyDescent="0.2">
      <c r="B47" s="198"/>
      <c r="C47" s="196"/>
      <c r="D47" s="197"/>
      <c r="E47" s="182" t="s">
        <v>617</v>
      </c>
      <c r="F47" s="126"/>
      <c r="G47" s="186"/>
    </row>
    <row r="48" spans="1:7" ht="13.5" thickBot="1" x14ac:dyDescent="0.25">
      <c r="B48" s="198"/>
      <c r="C48" s="196"/>
      <c r="D48" s="197"/>
      <c r="E48" s="199" t="s">
        <v>618</v>
      </c>
      <c r="F48" s="189"/>
      <c r="G48" s="200">
        <f>G35+G45+G46+G47</f>
        <v>651176911.00999999</v>
      </c>
    </row>
    <row r="49" spans="2:7" x14ac:dyDescent="0.2">
      <c r="B49" s="201"/>
      <c r="C49" s="202"/>
      <c r="D49" s="202"/>
      <c r="E49" s="202"/>
      <c r="F49" s="202"/>
      <c r="G49" s="203"/>
    </row>
    <row r="50" spans="2:7" x14ac:dyDescent="0.2">
      <c r="B50" s="147" t="s">
        <v>619</v>
      </c>
      <c r="C50" s="135"/>
      <c r="D50" s="135"/>
      <c r="E50" s="135"/>
      <c r="F50" s="135"/>
      <c r="G50" s="204"/>
    </row>
    <row r="51" spans="2:7" x14ac:dyDescent="0.2">
      <c r="B51" s="423" t="s">
        <v>620</v>
      </c>
      <c r="C51" s="424"/>
      <c r="D51" s="424"/>
      <c r="E51" s="424"/>
      <c r="F51" s="424"/>
      <c r="G51" s="425"/>
    </row>
    <row r="52" spans="2:7" x14ac:dyDescent="0.2">
      <c r="B52" s="161"/>
      <c r="C52" s="205"/>
      <c r="D52" s="206" t="s">
        <v>621</v>
      </c>
      <c r="E52" s="206" t="s">
        <v>622</v>
      </c>
      <c r="F52" s="207" t="s">
        <v>623</v>
      </c>
      <c r="G52" s="206" t="s">
        <v>624</v>
      </c>
    </row>
    <row r="53" spans="2:7" x14ac:dyDescent="0.2">
      <c r="B53" s="208" t="s">
        <v>625</v>
      </c>
      <c r="C53" s="209"/>
      <c r="D53" s="210"/>
      <c r="E53" s="210"/>
      <c r="F53" s="211"/>
      <c r="G53" s="212">
        <f>D53+(E53-F53)</f>
        <v>0</v>
      </c>
    </row>
    <row r="54" spans="2:7" x14ac:dyDescent="0.2">
      <c r="B54" s="213" t="s">
        <v>626</v>
      </c>
      <c r="C54" s="214"/>
      <c r="D54" s="215"/>
      <c r="E54" s="210"/>
      <c r="F54" s="211"/>
      <c r="G54" s="215"/>
    </row>
    <row r="55" spans="2:7" ht="13.5" thickBot="1" x14ac:dyDescent="0.25">
      <c r="B55" s="216" t="s">
        <v>627</v>
      </c>
      <c r="C55" s="217"/>
      <c r="D55" s="218"/>
      <c r="E55" s="218"/>
      <c r="F55" s="219"/>
      <c r="G55" s="220">
        <f>(D55+E55)-F55</f>
        <v>0</v>
      </c>
    </row>
    <row r="56" spans="2:7" x14ac:dyDescent="0.2">
      <c r="B56" s="179" t="s">
        <v>628</v>
      </c>
      <c r="C56" s="221"/>
      <c r="D56" s="221"/>
      <c r="E56" s="221"/>
      <c r="F56" s="222"/>
      <c r="G56" s="223"/>
    </row>
    <row r="57" spans="2:7" x14ac:dyDescent="0.2">
      <c r="B57" s="130"/>
      <c r="C57" s="224"/>
      <c r="D57" s="224"/>
      <c r="E57" s="224"/>
      <c r="F57" s="224"/>
      <c r="G57" s="225"/>
    </row>
    <row r="58" spans="2:7" x14ac:dyDescent="0.2">
      <c r="B58" s="130" t="s">
        <v>726</v>
      </c>
      <c r="C58" s="224"/>
      <c r="D58" s="224"/>
      <c r="E58" s="224"/>
      <c r="F58" s="224"/>
      <c r="G58" s="225"/>
    </row>
    <row r="59" spans="2:7" x14ac:dyDescent="0.2">
      <c r="B59" s="130" t="s">
        <v>727</v>
      </c>
      <c r="C59" s="224"/>
      <c r="D59" s="224"/>
      <c r="E59" s="224"/>
      <c r="F59" s="224"/>
      <c r="G59" s="225"/>
    </row>
    <row r="60" spans="2:7" x14ac:dyDescent="0.2">
      <c r="B60" s="130" t="s">
        <v>705</v>
      </c>
      <c r="C60" s="224"/>
      <c r="D60" s="224"/>
      <c r="E60" s="224"/>
      <c r="F60" s="224"/>
      <c r="G60" s="225"/>
    </row>
    <row r="61" spans="2:7" x14ac:dyDescent="0.2">
      <c r="B61" s="130" t="s">
        <v>629</v>
      </c>
      <c r="C61" s="224"/>
      <c r="D61" s="224"/>
      <c r="E61" s="224"/>
      <c r="F61" s="224"/>
      <c r="G61" s="225"/>
    </row>
    <row r="62" spans="2:7" x14ac:dyDescent="0.2">
      <c r="B62" s="130" t="s">
        <v>717</v>
      </c>
      <c r="C62" s="224"/>
      <c r="D62" s="224"/>
      <c r="E62" s="224"/>
      <c r="F62" s="224"/>
      <c r="G62" s="225"/>
    </row>
    <row r="63" spans="2:7" x14ac:dyDescent="0.2">
      <c r="B63" s="226" t="s">
        <v>630</v>
      </c>
      <c r="C63" s="227"/>
      <c r="D63" s="139" t="s">
        <v>631</v>
      </c>
      <c r="E63" s="227"/>
      <c r="F63" s="228" t="s">
        <v>632</v>
      </c>
      <c r="G63" s="229" t="s">
        <v>633</v>
      </c>
    </row>
    <row r="66" spans="2:7" x14ac:dyDescent="0.2">
      <c r="B66" s="124"/>
      <c r="C66" s="125"/>
      <c r="D66" s="125"/>
      <c r="E66" s="125"/>
      <c r="F66" s="127" t="s">
        <v>553</v>
      </c>
      <c r="G66" s="230"/>
    </row>
    <row r="67" spans="2:7" x14ac:dyDescent="0.2">
      <c r="B67" s="129"/>
      <c r="C67" s="123"/>
      <c r="D67" s="123"/>
      <c r="E67" s="123"/>
      <c r="F67" s="231" t="s">
        <v>450</v>
      </c>
      <c r="G67" s="173"/>
    </row>
    <row r="68" spans="2:7" x14ac:dyDescent="0.2">
      <c r="B68" s="132" t="s">
        <v>0</v>
      </c>
      <c r="C68" s="133"/>
      <c r="D68" s="133"/>
      <c r="E68" s="133"/>
      <c r="F68" s="127" t="s">
        <v>554</v>
      </c>
      <c r="G68" s="230"/>
    </row>
    <row r="69" spans="2:7" ht="13.5" thickBot="1" x14ac:dyDescent="0.25">
      <c r="B69" s="232"/>
      <c r="C69" s="233"/>
      <c r="D69" s="233"/>
      <c r="E69" s="233"/>
      <c r="F69" s="234" t="s">
        <v>725</v>
      </c>
      <c r="G69" s="235"/>
    </row>
    <row r="70" spans="2:7" ht="13.5" thickTop="1" x14ac:dyDescent="0.2">
      <c r="B70" s="236"/>
      <c r="C70" s="237"/>
      <c r="D70" s="237"/>
      <c r="E70" s="237"/>
      <c r="F70" s="237"/>
      <c r="G70" s="238"/>
    </row>
    <row r="71" spans="2:7" x14ac:dyDescent="0.2">
      <c r="B71" s="132" t="s">
        <v>634</v>
      </c>
      <c r="C71" s="134"/>
      <c r="D71" s="239"/>
      <c r="E71" s="240"/>
      <c r="F71" s="240"/>
      <c r="G71" s="241"/>
    </row>
    <row r="72" spans="2:7" x14ac:dyDescent="0.2">
      <c r="B72" s="242"/>
      <c r="C72" s="243"/>
      <c r="D72" s="244"/>
      <c r="E72" s="245"/>
      <c r="F72" s="245"/>
      <c r="G72" s="246"/>
    </row>
    <row r="73" spans="2:7" x14ac:dyDescent="0.2">
      <c r="B73" s="247" t="s">
        <v>563</v>
      </c>
      <c r="C73" s="135"/>
      <c r="D73" s="247" t="s">
        <v>49</v>
      </c>
      <c r="E73" s="247" t="s">
        <v>563</v>
      </c>
      <c r="F73" s="135"/>
      <c r="G73" s="248" t="s">
        <v>49</v>
      </c>
    </row>
    <row r="74" spans="2:7" x14ac:dyDescent="0.2">
      <c r="B74" s="249" t="s">
        <v>635</v>
      </c>
      <c r="C74" s="126"/>
      <c r="D74" s="161"/>
      <c r="E74" s="190" t="s">
        <v>636</v>
      </c>
      <c r="F74" s="177"/>
      <c r="G74" s="162"/>
    </row>
    <row r="75" spans="2:7" x14ac:dyDescent="0.2">
      <c r="B75" s="250" t="s">
        <v>637</v>
      </c>
      <c r="C75" s="251"/>
      <c r="D75" s="158">
        <f>+HOMEPAGE!$I$13</f>
        <v>170924795.88</v>
      </c>
      <c r="E75" s="252" t="s">
        <v>638</v>
      </c>
      <c r="F75" s="177"/>
      <c r="G75" s="253">
        <f>+HOMEPAGE!$I$15</f>
        <v>14590118.35</v>
      </c>
    </row>
    <row r="76" spans="2:7" x14ac:dyDescent="0.2">
      <c r="B76" s="250" t="s">
        <v>639</v>
      </c>
      <c r="C76" s="209"/>
      <c r="D76" s="161"/>
      <c r="E76" s="254" t="s">
        <v>640</v>
      </c>
      <c r="F76" s="255"/>
      <c r="G76" s="160">
        <f>+HOMEPAGE!$I$14</f>
        <v>3454402.98</v>
      </c>
    </row>
    <row r="77" spans="2:7" x14ac:dyDescent="0.2">
      <c r="B77" s="256" t="s">
        <v>641</v>
      </c>
      <c r="C77" s="126"/>
      <c r="D77" s="159"/>
      <c r="E77" s="254" t="s">
        <v>642</v>
      </c>
      <c r="F77" s="255"/>
      <c r="G77" s="160">
        <f>+HOMEPAGE!$I$21</f>
        <v>56299535.350000001</v>
      </c>
    </row>
    <row r="78" spans="2:7" x14ac:dyDescent="0.2">
      <c r="B78" s="254" t="s">
        <v>643</v>
      </c>
      <c r="C78" s="257"/>
      <c r="D78" s="159">
        <f>+HOMEPAGE!$I$19</f>
        <v>34518535</v>
      </c>
      <c r="E78" s="254" t="s">
        <v>644</v>
      </c>
      <c r="F78" s="255"/>
      <c r="G78" s="160"/>
    </row>
    <row r="79" spans="2:7" x14ac:dyDescent="0.2">
      <c r="B79" s="254" t="s">
        <v>645</v>
      </c>
      <c r="C79" s="257"/>
      <c r="D79" s="159"/>
      <c r="E79" s="254" t="s">
        <v>646</v>
      </c>
      <c r="F79" s="255"/>
      <c r="G79" s="160"/>
    </row>
    <row r="80" spans="2:7" x14ac:dyDescent="0.2">
      <c r="B80" s="254" t="s">
        <v>647</v>
      </c>
      <c r="C80" s="257"/>
      <c r="D80" s="159"/>
      <c r="E80" s="254" t="s">
        <v>648</v>
      </c>
      <c r="F80" s="255"/>
      <c r="G80" s="160"/>
    </row>
    <row r="81" spans="2:7" x14ac:dyDescent="0.2">
      <c r="B81" s="254" t="s">
        <v>649</v>
      </c>
      <c r="C81" s="257"/>
      <c r="D81" s="159"/>
      <c r="E81" s="254" t="s">
        <v>650</v>
      </c>
      <c r="F81" s="255"/>
      <c r="G81" s="160"/>
    </row>
    <row r="82" spans="2:7" x14ac:dyDescent="0.2">
      <c r="B82" s="256" t="s">
        <v>651</v>
      </c>
      <c r="C82" s="126"/>
      <c r="D82" s="258">
        <f>SUM(D77:D81)</f>
        <v>34518535</v>
      </c>
      <c r="E82" s="254" t="s">
        <v>652</v>
      </c>
      <c r="F82" s="255"/>
      <c r="G82" s="160"/>
    </row>
    <row r="83" spans="2:7" x14ac:dyDescent="0.2">
      <c r="B83" s="252" t="s">
        <v>653</v>
      </c>
      <c r="C83" s="126"/>
      <c r="D83" s="163">
        <f>D75+D82</f>
        <v>205443330.88</v>
      </c>
      <c r="E83" s="252" t="s">
        <v>654</v>
      </c>
      <c r="F83" s="126"/>
      <c r="G83" s="164">
        <f>SUM(G75:G82)</f>
        <v>74344056.680000007</v>
      </c>
    </row>
    <row r="84" spans="2:7" x14ac:dyDescent="0.2">
      <c r="B84" s="259" t="s">
        <v>655</v>
      </c>
      <c r="C84" s="260"/>
      <c r="D84" s="261"/>
      <c r="E84" s="262" t="s">
        <v>655</v>
      </c>
      <c r="F84" s="260"/>
      <c r="G84" s="263"/>
    </row>
    <row r="85" spans="2:7" x14ac:dyDescent="0.2">
      <c r="B85" s="136"/>
      <c r="C85" s="120"/>
      <c r="D85" s="120"/>
      <c r="E85" s="120"/>
      <c r="F85" s="120"/>
      <c r="G85" s="173"/>
    </row>
    <row r="86" spans="2:7" x14ac:dyDescent="0.2">
      <c r="B86" s="136"/>
      <c r="C86" s="120"/>
      <c r="D86" s="120"/>
      <c r="E86" s="120"/>
      <c r="F86" s="120"/>
      <c r="G86" s="173"/>
    </row>
    <row r="87" spans="2:7" x14ac:dyDescent="0.2">
      <c r="B87" s="264" t="s">
        <v>563</v>
      </c>
      <c r="C87" s="177"/>
      <c r="D87" s="264" t="s">
        <v>49</v>
      </c>
      <c r="E87" s="264" t="s">
        <v>563</v>
      </c>
      <c r="F87" s="177"/>
      <c r="G87" s="178" t="s">
        <v>49</v>
      </c>
    </row>
    <row r="88" spans="2:7" x14ac:dyDescent="0.2">
      <c r="B88" s="179" t="s">
        <v>656</v>
      </c>
      <c r="C88" s="126"/>
      <c r="D88" s="265"/>
      <c r="E88" s="179" t="s">
        <v>613</v>
      </c>
      <c r="F88" s="126"/>
      <c r="G88" s="265"/>
    </row>
    <row r="89" spans="2:7" x14ac:dyDescent="0.2">
      <c r="B89" s="266" t="s">
        <v>657</v>
      </c>
      <c r="C89" s="126"/>
      <c r="D89" s="163">
        <f>+F20</f>
        <v>0</v>
      </c>
      <c r="E89" s="127" t="s">
        <v>658</v>
      </c>
      <c r="F89" s="126"/>
      <c r="G89" s="164">
        <f>+G16</f>
        <v>16195465.01</v>
      </c>
    </row>
    <row r="90" spans="2:7" x14ac:dyDescent="0.2">
      <c r="B90" s="264" t="s">
        <v>659</v>
      </c>
      <c r="C90" s="126"/>
      <c r="D90" s="159"/>
      <c r="E90" s="127" t="s">
        <v>660</v>
      </c>
      <c r="F90" s="126"/>
      <c r="G90" s="267"/>
    </row>
    <row r="91" spans="2:7" x14ac:dyDescent="0.2">
      <c r="B91" s="188" t="s">
        <v>661</v>
      </c>
      <c r="C91" s="189"/>
      <c r="D91" s="268"/>
      <c r="E91" s="127" t="s">
        <v>662</v>
      </c>
      <c r="F91" s="126"/>
      <c r="G91" s="160">
        <f>+HOMEPAGE!I32</f>
        <v>935824</v>
      </c>
    </row>
    <row r="92" spans="2:7" x14ac:dyDescent="0.2">
      <c r="B92" s="127" t="s">
        <v>663</v>
      </c>
      <c r="C92" s="126"/>
      <c r="D92" s="269"/>
      <c r="E92" s="127" t="s">
        <v>664</v>
      </c>
      <c r="F92" s="126"/>
      <c r="G92" s="160"/>
    </row>
    <row r="93" spans="2:7" x14ac:dyDescent="0.2">
      <c r="B93" s="254" t="s">
        <v>665</v>
      </c>
      <c r="C93" s="255"/>
      <c r="D93" s="159">
        <f>+HOMEPAGE!I26</f>
        <v>4862840</v>
      </c>
      <c r="E93" s="127" t="s">
        <v>666</v>
      </c>
      <c r="F93" s="126"/>
      <c r="G93" s="160"/>
    </row>
    <row r="94" spans="2:7" x14ac:dyDescent="0.2">
      <c r="B94" s="254" t="s">
        <v>667</v>
      </c>
      <c r="C94" s="255"/>
      <c r="D94" s="159">
        <f>+HOMEPAGE!I27</f>
        <v>24921235.289999999</v>
      </c>
      <c r="E94" s="254" t="s">
        <v>668</v>
      </c>
      <c r="F94" s="126"/>
      <c r="G94" s="160">
        <f>+HOMEPAGE!I36</f>
        <v>12547350</v>
      </c>
    </row>
    <row r="95" spans="2:7" x14ac:dyDescent="0.2">
      <c r="B95" s="254" t="s">
        <v>669</v>
      </c>
      <c r="C95" s="255"/>
      <c r="D95" s="159">
        <f>+HOMEPAGE!I28</f>
        <v>6126083</v>
      </c>
      <c r="E95" s="254" t="s">
        <v>670</v>
      </c>
      <c r="F95" s="126"/>
      <c r="G95" s="160"/>
    </row>
    <row r="96" spans="2:7" x14ac:dyDescent="0.2">
      <c r="B96" s="254" t="s">
        <v>671</v>
      </c>
      <c r="C96" s="255"/>
      <c r="D96" s="159">
        <f>+HOMEPAGE!I29</f>
        <v>76554778.5</v>
      </c>
      <c r="E96" s="254" t="s">
        <v>672</v>
      </c>
      <c r="F96" s="126"/>
      <c r="G96" s="270"/>
    </row>
    <row r="97" spans="2:7" x14ac:dyDescent="0.2">
      <c r="B97" s="188" t="s">
        <v>673</v>
      </c>
      <c r="C97" s="271"/>
      <c r="D97" s="272">
        <f>SUM(D92:D96)</f>
        <v>112464936.78999999</v>
      </c>
      <c r="E97" s="127" t="s">
        <v>674</v>
      </c>
      <c r="F97" s="126"/>
      <c r="G97" s="200">
        <f>SUM(G91:G96)</f>
        <v>13483174</v>
      </c>
    </row>
    <row r="98" spans="2:7" x14ac:dyDescent="0.2">
      <c r="B98" s="188" t="s">
        <v>675</v>
      </c>
      <c r="C98" s="271"/>
      <c r="D98" s="272">
        <f>D89+D90+D97</f>
        <v>112464936.78999999</v>
      </c>
      <c r="E98" s="188" t="s">
        <v>676</v>
      </c>
      <c r="F98" s="126"/>
      <c r="G98" s="200">
        <f>G89+G97</f>
        <v>29678639.009999998</v>
      </c>
    </row>
    <row r="99" spans="2:7" ht="13.5" thickBot="1" x14ac:dyDescent="0.25">
      <c r="B99" s="273" t="s">
        <v>655</v>
      </c>
      <c r="C99" s="260"/>
      <c r="D99" s="274"/>
      <c r="E99" s="273" t="s">
        <v>655</v>
      </c>
      <c r="F99" s="260"/>
      <c r="G99" s="275"/>
    </row>
    <row r="100" spans="2:7" ht="13.5" thickTop="1" x14ac:dyDescent="0.2">
      <c r="B100" s="236"/>
      <c r="C100" s="237"/>
      <c r="D100" s="237"/>
      <c r="E100" s="237"/>
      <c r="F100" s="238"/>
      <c r="G100" s="173"/>
    </row>
    <row r="101" spans="2:7" x14ac:dyDescent="0.2">
      <c r="B101" s="147" t="s">
        <v>677</v>
      </c>
      <c r="C101" s="135"/>
      <c r="D101" s="135"/>
      <c r="E101" s="135"/>
      <c r="F101" s="204"/>
      <c r="G101" s="173"/>
    </row>
    <row r="102" spans="2:7" x14ac:dyDescent="0.2">
      <c r="B102" s="136"/>
      <c r="C102" s="120"/>
      <c r="D102" s="120"/>
      <c r="E102" s="120"/>
      <c r="F102" s="173"/>
      <c r="G102" s="173"/>
    </row>
    <row r="103" spans="2:7" x14ac:dyDescent="0.2">
      <c r="B103" s="127"/>
      <c r="C103" s="126"/>
      <c r="D103" s="126"/>
      <c r="E103" s="178" t="s">
        <v>678</v>
      </c>
      <c r="F103" s="276" t="s">
        <v>679</v>
      </c>
      <c r="G103" s="277" t="s">
        <v>680</v>
      </c>
    </row>
    <row r="104" spans="2:7" x14ac:dyDescent="0.2">
      <c r="B104" s="147"/>
      <c r="C104" s="134"/>
      <c r="D104" s="134"/>
      <c r="E104" s="248" t="s">
        <v>33</v>
      </c>
      <c r="F104" s="278" t="s">
        <v>33</v>
      </c>
      <c r="G104" s="204" t="s">
        <v>15</v>
      </c>
    </row>
    <row r="105" spans="2:7" x14ac:dyDescent="0.2">
      <c r="B105" s="147"/>
      <c r="C105" s="134"/>
      <c r="D105" s="134"/>
      <c r="E105" s="248" t="s">
        <v>681</v>
      </c>
      <c r="F105" s="278" t="s">
        <v>681</v>
      </c>
      <c r="G105" s="204" t="s">
        <v>680</v>
      </c>
    </row>
    <row r="106" spans="2:7" x14ac:dyDescent="0.2">
      <c r="B106" s="232"/>
      <c r="C106" s="233"/>
      <c r="D106" s="233"/>
      <c r="E106" s="248" t="s">
        <v>682</v>
      </c>
      <c r="F106" s="278" t="s">
        <v>683</v>
      </c>
      <c r="G106" s="248" t="s">
        <v>684</v>
      </c>
    </row>
    <row r="107" spans="2:7" x14ac:dyDescent="0.2">
      <c r="B107" s="190" t="s">
        <v>685</v>
      </c>
      <c r="C107" s="126"/>
      <c r="D107" s="126"/>
      <c r="E107" s="215"/>
      <c r="F107" s="279"/>
      <c r="G107" s="280"/>
    </row>
    <row r="108" spans="2:7" x14ac:dyDescent="0.2">
      <c r="B108" s="188" t="s">
        <v>686</v>
      </c>
      <c r="C108" s="189"/>
      <c r="D108" s="189"/>
      <c r="E108" s="281"/>
      <c r="F108" s="282">
        <f>+HOMEPAGE!$I$65+HOMEPAGE!$I$66</f>
        <v>26774479</v>
      </c>
      <c r="G108" s="283">
        <f>SUM(E108:F108)</f>
        <v>26774479</v>
      </c>
    </row>
    <row r="109" spans="2:7" x14ac:dyDescent="0.2">
      <c r="B109" s="188" t="s">
        <v>687</v>
      </c>
      <c r="C109" s="189"/>
      <c r="D109" s="189"/>
      <c r="E109" s="270"/>
      <c r="F109" s="284">
        <f>+HOMEPAGE!I69</f>
        <v>14164310.109999999</v>
      </c>
      <c r="G109" s="285">
        <f>SUM(E109:F109)</f>
        <v>14164310.109999999</v>
      </c>
    </row>
    <row r="110" spans="2:7" x14ac:dyDescent="0.2">
      <c r="B110" s="188" t="s">
        <v>688</v>
      </c>
      <c r="C110" s="189"/>
      <c r="D110" s="189"/>
      <c r="E110" s="215"/>
      <c r="F110" s="279"/>
      <c r="G110" s="280"/>
    </row>
    <row r="111" spans="2:7" x14ac:dyDescent="0.2">
      <c r="B111" s="188" t="s">
        <v>689</v>
      </c>
      <c r="C111" s="189"/>
      <c r="D111" s="189"/>
      <c r="E111" s="270"/>
      <c r="F111" s="286">
        <f>+TOTALS!$AJ$14</f>
        <v>56634495</v>
      </c>
      <c r="G111" s="287"/>
    </row>
    <row r="112" spans="2:7" x14ac:dyDescent="0.2">
      <c r="B112" s="188" t="s">
        <v>690</v>
      </c>
      <c r="C112" s="189"/>
      <c r="D112" s="189"/>
      <c r="E112" s="270"/>
      <c r="F112" s="306"/>
      <c r="G112" s="288"/>
    </row>
    <row r="113" spans="2:7" x14ac:dyDescent="0.2">
      <c r="B113" s="188" t="s">
        <v>691</v>
      </c>
      <c r="C113" s="189"/>
      <c r="D113" s="189"/>
      <c r="E113" s="270"/>
      <c r="F113" s="286">
        <f>+TOTALS!$AP$14</f>
        <v>148934647.79000002</v>
      </c>
      <c r="G113" s="287"/>
    </row>
    <row r="114" spans="2:7" x14ac:dyDescent="0.2">
      <c r="B114" s="188" t="s">
        <v>692</v>
      </c>
      <c r="C114" s="189"/>
      <c r="D114" s="189"/>
      <c r="E114" s="270"/>
      <c r="F114" s="289"/>
      <c r="G114" s="287"/>
    </row>
    <row r="115" spans="2:7" x14ac:dyDescent="0.2">
      <c r="B115" s="188" t="s">
        <v>693</v>
      </c>
      <c r="C115" s="189"/>
      <c r="D115" s="189"/>
      <c r="E115" s="200">
        <f>SUM(E111:E114)</f>
        <v>0</v>
      </c>
      <c r="F115" s="284">
        <f>SUM(F111:F114)</f>
        <v>205569142.79000002</v>
      </c>
      <c r="G115" s="200">
        <f>E115+F115</f>
        <v>205569142.79000002</v>
      </c>
    </row>
    <row r="116" spans="2:7" x14ac:dyDescent="0.2">
      <c r="B116" s="188" t="s">
        <v>694</v>
      </c>
      <c r="C116" s="189"/>
      <c r="D116" s="189"/>
      <c r="E116" s="200">
        <f>E108+E109+E115</f>
        <v>0</v>
      </c>
      <c r="F116" s="290">
        <f>F108+F109+F115</f>
        <v>246507931.90000004</v>
      </c>
      <c r="G116" s="285">
        <f>SUM(E116:F116)</f>
        <v>246507931.90000004</v>
      </c>
    </row>
    <row r="117" spans="2:7" ht="13.5" thickBot="1" x14ac:dyDescent="0.25">
      <c r="B117" s="291"/>
      <c r="C117" s="292"/>
      <c r="D117" s="292"/>
      <c r="E117" s="293" t="s">
        <v>655</v>
      </c>
      <c r="F117" s="294"/>
      <c r="G117" s="275"/>
    </row>
    <row r="118" spans="2:7" ht="13.5" thickTop="1" x14ac:dyDescent="0.2">
      <c r="B118" s="295" t="s">
        <v>628</v>
      </c>
      <c r="C118" s="224"/>
      <c r="D118" s="224"/>
      <c r="E118" s="224"/>
      <c r="F118" s="224"/>
      <c r="G118" s="296"/>
    </row>
    <row r="119" spans="2:7" x14ac:dyDescent="0.2">
      <c r="B119" s="130"/>
      <c r="C119" s="224"/>
      <c r="D119" s="224"/>
      <c r="E119" s="224"/>
      <c r="F119" s="224"/>
      <c r="G119" s="296"/>
    </row>
    <row r="120" spans="2:7" x14ac:dyDescent="0.2">
      <c r="B120" s="130"/>
      <c r="C120" s="224"/>
      <c r="D120" s="224"/>
      <c r="E120" s="224"/>
      <c r="F120" s="297"/>
      <c r="G120" s="225"/>
    </row>
    <row r="121" spans="2:7" x14ac:dyDescent="0.2">
      <c r="B121" s="130"/>
      <c r="C121" s="224"/>
      <c r="D121" s="224"/>
      <c r="E121" s="224"/>
      <c r="F121" s="297"/>
      <c r="G121" s="225"/>
    </row>
    <row r="122" spans="2:7" x14ac:dyDescent="0.2">
      <c r="B122" s="130"/>
      <c r="C122" s="224"/>
      <c r="D122" s="224"/>
      <c r="E122" s="224"/>
      <c r="F122" s="297"/>
      <c r="G122" s="225"/>
    </row>
    <row r="123" spans="2:7" x14ac:dyDescent="0.2">
      <c r="B123" s="130"/>
      <c r="C123" s="224"/>
      <c r="D123" s="224"/>
      <c r="E123" s="224"/>
      <c r="F123" s="297"/>
      <c r="G123" s="225"/>
    </row>
    <row r="124" spans="2:7" x14ac:dyDescent="0.2">
      <c r="B124" s="130"/>
      <c r="C124" s="224"/>
      <c r="D124" s="224"/>
      <c r="E124" s="224"/>
      <c r="F124" s="297"/>
      <c r="G124" s="225"/>
    </row>
    <row r="125" spans="2:7" x14ac:dyDescent="0.2">
      <c r="B125" s="130"/>
      <c r="C125" s="224"/>
      <c r="D125" s="224"/>
      <c r="E125" s="224"/>
      <c r="F125" s="297"/>
      <c r="G125" s="225"/>
    </row>
    <row r="126" spans="2:7" x14ac:dyDescent="0.2">
      <c r="B126" s="130"/>
      <c r="C126" s="224"/>
      <c r="D126" s="224"/>
      <c r="E126" s="224"/>
      <c r="F126" s="297"/>
      <c r="G126" s="225"/>
    </row>
    <row r="127" spans="2:7" x14ac:dyDescent="0.2">
      <c r="B127" s="130"/>
      <c r="C127" s="224"/>
      <c r="D127" s="224"/>
      <c r="E127" s="224"/>
      <c r="F127" s="297"/>
      <c r="G127" s="225"/>
    </row>
    <row r="128" spans="2:7" x14ac:dyDescent="0.2">
      <c r="B128" s="298"/>
      <c r="C128" s="299"/>
      <c r="D128" s="299"/>
      <c r="E128" s="299"/>
      <c r="F128" s="300"/>
      <c r="G128" s="301"/>
    </row>
    <row r="129" spans="2:7" x14ac:dyDescent="0.2">
      <c r="B129" s="191" t="s">
        <v>695</v>
      </c>
      <c r="C129" s="191"/>
      <c r="D129" s="191"/>
      <c r="E129" s="191"/>
      <c r="F129" s="120"/>
      <c r="G129" s="257"/>
    </row>
    <row r="130" spans="2:7" x14ac:dyDescent="0.2">
      <c r="B130" s="135" t="s">
        <v>696</v>
      </c>
      <c r="C130" s="135"/>
      <c r="D130" s="135"/>
      <c r="E130" s="135"/>
      <c r="F130" s="135"/>
      <c r="G130" s="135"/>
    </row>
  </sheetData>
  <mergeCells count="1">
    <mergeCell ref="B51:G51"/>
  </mergeCells>
  <phoneticPr fontId="0" type="noConversion"/>
  <pageMargins left="0.75" right="0.75" top="1" bottom="1" header="0.5" footer="0.5"/>
  <pageSetup scale="70" fitToHeight="2" orientation="portrait" r:id="rId1"/>
  <headerFooter alignWithMargins="0"/>
  <rowBreaks count="1" manualBreakCount="1">
    <brk id="65" min="1" max="6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CITIES</vt:lpstr>
      <vt:lpstr>COUNTIES</vt:lpstr>
      <vt:lpstr>HIDISTS</vt:lpstr>
      <vt:lpstr>TOTALS</vt:lpstr>
      <vt:lpstr>HOMEPAGE</vt:lpstr>
      <vt:lpstr>FHWA 536</vt:lpstr>
      <vt:lpstr>CITIES!Print_Area</vt:lpstr>
      <vt:lpstr>COUNTIES!Print_Area</vt:lpstr>
      <vt:lpstr>'FHWA 536'!Print_Area</vt:lpstr>
      <vt:lpstr>HIDISTS!Print_Area</vt:lpstr>
      <vt:lpstr>HOMEPAGE!Print_Area</vt:lpstr>
      <vt:lpstr>TOTALS!Print_Area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witherell</dc:creator>
  <cp:lastModifiedBy>Jenna Spencer</cp:lastModifiedBy>
  <cp:lastPrinted>2019-07-09T18:04:08Z</cp:lastPrinted>
  <dcterms:created xsi:type="dcterms:W3CDTF">1997-10-22T13:49:57Z</dcterms:created>
  <dcterms:modified xsi:type="dcterms:W3CDTF">2024-04-29T19:14:12Z</dcterms:modified>
</cp:coreProperties>
</file>