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A:\EandR\ROAD &amp; STREET REPORTS\R&amp;S Finance Reports\"/>
    </mc:Choice>
  </mc:AlternateContent>
  <xr:revisionPtr revIDLastSave="0" documentId="13_ncr:1_{889E9131-164A-41AE-B72A-EFC3EEEDA6C7}" xr6:coauthVersionLast="45" xr6:coauthVersionMax="45" xr10:uidLastSave="{00000000-0000-0000-0000-000000000000}"/>
  <bookViews>
    <workbookView xWindow="-28920" yWindow="-120" windowWidth="29040" windowHeight="17640" tabRatio="599" activeTab="2" xr2:uid="{00000000-000D-0000-FFFF-FFFF00000000}"/>
  </bookViews>
  <sheets>
    <sheet name="CITIES" sheetId="1" r:id="rId1"/>
    <sheet name="COUNTIES" sheetId="2" r:id="rId2"/>
    <sheet name="HIDISTS" sheetId="3" r:id="rId3"/>
    <sheet name="TOTALS" sheetId="4" r:id="rId4"/>
    <sheet name="HOMEPAGE" sheetId="5" r:id="rId5"/>
    <sheet name="FHWA 536" sheetId="6" r:id="rId6"/>
  </sheets>
  <definedNames>
    <definedName name="_xlnm._FilterDatabase" localSheetId="0" hidden="1">CITIES!$A$5:$C$202</definedName>
    <definedName name="_xlnm._FilterDatabase" localSheetId="1" hidden="1">COUNTIES!$A$5:$C$42</definedName>
    <definedName name="_xlnm._FilterDatabase" localSheetId="2" hidden="1">HIDISTS!$A$8:$C$73</definedName>
    <definedName name="_xlnm.Print_Area" localSheetId="0">CITIES!$CK$1:$CO$82</definedName>
    <definedName name="_xlnm.Print_Area" localSheetId="1">COUNTIES!$CK$1:$CO$82</definedName>
    <definedName name="_xlnm.Print_Area" localSheetId="5">'FHWA 536'!$B$3:$G$130</definedName>
    <definedName name="_xlnm.Print_Area" localSheetId="2">HIDISTS!$CK$1:$CO$81</definedName>
    <definedName name="_xlnm.Print_Area" localSheetId="4">HOMEPAGE!$A$1:$I$92</definedName>
    <definedName name="_xlnm.Print_Area" localSheetId="3">TOTALS!$BU$1:$BZ$81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5" i="3" l="1"/>
  <c r="CA55" i="3"/>
  <c r="CE55" i="3"/>
  <c r="BY139" i="1"/>
  <c r="W163" i="1"/>
  <c r="A71" i="3"/>
  <c r="A33" i="3"/>
  <c r="N44" i="1"/>
  <c r="AS39" i="2"/>
  <c r="N37" i="2"/>
  <c r="CE114" i="1"/>
  <c r="CE113" i="1"/>
  <c r="CI162" i="1"/>
  <c r="CI73" i="1"/>
  <c r="CI24" i="2"/>
  <c r="AM40" i="2"/>
  <c r="BW110" i="1"/>
  <c r="BY189" i="1"/>
  <c r="CZ1" i="1"/>
  <c r="AM41" i="3"/>
  <c r="CE38" i="3"/>
  <c r="CI38" i="3"/>
  <c r="CA170" i="1"/>
  <c r="BA18" i="3"/>
  <c r="BY18" i="3"/>
  <c r="BW27" i="3"/>
  <c r="N44" i="3"/>
  <c r="AG44" i="3"/>
  <c r="Q204" i="1"/>
  <c r="R204" i="1"/>
  <c r="P204" i="1"/>
  <c r="W52" i="1"/>
  <c r="N6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S204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BW39" i="2"/>
  <c r="AE39" i="2"/>
  <c r="N134" i="1"/>
  <c r="BG160" i="1"/>
  <c r="BG161" i="1"/>
  <c r="BG162" i="1"/>
  <c r="BG163" i="1"/>
  <c r="BA160" i="1"/>
  <c r="BA161" i="1"/>
  <c r="BA162" i="1"/>
  <c r="BA163" i="1"/>
  <c r="AM160" i="1"/>
  <c r="AM161" i="1"/>
  <c r="AM162" i="1"/>
  <c r="AM163" i="1"/>
  <c r="W159" i="1"/>
  <c r="W160" i="1"/>
  <c r="W161" i="1"/>
  <c r="W162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W37" i="3"/>
  <c r="N27" i="3"/>
  <c r="BG24" i="3"/>
  <c r="BG25" i="3"/>
  <c r="BG26" i="3"/>
  <c r="BG27" i="3"/>
  <c r="C75" i="3"/>
  <c r="BA10" i="3"/>
  <c r="AS16" i="2"/>
  <c r="BG10" i="2"/>
  <c r="BA38" i="1"/>
  <c r="AM12" i="1"/>
  <c r="N12" i="1"/>
  <c r="BW63" i="1"/>
  <c r="BA28" i="1"/>
  <c r="BA29" i="1"/>
  <c r="BA25" i="1"/>
  <c r="N25" i="1"/>
  <c r="W20" i="3"/>
  <c r="BG143" i="1"/>
  <c r="BW23" i="1"/>
  <c r="BW24" i="1"/>
  <c r="N32" i="2"/>
  <c r="W17" i="3"/>
  <c r="AS37" i="2"/>
  <c r="N13" i="1"/>
  <c r="N41" i="2"/>
  <c r="AS19" i="2"/>
  <c r="W13" i="3"/>
  <c r="W20" i="1"/>
  <c r="N34" i="3"/>
  <c r="W171" i="1"/>
  <c r="W10" i="1"/>
  <c r="W197" i="1"/>
  <c r="W13" i="1"/>
  <c r="W35" i="1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10" i="3"/>
  <c r="AE34" i="2"/>
  <c r="BW42" i="1"/>
  <c r="BG26" i="2"/>
  <c r="W28" i="2"/>
  <c r="W117" i="1"/>
  <c r="BG66" i="1"/>
  <c r="CH75" i="3"/>
  <c r="CE12" i="4"/>
  <c r="CH204" i="1"/>
  <c r="CE10" i="4"/>
  <c r="Y75" i="3"/>
  <c r="AE42" i="2"/>
  <c r="AE41" i="2"/>
  <c r="AE40" i="2"/>
  <c r="AE38" i="2"/>
  <c r="AE37" i="2"/>
  <c r="AE36" i="2"/>
  <c r="AE35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Y44" i="2"/>
  <c r="AE10" i="1"/>
  <c r="Y204" i="1"/>
  <c r="V10" i="4"/>
  <c r="V11" i="4"/>
  <c r="V12" i="4"/>
  <c r="AG13" i="1"/>
  <c r="BG59" i="3"/>
  <c r="W78" i="1"/>
  <c r="W123" i="1"/>
  <c r="W187" i="1"/>
  <c r="W100" i="1"/>
  <c r="W45" i="1"/>
  <c r="W80" i="1"/>
  <c r="W189" i="1"/>
  <c r="W11" i="3"/>
  <c r="W47" i="3"/>
  <c r="W29" i="1"/>
  <c r="W168" i="1"/>
  <c r="W179" i="1"/>
  <c r="W164" i="1"/>
  <c r="W67" i="3"/>
  <c r="W18" i="3"/>
  <c r="W167" i="1"/>
  <c r="W97" i="1"/>
  <c r="W128" i="1"/>
  <c r="W103" i="1"/>
  <c r="W154" i="1"/>
  <c r="W181" i="1"/>
  <c r="W22" i="2"/>
  <c r="W26" i="3"/>
  <c r="W43" i="3"/>
  <c r="W28" i="3"/>
  <c r="W70" i="3"/>
  <c r="W72" i="3"/>
  <c r="W35" i="3"/>
  <c r="W116" i="1"/>
  <c r="W33" i="1"/>
  <c r="W62" i="3"/>
  <c r="BG129" i="1"/>
  <c r="W129" i="1"/>
  <c r="W26" i="1"/>
  <c r="W53" i="3"/>
  <c r="W140" i="1"/>
  <c r="W37" i="2"/>
  <c r="W196" i="1"/>
  <c r="W65" i="3"/>
  <c r="W34" i="3"/>
  <c r="W50" i="3"/>
  <c r="W19" i="2"/>
  <c r="W15" i="3"/>
  <c r="W148" i="1"/>
  <c r="W36" i="3"/>
  <c r="W101" i="1"/>
  <c r="W55" i="1"/>
  <c r="W39" i="2"/>
  <c r="W27" i="1"/>
  <c r="W98" i="1"/>
  <c r="W121" i="1"/>
  <c r="W18" i="2"/>
  <c r="W22" i="1"/>
  <c r="W119" i="1"/>
  <c r="W104" i="1"/>
  <c r="W29" i="3"/>
  <c r="W26" i="2"/>
  <c r="W125" i="1"/>
  <c r="W17" i="2"/>
  <c r="W75" i="1"/>
  <c r="W31" i="1"/>
  <c r="W11" i="2"/>
  <c r="W58" i="3"/>
  <c r="W61" i="1"/>
  <c r="W55" i="3"/>
  <c r="W43" i="1"/>
  <c r="W126" i="1"/>
  <c r="W12" i="3"/>
  <c r="W23" i="3"/>
  <c r="W131" i="1"/>
  <c r="W14" i="1"/>
  <c r="W16" i="3"/>
  <c r="W173" i="1"/>
  <c r="W41" i="1"/>
  <c r="BA72" i="1"/>
  <c r="W156" i="1"/>
  <c r="W41" i="3"/>
  <c r="W23" i="2"/>
  <c r="W188" i="1"/>
  <c r="W193" i="1"/>
  <c r="W70" i="1"/>
  <c r="W69" i="3"/>
  <c r="BA90" i="1"/>
  <c r="W18" i="1"/>
  <c r="W14" i="3"/>
  <c r="W183" i="1"/>
  <c r="W56" i="3"/>
  <c r="BA50" i="1"/>
  <c r="W60" i="3"/>
  <c r="BA68" i="3"/>
  <c r="W54" i="3"/>
  <c r="W23" i="1"/>
  <c r="W169" i="1"/>
  <c r="W110" i="1"/>
  <c r="W111" i="1"/>
  <c r="W112" i="1"/>
  <c r="W73" i="3"/>
  <c r="W35" i="2"/>
  <c r="W20" i="2"/>
  <c r="W52" i="3"/>
  <c r="BW38" i="3"/>
  <c r="BG38" i="3"/>
  <c r="BA38" i="3"/>
  <c r="AS38" i="3"/>
  <c r="AM38" i="3"/>
  <c r="W38" i="3"/>
  <c r="N38" i="3"/>
  <c r="N10" i="3"/>
  <c r="BG15" i="3"/>
  <c r="BG104" i="1"/>
  <c r="AM34" i="2"/>
  <c r="AM18" i="2"/>
  <c r="BA169" i="1"/>
  <c r="BR204" i="1"/>
  <c r="C72" i="5"/>
  <c r="AM83" i="1"/>
  <c r="N59" i="1"/>
  <c r="BA69" i="3"/>
  <c r="N114" i="1"/>
  <c r="AM10" i="3"/>
  <c r="BG25" i="2"/>
  <c r="AM138" i="1"/>
  <c r="BA147" i="1"/>
  <c r="BA11" i="1"/>
  <c r="W10" i="2"/>
  <c r="W12" i="2"/>
  <c r="W13" i="2"/>
  <c r="W14" i="2"/>
  <c r="W15" i="2"/>
  <c r="W16" i="2"/>
  <c r="W21" i="2"/>
  <c r="W24" i="2"/>
  <c r="W25" i="2"/>
  <c r="W27" i="2"/>
  <c r="W29" i="2"/>
  <c r="W30" i="2"/>
  <c r="W31" i="2"/>
  <c r="W32" i="2"/>
  <c r="AG32" i="2"/>
  <c r="W33" i="2"/>
  <c r="W34" i="2"/>
  <c r="W36" i="2"/>
  <c r="W38" i="2"/>
  <c r="W40" i="2"/>
  <c r="W41" i="2"/>
  <c r="W42" i="2"/>
  <c r="AM49" i="1"/>
  <c r="AM69" i="1"/>
  <c r="AM58" i="1"/>
  <c r="AM59" i="1"/>
  <c r="AM60" i="1"/>
  <c r="AM61" i="1"/>
  <c r="AM62" i="1"/>
  <c r="AM63" i="1"/>
  <c r="AM64" i="1"/>
  <c r="AM65" i="1"/>
  <c r="AM66" i="1"/>
  <c r="AM67" i="1"/>
  <c r="AM68" i="1"/>
  <c r="AM70" i="1"/>
  <c r="AM71" i="1"/>
  <c r="AM72" i="1"/>
  <c r="AM73" i="1"/>
  <c r="BG87" i="1"/>
  <c r="BG77" i="1"/>
  <c r="BA37" i="2"/>
  <c r="N31" i="1"/>
  <c r="BW54" i="3"/>
  <c r="BG65" i="1"/>
  <c r="BW153" i="1"/>
  <c r="BG35" i="2"/>
  <c r="AS42" i="2"/>
  <c r="BG19" i="1"/>
  <c r="BG20" i="1"/>
  <c r="BG21" i="1"/>
  <c r="BG22" i="1"/>
  <c r="CE43" i="2"/>
  <c r="CI43" i="2"/>
  <c r="BG30" i="3"/>
  <c r="BW190" i="1"/>
  <c r="BG31" i="1"/>
  <c r="BG22" i="3"/>
  <c r="AM19" i="2"/>
  <c r="AM20" i="2"/>
  <c r="AM21" i="2"/>
  <c r="AM22" i="2"/>
  <c r="AM23" i="2"/>
  <c r="AM24" i="2"/>
  <c r="AM25" i="2"/>
  <c r="AM26" i="2"/>
  <c r="BG126" i="1"/>
  <c r="BG127" i="1"/>
  <c r="BG114" i="1"/>
  <c r="BG115" i="1"/>
  <c r="BG48" i="1"/>
  <c r="BA26" i="1"/>
  <c r="BG14" i="2"/>
  <c r="BG16" i="2"/>
  <c r="N120" i="1"/>
  <c r="BA36" i="1"/>
  <c r="CC204" i="1"/>
  <c r="BZ10" i="4"/>
  <c r="BW19" i="2"/>
  <c r="BW20" i="2"/>
  <c r="BG18" i="2"/>
  <c r="BG19" i="2"/>
  <c r="BG20" i="2"/>
  <c r="BA17" i="2"/>
  <c r="BA18" i="2"/>
  <c r="BA19" i="2"/>
  <c r="N18" i="2"/>
  <c r="N19" i="2"/>
  <c r="N20" i="2"/>
  <c r="BA30" i="3"/>
  <c r="BG110" i="1"/>
  <c r="BG57" i="1"/>
  <c r="N10" i="2"/>
  <c r="AM10" i="2"/>
  <c r="AS10" i="2"/>
  <c r="BA10" i="2"/>
  <c r="BW10" i="2"/>
  <c r="BG14" i="1"/>
  <c r="BG52" i="1"/>
  <c r="CC75" i="3"/>
  <c r="BZ12" i="4"/>
  <c r="CC44" i="2"/>
  <c r="BZ11" i="4"/>
  <c r="BG62" i="1"/>
  <c r="BG11" i="3"/>
  <c r="BG88" i="1"/>
  <c r="N182" i="1"/>
  <c r="N47" i="3"/>
  <c r="BA11" i="2"/>
  <c r="N24" i="3"/>
  <c r="BW117" i="1"/>
  <c r="N197" i="1"/>
  <c r="AG197" i="1"/>
  <c r="BA156" i="1"/>
  <c r="BA157" i="1"/>
  <c r="BA158" i="1"/>
  <c r="BA159" i="1"/>
  <c r="AS18" i="2"/>
  <c r="BA100" i="1"/>
  <c r="BA101" i="1"/>
  <c r="AM62" i="3"/>
  <c r="AM63" i="3"/>
  <c r="AM64" i="3"/>
  <c r="AM65" i="3"/>
  <c r="AM66" i="3"/>
  <c r="AM67" i="3"/>
  <c r="N11" i="2"/>
  <c r="AG11" i="2"/>
  <c r="N12" i="2"/>
  <c r="N13" i="2"/>
  <c r="N14" i="2"/>
  <c r="N15" i="2"/>
  <c r="N16" i="2"/>
  <c r="N17" i="2"/>
  <c r="AG17" i="2"/>
  <c r="BA47" i="3"/>
  <c r="N65" i="3"/>
  <c r="BA65" i="3"/>
  <c r="BG65" i="3"/>
  <c r="BW65" i="3"/>
  <c r="AS65" i="3"/>
  <c r="N35" i="3"/>
  <c r="AS35" i="3"/>
  <c r="BA35" i="3"/>
  <c r="BG35" i="3"/>
  <c r="BW35" i="3"/>
  <c r="AM35" i="3"/>
  <c r="N52" i="3"/>
  <c r="AS52" i="3"/>
  <c r="BA52" i="3"/>
  <c r="BG52" i="3"/>
  <c r="BW52" i="3"/>
  <c r="AM52" i="3"/>
  <c r="N71" i="3"/>
  <c r="W71" i="3"/>
  <c r="AM71" i="3"/>
  <c r="AS71" i="3"/>
  <c r="BA71" i="3"/>
  <c r="BG71" i="3"/>
  <c r="BW71" i="3"/>
  <c r="N32" i="3"/>
  <c r="W32" i="3"/>
  <c r="AS32" i="3"/>
  <c r="BA32" i="3"/>
  <c r="BG32" i="3"/>
  <c r="BW32" i="3"/>
  <c r="AM32" i="3"/>
  <c r="N51" i="3"/>
  <c r="W51" i="3"/>
  <c r="AS51" i="3"/>
  <c r="BA51" i="3"/>
  <c r="BG51" i="3"/>
  <c r="BW51" i="3"/>
  <c r="AM51" i="3"/>
  <c r="AS47" i="3"/>
  <c r="BG47" i="3"/>
  <c r="BW47" i="3"/>
  <c r="AM47" i="3"/>
  <c r="N45" i="3"/>
  <c r="W45" i="3"/>
  <c r="BA45" i="3"/>
  <c r="BG45" i="3"/>
  <c r="BW45" i="3"/>
  <c r="AM45" i="3"/>
  <c r="AS45" i="3"/>
  <c r="W10" i="3"/>
  <c r="AS10" i="3"/>
  <c r="BG10" i="3"/>
  <c r="BW10" i="3"/>
  <c r="N11" i="3"/>
  <c r="AM11" i="3"/>
  <c r="AS11" i="3"/>
  <c r="BA11" i="3"/>
  <c r="BW11" i="3"/>
  <c r="N12" i="3"/>
  <c r="AM12" i="3"/>
  <c r="AS12" i="3"/>
  <c r="BA12" i="3"/>
  <c r="BG12" i="3"/>
  <c r="BW12" i="3"/>
  <c r="N13" i="3"/>
  <c r="AG13" i="3"/>
  <c r="AM13" i="3"/>
  <c r="AS13" i="3"/>
  <c r="BA13" i="3"/>
  <c r="BG13" i="3"/>
  <c r="BW13" i="3"/>
  <c r="N14" i="3"/>
  <c r="AM14" i="3"/>
  <c r="AS14" i="3"/>
  <c r="BA14" i="3"/>
  <c r="BG14" i="3"/>
  <c r="BW14" i="3"/>
  <c r="N15" i="3"/>
  <c r="AM15" i="3"/>
  <c r="AS15" i="3"/>
  <c r="BA15" i="3"/>
  <c r="BW15" i="3"/>
  <c r="N16" i="3"/>
  <c r="AM16" i="3"/>
  <c r="AS16" i="3"/>
  <c r="BA16" i="3"/>
  <c r="BG16" i="3"/>
  <c r="BW16" i="3"/>
  <c r="N17" i="3"/>
  <c r="AG17" i="3"/>
  <c r="AM17" i="3"/>
  <c r="AS17" i="3"/>
  <c r="BA17" i="3"/>
  <c r="BG17" i="3"/>
  <c r="BW17" i="3"/>
  <c r="N18" i="3"/>
  <c r="AM18" i="3"/>
  <c r="AS18" i="3"/>
  <c r="BG18" i="3"/>
  <c r="BW18" i="3"/>
  <c r="N19" i="3"/>
  <c r="W19" i="3"/>
  <c r="AM19" i="3"/>
  <c r="AS19" i="3"/>
  <c r="BA19" i="3"/>
  <c r="BG19" i="3"/>
  <c r="BW19" i="3"/>
  <c r="N20" i="3"/>
  <c r="AM20" i="3"/>
  <c r="AS20" i="3"/>
  <c r="BA20" i="3"/>
  <c r="BG20" i="3"/>
  <c r="BW20" i="3"/>
  <c r="N21" i="3"/>
  <c r="W21" i="3"/>
  <c r="AM21" i="3"/>
  <c r="AS21" i="3"/>
  <c r="BA21" i="3"/>
  <c r="BG21" i="3"/>
  <c r="BW21" i="3"/>
  <c r="N22" i="3"/>
  <c r="W22" i="3"/>
  <c r="AM22" i="3"/>
  <c r="AS22" i="3"/>
  <c r="BA22" i="3"/>
  <c r="BW22" i="3"/>
  <c r="N23" i="3"/>
  <c r="AM23" i="3"/>
  <c r="AS23" i="3"/>
  <c r="BA23" i="3"/>
  <c r="BG23" i="3"/>
  <c r="BW23" i="3"/>
  <c r="W24" i="3"/>
  <c r="AM24" i="3"/>
  <c r="AS24" i="3"/>
  <c r="BA24" i="3"/>
  <c r="BW24" i="3"/>
  <c r="N25" i="3"/>
  <c r="W25" i="3"/>
  <c r="AM25" i="3"/>
  <c r="AS25" i="3"/>
  <c r="BA25" i="3"/>
  <c r="BW25" i="3"/>
  <c r="N26" i="3"/>
  <c r="AM26" i="3"/>
  <c r="AS26" i="3"/>
  <c r="BA26" i="3"/>
  <c r="BW26" i="3"/>
  <c r="W27" i="3"/>
  <c r="AM27" i="3"/>
  <c r="AS27" i="3"/>
  <c r="BA27" i="3"/>
  <c r="N28" i="3"/>
  <c r="AS28" i="3"/>
  <c r="BA28" i="3"/>
  <c r="BG28" i="3"/>
  <c r="BW28" i="3"/>
  <c r="N29" i="3"/>
  <c r="AM29" i="3"/>
  <c r="AS29" i="3"/>
  <c r="BA29" i="3"/>
  <c r="BG29" i="3"/>
  <c r="BW29" i="3"/>
  <c r="N30" i="3"/>
  <c r="W30" i="3"/>
  <c r="AM30" i="3"/>
  <c r="AS30" i="3"/>
  <c r="BW30" i="3"/>
  <c r="N31" i="3"/>
  <c r="W31" i="3"/>
  <c r="AM31" i="3"/>
  <c r="AS31" i="3"/>
  <c r="BA31" i="3"/>
  <c r="BG31" i="3"/>
  <c r="BW31" i="3"/>
  <c r="N33" i="3"/>
  <c r="W33" i="3"/>
  <c r="AM33" i="3"/>
  <c r="AS33" i="3"/>
  <c r="BA33" i="3"/>
  <c r="BG33" i="3"/>
  <c r="BW33" i="3"/>
  <c r="AM34" i="3"/>
  <c r="AS34" i="3"/>
  <c r="BA34" i="3"/>
  <c r="BG34" i="3"/>
  <c r="BW34" i="3"/>
  <c r="N36" i="3"/>
  <c r="AM36" i="3"/>
  <c r="AS36" i="3"/>
  <c r="BA36" i="3"/>
  <c r="BG36" i="3"/>
  <c r="BW36" i="3"/>
  <c r="N37" i="3"/>
  <c r="AM37" i="3"/>
  <c r="AS37" i="3"/>
  <c r="BA37" i="3"/>
  <c r="BG37" i="3"/>
  <c r="BW37" i="3"/>
  <c r="N39" i="3"/>
  <c r="W39" i="3"/>
  <c r="AM39" i="3"/>
  <c r="AS39" i="3"/>
  <c r="BA39" i="3"/>
  <c r="BG39" i="3"/>
  <c r="BW39" i="3"/>
  <c r="N40" i="3"/>
  <c r="W40" i="3"/>
  <c r="AM40" i="3"/>
  <c r="AS40" i="3"/>
  <c r="BA40" i="3"/>
  <c r="BG40" i="3"/>
  <c r="BW40" i="3"/>
  <c r="N41" i="3"/>
  <c r="AS41" i="3"/>
  <c r="BA41" i="3"/>
  <c r="BG41" i="3"/>
  <c r="BW41" i="3"/>
  <c r="N42" i="3"/>
  <c r="W42" i="3"/>
  <c r="AM42" i="3"/>
  <c r="AS42" i="3"/>
  <c r="BA42" i="3"/>
  <c r="BG42" i="3"/>
  <c r="BW42" i="3"/>
  <c r="N43" i="3"/>
  <c r="AM43" i="3"/>
  <c r="AS43" i="3"/>
  <c r="BA43" i="3"/>
  <c r="BG43" i="3"/>
  <c r="BW43" i="3"/>
  <c r="W44" i="3"/>
  <c r="AM44" i="3"/>
  <c r="AS44" i="3"/>
  <c r="BA44" i="3"/>
  <c r="BG44" i="3"/>
  <c r="BW44" i="3"/>
  <c r="N46" i="3"/>
  <c r="W46" i="3"/>
  <c r="AM46" i="3"/>
  <c r="AS46" i="3"/>
  <c r="BA46" i="3"/>
  <c r="BG46" i="3"/>
  <c r="BW46" i="3"/>
  <c r="N48" i="3"/>
  <c r="W48" i="3"/>
  <c r="AM48" i="3"/>
  <c r="AS48" i="3"/>
  <c r="BA48" i="3"/>
  <c r="BG48" i="3"/>
  <c r="BW48" i="3"/>
  <c r="N49" i="3"/>
  <c r="W49" i="3"/>
  <c r="AM49" i="3"/>
  <c r="AS49" i="3"/>
  <c r="BA49" i="3"/>
  <c r="BG49" i="3"/>
  <c r="BW49" i="3"/>
  <c r="N50" i="3"/>
  <c r="AM50" i="3"/>
  <c r="AS50" i="3"/>
  <c r="BA50" i="3"/>
  <c r="BG50" i="3"/>
  <c r="BW50" i="3"/>
  <c r="N53" i="3"/>
  <c r="AM53" i="3"/>
  <c r="AS53" i="3"/>
  <c r="BA53" i="3"/>
  <c r="BG53" i="3"/>
  <c r="BW53" i="3"/>
  <c r="N54" i="3"/>
  <c r="AM54" i="3"/>
  <c r="AS54" i="3"/>
  <c r="BA54" i="3"/>
  <c r="BG54" i="3"/>
  <c r="AM55" i="3"/>
  <c r="AS55" i="3"/>
  <c r="BA55" i="3"/>
  <c r="BG55" i="3"/>
  <c r="BW55" i="3"/>
  <c r="N56" i="3"/>
  <c r="AM56" i="3"/>
  <c r="AS56" i="3"/>
  <c r="BA56" i="3"/>
  <c r="BG56" i="3"/>
  <c r="BW56" i="3"/>
  <c r="N57" i="3"/>
  <c r="W57" i="3"/>
  <c r="AM57" i="3"/>
  <c r="AS57" i="3"/>
  <c r="BA57" i="3"/>
  <c r="BG57" i="3"/>
  <c r="BW57" i="3"/>
  <c r="N58" i="3"/>
  <c r="AM58" i="3"/>
  <c r="AS58" i="3"/>
  <c r="BA58" i="3"/>
  <c r="BG58" i="3"/>
  <c r="BW58" i="3"/>
  <c r="N59" i="3"/>
  <c r="W59" i="3"/>
  <c r="AM59" i="3"/>
  <c r="AS59" i="3"/>
  <c r="BA59" i="3"/>
  <c r="BW59" i="3"/>
  <c r="N60" i="3"/>
  <c r="AM60" i="3"/>
  <c r="AS60" i="3"/>
  <c r="BA60" i="3"/>
  <c r="BG60" i="3"/>
  <c r="BW60" i="3"/>
  <c r="N61" i="3"/>
  <c r="W61" i="3"/>
  <c r="AM61" i="3"/>
  <c r="AS61" i="3"/>
  <c r="BA61" i="3"/>
  <c r="BG61" i="3"/>
  <c r="BW61" i="3"/>
  <c r="N62" i="3"/>
  <c r="AS62" i="3"/>
  <c r="BA62" i="3"/>
  <c r="BG62" i="3"/>
  <c r="BW62" i="3"/>
  <c r="N63" i="3"/>
  <c r="W63" i="3"/>
  <c r="AS63" i="3"/>
  <c r="BA63" i="3"/>
  <c r="BG63" i="3"/>
  <c r="BW63" i="3"/>
  <c r="N64" i="3"/>
  <c r="W64" i="3"/>
  <c r="AS64" i="3"/>
  <c r="BA64" i="3"/>
  <c r="BG64" i="3"/>
  <c r="BW64" i="3"/>
  <c r="N66" i="3"/>
  <c r="W66" i="3"/>
  <c r="AS66" i="3"/>
  <c r="BA66" i="3"/>
  <c r="BG66" i="3"/>
  <c r="BW66" i="3"/>
  <c r="N67" i="3"/>
  <c r="AS67" i="3"/>
  <c r="BA67" i="3"/>
  <c r="BG67" i="3"/>
  <c r="BW67" i="3"/>
  <c r="N68" i="3"/>
  <c r="W68" i="3"/>
  <c r="AM68" i="3"/>
  <c r="AS68" i="3"/>
  <c r="BG68" i="3"/>
  <c r="BW68" i="3"/>
  <c r="N69" i="3"/>
  <c r="AM69" i="3"/>
  <c r="AS69" i="3"/>
  <c r="BG69" i="3"/>
  <c r="BW69" i="3"/>
  <c r="N70" i="3"/>
  <c r="AM70" i="3"/>
  <c r="AS70" i="3"/>
  <c r="BA70" i="3"/>
  <c r="BG70" i="3"/>
  <c r="BW70" i="3"/>
  <c r="N72" i="3"/>
  <c r="AM72" i="3"/>
  <c r="AS72" i="3"/>
  <c r="BA72" i="3"/>
  <c r="BG72" i="3"/>
  <c r="BW72" i="3"/>
  <c r="N73" i="3"/>
  <c r="AM73" i="3"/>
  <c r="AS73" i="3"/>
  <c r="BA73" i="3"/>
  <c r="BG73" i="3"/>
  <c r="BW73" i="3"/>
  <c r="N22" i="2"/>
  <c r="AS22" i="2"/>
  <c r="BA22" i="2"/>
  <c r="BG22" i="2"/>
  <c r="BW22" i="2"/>
  <c r="N26" i="2"/>
  <c r="AS26" i="2"/>
  <c r="BA26" i="2"/>
  <c r="BW26" i="2"/>
  <c r="AM11" i="2"/>
  <c r="AS11" i="2"/>
  <c r="BG11" i="2"/>
  <c r="BW11" i="2"/>
  <c r="AM12" i="2"/>
  <c r="AS12" i="2"/>
  <c r="BA12" i="2"/>
  <c r="BG12" i="2"/>
  <c r="BW12" i="2"/>
  <c r="AM13" i="2"/>
  <c r="AS13" i="2"/>
  <c r="BA13" i="2"/>
  <c r="BG13" i="2"/>
  <c r="BW13" i="2"/>
  <c r="AM14" i="2"/>
  <c r="AS14" i="2"/>
  <c r="BA14" i="2"/>
  <c r="BW14" i="2"/>
  <c r="AM15" i="2"/>
  <c r="AS15" i="2"/>
  <c r="BA15" i="2"/>
  <c r="BG15" i="2"/>
  <c r="BW15" i="2"/>
  <c r="AM16" i="2"/>
  <c r="BA16" i="2"/>
  <c r="BW16" i="2"/>
  <c r="AM17" i="2"/>
  <c r="AS17" i="2"/>
  <c r="BG17" i="2"/>
  <c r="BW17" i="2"/>
  <c r="BW18" i="2"/>
  <c r="AS20" i="2"/>
  <c r="BA20" i="2"/>
  <c r="N21" i="2"/>
  <c r="AS21" i="2"/>
  <c r="BA21" i="2"/>
  <c r="BG21" i="2"/>
  <c r="BW21" i="2"/>
  <c r="N23" i="2"/>
  <c r="AS23" i="2"/>
  <c r="BA23" i="2"/>
  <c r="BG23" i="2"/>
  <c r="BW23" i="2"/>
  <c r="N24" i="2"/>
  <c r="AS24" i="2"/>
  <c r="BA24" i="2"/>
  <c r="BG24" i="2"/>
  <c r="BW24" i="2"/>
  <c r="N25" i="2"/>
  <c r="AS25" i="2"/>
  <c r="BA25" i="2"/>
  <c r="BW25" i="2"/>
  <c r="N27" i="2"/>
  <c r="AM27" i="2"/>
  <c r="AS27" i="2"/>
  <c r="BA27" i="2"/>
  <c r="BG27" i="2"/>
  <c r="BW27" i="2"/>
  <c r="N28" i="2"/>
  <c r="AG28" i="2"/>
  <c r="AM28" i="2"/>
  <c r="AS28" i="2"/>
  <c r="BA28" i="2"/>
  <c r="BG28" i="2"/>
  <c r="BW28" i="2"/>
  <c r="N29" i="2"/>
  <c r="AM29" i="2"/>
  <c r="AS29" i="2"/>
  <c r="BA29" i="2"/>
  <c r="BG29" i="2"/>
  <c r="BW29" i="2"/>
  <c r="N30" i="2"/>
  <c r="AM30" i="2"/>
  <c r="AS30" i="2"/>
  <c r="BA30" i="2"/>
  <c r="BG30" i="2"/>
  <c r="BW30" i="2"/>
  <c r="N31" i="2"/>
  <c r="AM31" i="2"/>
  <c r="AS31" i="2"/>
  <c r="BA31" i="2"/>
  <c r="BG31" i="2"/>
  <c r="BW31" i="2"/>
  <c r="AM32" i="2"/>
  <c r="AS32" i="2"/>
  <c r="BA32" i="2"/>
  <c r="BG32" i="2"/>
  <c r="BW32" i="2"/>
  <c r="N33" i="2"/>
  <c r="AM33" i="2"/>
  <c r="AS33" i="2"/>
  <c r="BA33" i="2"/>
  <c r="BG33" i="2"/>
  <c r="BW33" i="2"/>
  <c r="N34" i="2"/>
  <c r="AS34" i="2"/>
  <c r="BA34" i="2"/>
  <c r="BG34" i="2"/>
  <c r="BW34" i="2"/>
  <c r="N35" i="2"/>
  <c r="AM35" i="2"/>
  <c r="AS35" i="2"/>
  <c r="BA35" i="2"/>
  <c r="BW35" i="2"/>
  <c r="N36" i="2"/>
  <c r="AM36" i="2"/>
  <c r="AS36" i="2"/>
  <c r="BA36" i="2"/>
  <c r="BG36" i="2"/>
  <c r="BW36" i="2"/>
  <c r="AM37" i="2"/>
  <c r="BG37" i="2"/>
  <c r="BW37" i="2"/>
  <c r="N38" i="2"/>
  <c r="AM38" i="2"/>
  <c r="AS38" i="2"/>
  <c r="BA38" i="2"/>
  <c r="BG38" i="2"/>
  <c r="BW38" i="2"/>
  <c r="N39" i="2"/>
  <c r="AM39" i="2"/>
  <c r="BA39" i="2"/>
  <c r="BG39" i="2"/>
  <c r="N40" i="2"/>
  <c r="AS40" i="2"/>
  <c r="BA40" i="2"/>
  <c r="BY40" i="2"/>
  <c r="BG40" i="2"/>
  <c r="BW40" i="2"/>
  <c r="AM41" i="2"/>
  <c r="AS41" i="2"/>
  <c r="BA41" i="2"/>
  <c r="BG41" i="2"/>
  <c r="BW41" i="2"/>
  <c r="N42" i="2"/>
  <c r="AM42" i="2"/>
  <c r="BA42" i="2"/>
  <c r="BG42" i="2"/>
  <c r="BW42" i="2"/>
  <c r="W113" i="1"/>
  <c r="AM113" i="1"/>
  <c r="BA113" i="1"/>
  <c r="BG113" i="1"/>
  <c r="BW113" i="1"/>
  <c r="N113" i="1"/>
  <c r="W137" i="1"/>
  <c r="N137" i="1"/>
  <c r="BW137" i="1"/>
  <c r="AM137" i="1"/>
  <c r="BA137" i="1"/>
  <c r="BG137" i="1"/>
  <c r="N119" i="1"/>
  <c r="BA119" i="1"/>
  <c r="BG119" i="1"/>
  <c r="BW119" i="1"/>
  <c r="AM119" i="1"/>
  <c r="N165" i="1"/>
  <c r="W165" i="1"/>
  <c r="BA165" i="1"/>
  <c r="BW165" i="1"/>
  <c r="AM165" i="1"/>
  <c r="BG165" i="1"/>
  <c r="N201" i="1"/>
  <c r="W201" i="1"/>
  <c r="BA201" i="1"/>
  <c r="BG201" i="1"/>
  <c r="BW201" i="1"/>
  <c r="AM201" i="1"/>
  <c r="N116" i="1"/>
  <c r="AM116" i="1"/>
  <c r="BA116" i="1"/>
  <c r="BG116" i="1"/>
  <c r="BW116" i="1"/>
  <c r="W139" i="1"/>
  <c r="AG139" i="1"/>
  <c r="BA139" i="1"/>
  <c r="BG139" i="1"/>
  <c r="BW139" i="1"/>
  <c r="AM139" i="1"/>
  <c r="N139" i="1"/>
  <c r="N161" i="1"/>
  <c r="BW161" i="1"/>
  <c r="N69" i="1"/>
  <c r="W69" i="1"/>
  <c r="BA69" i="1"/>
  <c r="BG69" i="1"/>
  <c r="BW69" i="1"/>
  <c r="N122" i="1"/>
  <c r="W122" i="1"/>
  <c r="BA122" i="1"/>
  <c r="BG122" i="1"/>
  <c r="BW122" i="1"/>
  <c r="AM122" i="1"/>
  <c r="BA188" i="1"/>
  <c r="BG188" i="1"/>
  <c r="BW188" i="1"/>
  <c r="AM188" i="1"/>
  <c r="N188" i="1"/>
  <c r="W30" i="1"/>
  <c r="BA30" i="1"/>
  <c r="BW30" i="1"/>
  <c r="AM30" i="1"/>
  <c r="BG30" i="1"/>
  <c r="N30" i="1"/>
  <c r="N106" i="1"/>
  <c r="W106" i="1"/>
  <c r="AM106" i="1"/>
  <c r="BW106" i="1"/>
  <c r="BA106" i="1"/>
  <c r="BG106" i="1"/>
  <c r="N130" i="1"/>
  <c r="W130" i="1"/>
  <c r="BA130" i="1"/>
  <c r="BG130" i="1"/>
  <c r="BW130" i="1"/>
  <c r="AM130" i="1"/>
  <c r="N78" i="1"/>
  <c r="AM78" i="1"/>
  <c r="BA78" i="1"/>
  <c r="BG78" i="1"/>
  <c r="BW78" i="1"/>
  <c r="N108" i="1"/>
  <c r="W108" i="1"/>
  <c r="BA108" i="1"/>
  <c r="BG108" i="1"/>
  <c r="BW108" i="1"/>
  <c r="AM108" i="1"/>
  <c r="W134" i="1"/>
  <c r="BA134" i="1"/>
  <c r="BG134" i="1"/>
  <c r="BW134" i="1"/>
  <c r="AM134" i="1"/>
  <c r="AM31" i="1"/>
  <c r="BA31" i="1"/>
  <c r="BW31" i="1"/>
  <c r="N123" i="1"/>
  <c r="BA123" i="1"/>
  <c r="BG123" i="1"/>
  <c r="BW123" i="1"/>
  <c r="AM123" i="1"/>
  <c r="W176" i="1"/>
  <c r="BW176" i="1"/>
  <c r="AM176" i="1"/>
  <c r="BA176" i="1"/>
  <c r="BG176" i="1"/>
  <c r="N176" i="1"/>
  <c r="BA197" i="1"/>
  <c r="BG197" i="1"/>
  <c r="BW197" i="1"/>
  <c r="AM197" i="1"/>
  <c r="W39" i="1"/>
  <c r="BA39" i="1"/>
  <c r="AM39" i="1"/>
  <c r="BG39" i="1"/>
  <c r="BW39" i="1"/>
  <c r="N39" i="1"/>
  <c r="N142" i="1"/>
  <c r="W142" i="1"/>
  <c r="BA142" i="1"/>
  <c r="BW142" i="1"/>
  <c r="AM142" i="1"/>
  <c r="BG142" i="1"/>
  <c r="N14" i="1"/>
  <c r="AM14" i="1"/>
  <c r="BA14" i="1"/>
  <c r="BW14" i="1"/>
  <c r="N189" i="1"/>
  <c r="BA189" i="1"/>
  <c r="BG189" i="1"/>
  <c r="BW189" i="1"/>
  <c r="AM189" i="1"/>
  <c r="N117" i="1"/>
  <c r="BA117" i="1"/>
  <c r="BG117" i="1"/>
  <c r="AM117" i="1"/>
  <c r="N40" i="1"/>
  <c r="W40" i="1"/>
  <c r="BA40" i="1"/>
  <c r="BG40" i="1"/>
  <c r="BW40" i="1"/>
  <c r="AM40" i="1"/>
  <c r="N92" i="1"/>
  <c r="W92" i="1"/>
  <c r="BA92" i="1"/>
  <c r="BG92" i="1"/>
  <c r="BW92" i="1"/>
  <c r="AM92" i="1"/>
  <c r="N10" i="1"/>
  <c r="AM10" i="1"/>
  <c r="AS10" i="1"/>
  <c r="BA10" i="1"/>
  <c r="BG10" i="1"/>
  <c r="BW10" i="1"/>
  <c r="N11" i="1"/>
  <c r="W11" i="1"/>
  <c r="AM11" i="1"/>
  <c r="BG11" i="1"/>
  <c r="BW11" i="1"/>
  <c r="W12" i="1"/>
  <c r="BA12" i="1"/>
  <c r="BG12" i="1"/>
  <c r="BW12" i="1"/>
  <c r="AE204" i="1"/>
  <c r="AM13" i="1"/>
  <c r="BA13" i="1"/>
  <c r="BG13" i="1"/>
  <c r="BW13" i="1"/>
  <c r="N15" i="1"/>
  <c r="W15" i="1"/>
  <c r="AM15" i="1"/>
  <c r="BA15" i="1"/>
  <c r="BG15" i="1"/>
  <c r="BW15" i="1"/>
  <c r="N16" i="1"/>
  <c r="W16" i="1"/>
  <c r="AM16" i="1"/>
  <c r="BA16" i="1"/>
  <c r="BG16" i="1"/>
  <c r="BW16" i="1"/>
  <c r="N17" i="1"/>
  <c r="W17" i="1"/>
  <c r="AM17" i="1"/>
  <c r="BA17" i="1"/>
  <c r="BG17" i="1"/>
  <c r="BW17" i="1"/>
  <c r="N18" i="1"/>
  <c r="AG18" i="1"/>
  <c r="AM18" i="1"/>
  <c r="BA18" i="1"/>
  <c r="BG18" i="1"/>
  <c r="BW18" i="1"/>
  <c r="N19" i="1"/>
  <c r="W19" i="1"/>
  <c r="AM19" i="1"/>
  <c r="BA19" i="1"/>
  <c r="BW19" i="1"/>
  <c r="N20" i="1"/>
  <c r="AG20" i="1"/>
  <c r="AM20" i="1"/>
  <c r="BA20" i="1"/>
  <c r="BW20" i="1"/>
  <c r="N21" i="1"/>
  <c r="W21" i="1"/>
  <c r="AM21" i="1"/>
  <c r="BA21" i="1"/>
  <c r="BW21" i="1"/>
  <c r="N22" i="1"/>
  <c r="AM22" i="1"/>
  <c r="BA22" i="1"/>
  <c r="BW22" i="1"/>
  <c r="N23" i="1"/>
  <c r="AM23" i="1"/>
  <c r="BA23" i="1"/>
  <c r="BG23" i="1"/>
  <c r="N24" i="1"/>
  <c r="W24" i="1"/>
  <c r="AM24" i="1"/>
  <c r="BA24" i="1"/>
  <c r="BG24" i="1"/>
  <c r="W25" i="1"/>
  <c r="AM25" i="1"/>
  <c r="BG25" i="1"/>
  <c r="BW25" i="1"/>
  <c r="N26" i="1"/>
  <c r="AM26" i="1"/>
  <c r="BG26" i="1"/>
  <c r="BW26" i="1"/>
  <c r="N27" i="1"/>
  <c r="AM27" i="1"/>
  <c r="BA27" i="1"/>
  <c r="BG27" i="1"/>
  <c r="BW27" i="1"/>
  <c r="N28" i="1"/>
  <c r="W28" i="1"/>
  <c r="AM28" i="1"/>
  <c r="BG28" i="1"/>
  <c r="BW28" i="1"/>
  <c r="N29" i="1"/>
  <c r="AG29" i="1"/>
  <c r="AM29" i="1"/>
  <c r="BG29" i="1"/>
  <c r="BW29" i="1"/>
  <c r="N32" i="1"/>
  <c r="W32" i="1"/>
  <c r="AM32" i="1"/>
  <c r="BA32" i="1"/>
  <c r="BG32" i="1"/>
  <c r="BW32" i="1"/>
  <c r="N33" i="1"/>
  <c r="AM33" i="1"/>
  <c r="BA33" i="1"/>
  <c r="BG33" i="1"/>
  <c r="BW33" i="1"/>
  <c r="N34" i="1"/>
  <c r="W34" i="1"/>
  <c r="AM34" i="1"/>
  <c r="BA34" i="1"/>
  <c r="BG34" i="1"/>
  <c r="BW34" i="1"/>
  <c r="N35" i="1"/>
  <c r="AG35" i="1"/>
  <c r="AM35" i="1"/>
  <c r="BA35" i="1"/>
  <c r="BG35" i="1"/>
  <c r="BW35" i="1"/>
  <c r="N36" i="1"/>
  <c r="W36" i="1"/>
  <c r="AM36" i="1"/>
  <c r="BG36" i="1"/>
  <c r="BW36" i="1"/>
  <c r="N37" i="1"/>
  <c r="W37" i="1"/>
  <c r="AM37" i="1"/>
  <c r="BA37" i="1"/>
  <c r="BG37" i="1"/>
  <c r="BW37" i="1"/>
  <c r="N38" i="1"/>
  <c r="W38" i="1"/>
  <c r="AM38" i="1"/>
  <c r="BG38" i="1"/>
  <c r="BW38" i="1"/>
  <c r="AM41" i="1"/>
  <c r="BA41" i="1"/>
  <c r="BG41" i="1"/>
  <c r="BY41" i="1"/>
  <c r="BW41" i="1"/>
  <c r="N42" i="1"/>
  <c r="W42" i="1"/>
  <c r="AM42" i="1"/>
  <c r="BA42" i="1"/>
  <c r="BG42" i="1"/>
  <c r="N43" i="1"/>
  <c r="AM43" i="1"/>
  <c r="BA43" i="1"/>
  <c r="BG43" i="1"/>
  <c r="BW43" i="1"/>
  <c r="W44" i="1"/>
  <c r="AM44" i="1"/>
  <c r="BA44" i="1"/>
  <c r="BG44" i="1"/>
  <c r="BW44" i="1"/>
  <c r="N45" i="1"/>
  <c r="AM45" i="1"/>
  <c r="BA45" i="1"/>
  <c r="BG45" i="1"/>
  <c r="BW45" i="1"/>
  <c r="N46" i="1"/>
  <c r="W46" i="1"/>
  <c r="AM46" i="1"/>
  <c r="BA46" i="1"/>
  <c r="BG46" i="1"/>
  <c r="BW46" i="1"/>
  <c r="N47" i="1"/>
  <c r="W47" i="1"/>
  <c r="AM47" i="1"/>
  <c r="BA47" i="1"/>
  <c r="BG47" i="1"/>
  <c r="BW47" i="1"/>
  <c r="N48" i="1"/>
  <c r="W48" i="1"/>
  <c r="AM48" i="1"/>
  <c r="BA48" i="1"/>
  <c r="BW48" i="1"/>
  <c r="N49" i="1"/>
  <c r="W49" i="1"/>
  <c r="BA49" i="1"/>
  <c r="BG49" i="1"/>
  <c r="BW49" i="1"/>
  <c r="N50" i="1"/>
  <c r="W50" i="1"/>
  <c r="AM50" i="1"/>
  <c r="BG50" i="1"/>
  <c r="BW50" i="1"/>
  <c r="N51" i="1"/>
  <c r="W51" i="1"/>
  <c r="AM51" i="1"/>
  <c r="BA51" i="1"/>
  <c r="BG51" i="1"/>
  <c r="BW51" i="1"/>
  <c r="N52" i="1"/>
  <c r="AM52" i="1"/>
  <c r="BA52" i="1"/>
  <c r="BW52" i="1"/>
  <c r="N53" i="1"/>
  <c r="CA53" i="1"/>
  <c r="W53" i="1"/>
  <c r="AM53" i="1"/>
  <c r="BA53" i="1"/>
  <c r="BG53" i="1"/>
  <c r="BW53" i="1"/>
  <c r="N54" i="1"/>
  <c r="W54" i="1"/>
  <c r="AM54" i="1"/>
  <c r="BA54" i="1"/>
  <c r="BG54" i="1"/>
  <c r="BW54" i="1"/>
  <c r="N55" i="1"/>
  <c r="AM55" i="1"/>
  <c r="BA55" i="1"/>
  <c r="BG55" i="1"/>
  <c r="BW55" i="1"/>
  <c r="N56" i="1"/>
  <c r="W56" i="1"/>
  <c r="AM56" i="1"/>
  <c r="BA56" i="1"/>
  <c r="BG56" i="1"/>
  <c r="BW56" i="1"/>
  <c r="N57" i="1"/>
  <c r="W57" i="1"/>
  <c r="AM57" i="1"/>
  <c r="BA57" i="1"/>
  <c r="BW57" i="1"/>
  <c r="N58" i="1"/>
  <c r="W58" i="1"/>
  <c r="BA58" i="1"/>
  <c r="BG58" i="1"/>
  <c r="BW58" i="1"/>
  <c r="W59" i="1"/>
  <c r="BA59" i="1"/>
  <c r="BG59" i="1"/>
  <c r="BW59" i="1"/>
  <c r="W60" i="1"/>
  <c r="BA60" i="1"/>
  <c r="BG60" i="1"/>
  <c r="BW60" i="1"/>
  <c r="N61" i="1"/>
  <c r="BA61" i="1"/>
  <c r="BG61" i="1"/>
  <c r="BW61" i="1"/>
  <c r="N62" i="1"/>
  <c r="W62" i="1"/>
  <c r="BA62" i="1"/>
  <c r="BW62" i="1"/>
  <c r="N63" i="1"/>
  <c r="W63" i="1"/>
  <c r="BA63" i="1"/>
  <c r="BG63" i="1"/>
  <c r="N64" i="1"/>
  <c r="W64" i="1"/>
  <c r="BA64" i="1"/>
  <c r="BG64" i="1"/>
  <c r="BW64" i="1"/>
  <c r="N65" i="1"/>
  <c r="W65" i="1"/>
  <c r="BA65" i="1"/>
  <c r="BW65" i="1"/>
  <c r="N66" i="1"/>
  <c r="W66" i="1"/>
  <c r="BA66" i="1"/>
  <c r="BW66" i="1"/>
  <c r="N67" i="1"/>
  <c r="W67" i="1"/>
  <c r="BA67" i="1"/>
  <c r="BG67" i="1"/>
  <c r="BW67" i="1"/>
  <c r="N68" i="1"/>
  <c r="W68" i="1"/>
  <c r="BA68" i="1"/>
  <c r="BG68" i="1"/>
  <c r="BW68" i="1"/>
  <c r="N70" i="1"/>
  <c r="BA70" i="1"/>
  <c r="BG70" i="1"/>
  <c r="BW70" i="1"/>
  <c r="N71" i="1"/>
  <c r="W71" i="1"/>
  <c r="BA71" i="1"/>
  <c r="BG71" i="1"/>
  <c r="BW71" i="1"/>
  <c r="N72" i="1"/>
  <c r="W72" i="1"/>
  <c r="BG72" i="1"/>
  <c r="BW72" i="1"/>
  <c r="N73" i="1"/>
  <c r="W73" i="1"/>
  <c r="BA73" i="1"/>
  <c r="BG73" i="1"/>
  <c r="BW73" i="1"/>
  <c r="N74" i="1"/>
  <c r="W74" i="1"/>
  <c r="AM74" i="1"/>
  <c r="BA74" i="1"/>
  <c r="BG74" i="1"/>
  <c r="BW74" i="1"/>
  <c r="N75" i="1"/>
  <c r="AM75" i="1"/>
  <c r="BA75" i="1"/>
  <c r="BG75" i="1"/>
  <c r="BW75" i="1"/>
  <c r="N76" i="1"/>
  <c r="W76" i="1"/>
  <c r="AM76" i="1"/>
  <c r="BA76" i="1"/>
  <c r="BG76" i="1"/>
  <c r="BW76" i="1"/>
  <c r="N77" i="1"/>
  <c r="W77" i="1"/>
  <c r="AM77" i="1"/>
  <c r="BA77" i="1"/>
  <c r="BW77" i="1"/>
  <c r="N79" i="1"/>
  <c r="W79" i="1"/>
  <c r="AM79" i="1"/>
  <c r="BA79" i="1"/>
  <c r="BG79" i="1"/>
  <c r="BW79" i="1"/>
  <c r="N80" i="1"/>
  <c r="AM80" i="1"/>
  <c r="BA80" i="1"/>
  <c r="BG80" i="1"/>
  <c r="BW80" i="1"/>
  <c r="N81" i="1"/>
  <c r="W81" i="1"/>
  <c r="AM81" i="1"/>
  <c r="BA81" i="1"/>
  <c r="BG81" i="1"/>
  <c r="BW81" i="1"/>
  <c r="N82" i="1"/>
  <c r="W82" i="1"/>
  <c r="AM82" i="1"/>
  <c r="BA82" i="1"/>
  <c r="BG82" i="1"/>
  <c r="BW82" i="1"/>
  <c r="N83" i="1"/>
  <c r="W83" i="1"/>
  <c r="BA83" i="1"/>
  <c r="BG83" i="1"/>
  <c r="BW83" i="1"/>
  <c r="N84" i="1"/>
  <c r="W84" i="1"/>
  <c r="AM84" i="1"/>
  <c r="BA84" i="1"/>
  <c r="BG84" i="1"/>
  <c r="BW84" i="1"/>
  <c r="N85" i="1"/>
  <c r="W85" i="1"/>
  <c r="AM85" i="1"/>
  <c r="BA85" i="1"/>
  <c r="BG85" i="1"/>
  <c r="BW85" i="1"/>
  <c r="N86" i="1"/>
  <c r="W86" i="1"/>
  <c r="AM86" i="1"/>
  <c r="BA86" i="1"/>
  <c r="BG86" i="1"/>
  <c r="BW86" i="1"/>
  <c r="N87" i="1"/>
  <c r="W87" i="1"/>
  <c r="AM87" i="1"/>
  <c r="BA87" i="1"/>
  <c r="BW87" i="1"/>
  <c r="N88" i="1"/>
  <c r="W88" i="1"/>
  <c r="AM88" i="1"/>
  <c r="BA88" i="1"/>
  <c r="BW88" i="1"/>
  <c r="N89" i="1"/>
  <c r="W89" i="1"/>
  <c r="AM89" i="1"/>
  <c r="BA89" i="1"/>
  <c r="BG89" i="1"/>
  <c r="BW89" i="1"/>
  <c r="N90" i="1"/>
  <c r="W90" i="1"/>
  <c r="AM90" i="1"/>
  <c r="BG90" i="1"/>
  <c r="BW90" i="1"/>
  <c r="N91" i="1"/>
  <c r="W91" i="1"/>
  <c r="AM91" i="1"/>
  <c r="BA91" i="1"/>
  <c r="BG91" i="1"/>
  <c r="BW91" i="1"/>
  <c r="N93" i="1"/>
  <c r="W93" i="1"/>
  <c r="AM93" i="1"/>
  <c r="BA93" i="1"/>
  <c r="BG93" i="1"/>
  <c r="BW93" i="1"/>
  <c r="N94" i="1"/>
  <c r="W94" i="1"/>
  <c r="AM94" i="1"/>
  <c r="BA94" i="1"/>
  <c r="BG94" i="1"/>
  <c r="BW94" i="1"/>
  <c r="N95" i="1"/>
  <c r="W95" i="1"/>
  <c r="AM95" i="1"/>
  <c r="BA95" i="1"/>
  <c r="BG95" i="1"/>
  <c r="BW95" i="1"/>
  <c r="N96" i="1"/>
  <c r="W96" i="1"/>
  <c r="AM96" i="1"/>
  <c r="BA96" i="1"/>
  <c r="BG96" i="1"/>
  <c r="BW96" i="1"/>
  <c r="N97" i="1"/>
  <c r="AM97" i="1"/>
  <c r="BA97" i="1"/>
  <c r="BG97" i="1"/>
  <c r="BW97" i="1"/>
  <c r="N98" i="1"/>
  <c r="AM98" i="1"/>
  <c r="BA98" i="1"/>
  <c r="BG98" i="1"/>
  <c r="BW98" i="1"/>
  <c r="N99" i="1"/>
  <c r="W99" i="1"/>
  <c r="AM99" i="1"/>
  <c r="BA99" i="1"/>
  <c r="BG99" i="1"/>
  <c r="BW99" i="1"/>
  <c r="N100" i="1"/>
  <c r="AM100" i="1"/>
  <c r="BG100" i="1"/>
  <c r="BW100" i="1"/>
  <c r="N101" i="1"/>
  <c r="AG101" i="1"/>
  <c r="AM101" i="1"/>
  <c r="BG101" i="1"/>
  <c r="BW101" i="1"/>
  <c r="N102" i="1"/>
  <c r="W102" i="1"/>
  <c r="AM102" i="1"/>
  <c r="BA102" i="1"/>
  <c r="BG102" i="1"/>
  <c r="BW102" i="1"/>
  <c r="N103" i="1"/>
  <c r="AM103" i="1"/>
  <c r="BA103" i="1"/>
  <c r="BG103" i="1"/>
  <c r="BW103" i="1"/>
  <c r="N104" i="1"/>
  <c r="AM104" i="1"/>
  <c r="BA104" i="1"/>
  <c r="BW104" i="1"/>
  <c r="N105" i="1"/>
  <c r="W105" i="1"/>
  <c r="AM105" i="1"/>
  <c r="BA105" i="1"/>
  <c r="BG105" i="1"/>
  <c r="BW105" i="1"/>
  <c r="N107" i="1"/>
  <c r="W107" i="1"/>
  <c r="AM107" i="1"/>
  <c r="BA107" i="1"/>
  <c r="BG107" i="1"/>
  <c r="BW107" i="1"/>
  <c r="N109" i="1"/>
  <c r="W109" i="1"/>
  <c r="AM109" i="1"/>
  <c r="BA109" i="1"/>
  <c r="BG109" i="1"/>
  <c r="BW109" i="1"/>
  <c r="N110" i="1"/>
  <c r="AM110" i="1"/>
  <c r="BA110" i="1"/>
  <c r="N111" i="1"/>
  <c r="AG111" i="1"/>
  <c r="AM111" i="1"/>
  <c r="BA111" i="1"/>
  <c r="BG111" i="1"/>
  <c r="BW111" i="1"/>
  <c r="N112" i="1"/>
  <c r="AM112" i="1"/>
  <c r="BA112" i="1"/>
  <c r="BG112" i="1"/>
  <c r="BW112" i="1"/>
  <c r="W114" i="1"/>
  <c r="AM114" i="1"/>
  <c r="BA114" i="1"/>
  <c r="BW114" i="1"/>
  <c r="N115" i="1"/>
  <c r="W115" i="1"/>
  <c r="AM115" i="1"/>
  <c r="BA115" i="1"/>
  <c r="BW115" i="1"/>
  <c r="N118" i="1"/>
  <c r="W118" i="1"/>
  <c r="AM118" i="1"/>
  <c r="BA118" i="1"/>
  <c r="BG118" i="1"/>
  <c r="BW118" i="1"/>
  <c r="W120" i="1"/>
  <c r="AM120" i="1"/>
  <c r="BA120" i="1"/>
  <c r="BG120" i="1"/>
  <c r="BW120" i="1"/>
  <c r="N121" i="1"/>
  <c r="AM121" i="1"/>
  <c r="BA121" i="1"/>
  <c r="BG121" i="1"/>
  <c r="BW121" i="1"/>
  <c r="N124" i="1"/>
  <c r="W124" i="1"/>
  <c r="AM124" i="1"/>
  <c r="BA124" i="1"/>
  <c r="BG124" i="1"/>
  <c r="BW124" i="1"/>
  <c r="N125" i="1"/>
  <c r="AM125" i="1"/>
  <c r="BA125" i="1"/>
  <c r="BG125" i="1"/>
  <c r="BW125" i="1"/>
  <c r="N126" i="1"/>
  <c r="AM126" i="1"/>
  <c r="BA126" i="1"/>
  <c r="BW126" i="1"/>
  <c r="N127" i="1"/>
  <c r="W127" i="1"/>
  <c r="AM127" i="1"/>
  <c r="BA127" i="1"/>
  <c r="BW127" i="1"/>
  <c r="N128" i="1"/>
  <c r="AM128" i="1"/>
  <c r="BA128" i="1"/>
  <c r="BG128" i="1"/>
  <c r="BW128" i="1"/>
  <c r="N129" i="1"/>
  <c r="AG129" i="1"/>
  <c r="AM129" i="1"/>
  <c r="BA129" i="1"/>
  <c r="BW129" i="1"/>
  <c r="N131" i="1"/>
  <c r="AM131" i="1"/>
  <c r="BA131" i="1"/>
  <c r="BG131" i="1"/>
  <c r="BW131" i="1"/>
  <c r="N132" i="1"/>
  <c r="W132" i="1"/>
  <c r="AM132" i="1"/>
  <c r="BA132" i="1"/>
  <c r="BG132" i="1"/>
  <c r="BW132" i="1"/>
  <c r="N133" i="1"/>
  <c r="W133" i="1"/>
  <c r="AM133" i="1"/>
  <c r="BA133" i="1"/>
  <c r="BG133" i="1"/>
  <c r="BW133" i="1"/>
  <c r="N135" i="1"/>
  <c r="W135" i="1"/>
  <c r="AM135" i="1"/>
  <c r="BA135" i="1"/>
  <c r="BG135" i="1"/>
  <c r="BW135" i="1"/>
  <c r="N136" i="1"/>
  <c r="W136" i="1"/>
  <c r="AM136" i="1"/>
  <c r="BA136" i="1"/>
  <c r="BG136" i="1"/>
  <c r="BW136" i="1"/>
  <c r="N138" i="1"/>
  <c r="W138" i="1"/>
  <c r="BA138" i="1"/>
  <c r="BG138" i="1"/>
  <c r="BW138" i="1"/>
  <c r="N140" i="1"/>
  <c r="AM140" i="1"/>
  <c r="BA140" i="1"/>
  <c r="BG140" i="1"/>
  <c r="BW140" i="1"/>
  <c r="N141" i="1"/>
  <c r="W141" i="1"/>
  <c r="AM141" i="1"/>
  <c r="BA141" i="1"/>
  <c r="BG141" i="1"/>
  <c r="BW141" i="1"/>
  <c r="N143" i="1"/>
  <c r="W143" i="1"/>
  <c r="AM143" i="1"/>
  <c r="BA143" i="1"/>
  <c r="BW143" i="1"/>
  <c r="N144" i="1"/>
  <c r="W144" i="1"/>
  <c r="AM144" i="1"/>
  <c r="BA144" i="1"/>
  <c r="BG144" i="1"/>
  <c r="BW144" i="1"/>
  <c r="N145" i="1"/>
  <c r="W145" i="1"/>
  <c r="AM145" i="1"/>
  <c r="BA145" i="1"/>
  <c r="BG145" i="1"/>
  <c r="BW145" i="1"/>
  <c r="N146" i="1"/>
  <c r="W146" i="1"/>
  <c r="BA146" i="1"/>
  <c r="BG146" i="1"/>
  <c r="BW146" i="1"/>
  <c r="N147" i="1"/>
  <c r="W147" i="1"/>
  <c r="BG147" i="1"/>
  <c r="BW147" i="1"/>
  <c r="N148" i="1"/>
  <c r="BA148" i="1"/>
  <c r="BG148" i="1"/>
  <c r="BW148" i="1"/>
  <c r="N149" i="1"/>
  <c r="W149" i="1"/>
  <c r="BA149" i="1"/>
  <c r="BG149" i="1"/>
  <c r="BW149" i="1"/>
  <c r="N150" i="1"/>
  <c r="W150" i="1"/>
  <c r="BA150" i="1"/>
  <c r="BG150" i="1"/>
  <c r="BW150" i="1"/>
  <c r="N151" i="1"/>
  <c r="W151" i="1"/>
  <c r="BA151" i="1"/>
  <c r="BG151" i="1"/>
  <c r="BW151" i="1"/>
  <c r="N152" i="1"/>
  <c r="W152" i="1"/>
  <c r="BA152" i="1"/>
  <c r="BG152" i="1"/>
  <c r="BW152" i="1"/>
  <c r="N153" i="1"/>
  <c r="W153" i="1"/>
  <c r="BA153" i="1"/>
  <c r="BG153" i="1"/>
  <c r="N154" i="1"/>
  <c r="BA154" i="1"/>
  <c r="BG154" i="1"/>
  <c r="BW154" i="1"/>
  <c r="N155" i="1"/>
  <c r="W155" i="1"/>
  <c r="BA155" i="1"/>
  <c r="BG155" i="1"/>
  <c r="BW155" i="1"/>
  <c r="N156" i="1"/>
  <c r="BG156" i="1"/>
  <c r="BW156" i="1"/>
  <c r="N157" i="1"/>
  <c r="W157" i="1"/>
  <c r="BG157" i="1"/>
  <c r="BW157" i="1"/>
  <c r="N158" i="1"/>
  <c r="W158" i="1"/>
  <c r="BG158" i="1"/>
  <c r="BW158" i="1"/>
  <c r="N159" i="1"/>
  <c r="BG159" i="1"/>
  <c r="BW159" i="1"/>
  <c r="N160" i="1"/>
  <c r="BW160" i="1"/>
  <c r="N162" i="1"/>
  <c r="AG162" i="1"/>
  <c r="BW162" i="1"/>
  <c r="N163" i="1"/>
  <c r="BW163" i="1"/>
  <c r="N164" i="1"/>
  <c r="AM164" i="1"/>
  <c r="BA164" i="1"/>
  <c r="BG164" i="1"/>
  <c r="BW164" i="1"/>
  <c r="N166" i="1"/>
  <c r="W166" i="1"/>
  <c r="AM166" i="1"/>
  <c r="BA166" i="1"/>
  <c r="BG166" i="1"/>
  <c r="BW166" i="1"/>
  <c r="N167" i="1"/>
  <c r="AM167" i="1"/>
  <c r="BA167" i="1"/>
  <c r="BG167" i="1"/>
  <c r="BW167" i="1"/>
  <c r="N168" i="1"/>
  <c r="AM168" i="1"/>
  <c r="BA168" i="1"/>
  <c r="BG168" i="1"/>
  <c r="BW168" i="1"/>
  <c r="N169" i="1"/>
  <c r="AM169" i="1"/>
  <c r="BG169" i="1"/>
  <c r="BW169" i="1"/>
  <c r="N170" i="1"/>
  <c r="W170" i="1"/>
  <c r="AM170" i="1"/>
  <c r="BA170" i="1"/>
  <c r="BG170" i="1"/>
  <c r="BW170" i="1"/>
  <c r="N171" i="1"/>
  <c r="AM171" i="1"/>
  <c r="BA171" i="1"/>
  <c r="BG171" i="1"/>
  <c r="BW171" i="1"/>
  <c r="N172" i="1"/>
  <c r="W172" i="1"/>
  <c r="AM172" i="1"/>
  <c r="BA172" i="1"/>
  <c r="BG172" i="1"/>
  <c r="BW172" i="1"/>
  <c r="N173" i="1"/>
  <c r="AM173" i="1"/>
  <c r="BA173" i="1"/>
  <c r="BG173" i="1"/>
  <c r="BW173" i="1"/>
  <c r="N174" i="1"/>
  <c r="W174" i="1"/>
  <c r="AM174" i="1"/>
  <c r="BA174" i="1"/>
  <c r="BG174" i="1"/>
  <c r="BW174" i="1"/>
  <c r="N175" i="1"/>
  <c r="W175" i="1"/>
  <c r="AM175" i="1"/>
  <c r="BA175" i="1"/>
  <c r="BG175" i="1"/>
  <c r="BW175" i="1"/>
  <c r="N177" i="1"/>
  <c r="W177" i="1"/>
  <c r="AM177" i="1"/>
  <c r="BA177" i="1"/>
  <c r="BG177" i="1"/>
  <c r="BW177" i="1"/>
  <c r="N178" i="1"/>
  <c r="W178" i="1"/>
  <c r="AM178" i="1"/>
  <c r="BA178" i="1"/>
  <c r="BG178" i="1"/>
  <c r="BW178" i="1"/>
  <c r="N179" i="1"/>
  <c r="AM179" i="1"/>
  <c r="BA179" i="1"/>
  <c r="BG179" i="1"/>
  <c r="BW179" i="1"/>
  <c r="N180" i="1"/>
  <c r="W180" i="1"/>
  <c r="AM180" i="1"/>
  <c r="BA180" i="1"/>
  <c r="BG180" i="1"/>
  <c r="BW180" i="1"/>
  <c r="N181" i="1"/>
  <c r="AG181" i="1"/>
  <c r="AM181" i="1"/>
  <c r="BA181" i="1"/>
  <c r="BG181" i="1"/>
  <c r="BW181" i="1"/>
  <c r="W182" i="1"/>
  <c r="AM182" i="1"/>
  <c r="BA182" i="1"/>
  <c r="BG182" i="1"/>
  <c r="BW182" i="1"/>
  <c r="N183" i="1"/>
  <c r="AM183" i="1"/>
  <c r="BA183" i="1"/>
  <c r="BG183" i="1"/>
  <c r="BW183" i="1"/>
  <c r="N184" i="1"/>
  <c r="W184" i="1"/>
  <c r="AM184" i="1"/>
  <c r="BA184" i="1"/>
  <c r="BG184" i="1"/>
  <c r="BW184" i="1"/>
  <c r="N185" i="1"/>
  <c r="W185" i="1"/>
  <c r="AM185" i="1"/>
  <c r="BA185" i="1"/>
  <c r="BG185" i="1"/>
  <c r="BW185" i="1"/>
  <c r="N186" i="1"/>
  <c r="W186" i="1"/>
  <c r="AM186" i="1"/>
  <c r="BA186" i="1"/>
  <c r="BG186" i="1"/>
  <c r="BW186" i="1"/>
  <c r="N187" i="1"/>
  <c r="AG187" i="1"/>
  <c r="AM187" i="1"/>
  <c r="BA187" i="1"/>
  <c r="BG187" i="1"/>
  <c r="BW187" i="1"/>
  <c r="N190" i="1"/>
  <c r="W190" i="1"/>
  <c r="AM190" i="1"/>
  <c r="BY190" i="1"/>
  <c r="CA190" i="1"/>
  <c r="CE190" i="1"/>
  <c r="BA190" i="1"/>
  <c r="BG190" i="1"/>
  <c r="N191" i="1"/>
  <c r="W191" i="1"/>
  <c r="AM191" i="1"/>
  <c r="BA191" i="1"/>
  <c r="BG191" i="1"/>
  <c r="BW191" i="1"/>
  <c r="N192" i="1"/>
  <c r="W192" i="1"/>
  <c r="AM192" i="1"/>
  <c r="BA192" i="1"/>
  <c r="BG192" i="1"/>
  <c r="BW192" i="1"/>
  <c r="N193" i="1"/>
  <c r="AM193" i="1"/>
  <c r="BA193" i="1"/>
  <c r="BG193" i="1"/>
  <c r="BW193" i="1"/>
  <c r="N194" i="1"/>
  <c r="W194" i="1"/>
  <c r="AM194" i="1"/>
  <c r="BA194" i="1"/>
  <c r="BG194" i="1"/>
  <c r="BW194" i="1"/>
  <c r="N195" i="1"/>
  <c r="W195" i="1"/>
  <c r="AM195" i="1"/>
  <c r="BA195" i="1"/>
  <c r="BG195" i="1"/>
  <c r="BW195" i="1"/>
  <c r="N196" i="1"/>
  <c r="AG196" i="1"/>
  <c r="AM196" i="1"/>
  <c r="BA196" i="1"/>
  <c r="BG196" i="1"/>
  <c r="BW196" i="1"/>
  <c r="N198" i="1"/>
  <c r="W198" i="1"/>
  <c r="AM198" i="1"/>
  <c r="BA198" i="1"/>
  <c r="BG198" i="1"/>
  <c r="BW198" i="1"/>
  <c r="N199" i="1"/>
  <c r="W199" i="1"/>
  <c r="AM199" i="1"/>
  <c r="BA199" i="1"/>
  <c r="BG199" i="1"/>
  <c r="BW199" i="1"/>
  <c r="N200" i="1"/>
  <c r="W200" i="1"/>
  <c r="AM200" i="1"/>
  <c r="BA200" i="1"/>
  <c r="BG200" i="1"/>
  <c r="BW200" i="1"/>
  <c r="N202" i="1"/>
  <c r="W202" i="1"/>
  <c r="AM202" i="1"/>
  <c r="BA202" i="1"/>
  <c r="BG202" i="1"/>
  <c r="BW202" i="1"/>
  <c r="AI204" i="1"/>
  <c r="AF10" i="4"/>
  <c r="AO204" i="1"/>
  <c r="A8" i="5"/>
  <c r="C204" i="1"/>
  <c r="B10" i="4"/>
  <c r="C44" i="2"/>
  <c r="CO8" i="2"/>
  <c r="E8" i="5"/>
  <c r="A10" i="5"/>
  <c r="A12" i="5"/>
  <c r="A13" i="5"/>
  <c r="E204" i="1"/>
  <c r="CO12" i="1"/>
  <c r="C13" i="5"/>
  <c r="E44" i="2"/>
  <c r="D11" i="4"/>
  <c r="E75" i="3"/>
  <c r="CO12" i="3"/>
  <c r="A14" i="5"/>
  <c r="F204" i="1"/>
  <c r="CO13" i="1"/>
  <c r="F44" i="2"/>
  <c r="CO13" i="2"/>
  <c r="E14" i="5"/>
  <c r="F75" i="3"/>
  <c r="CO13" i="3"/>
  <c r="G14" i="5"/>
  <c r="A15" i="5"/>
  <c r="G204" i="1"/>
  <c r="CO14" i="1"/>
  <c r="C15" i="5"/>
  <c r="G44" i="2"/>
  <c r="F11" i="4"/>
  <c r="G75" i="3"/>
  <c r="F12" i="4"/>
  <c r="A16" i="5"/>
  <c r="H44" i="2"/>
  <c r="CO15" i="2"/>
  <c r="H75" i="3"/>
  <c r="G12" i="4"/>
  <c r="A17" i="5"/>
  <c r="I204" i="1"/>
  <c r="CO16" i="1"/>
  <c r="I44" i="2"/>
  <c r="H11" i="4"/>
  <c r="I75" i="3"/>
  <c r="H12" i="4"/>
  <c r="A18" i="5"/>
  <c r="J204" i="1"/>
  <c r="I10" i="4"/>
  <c r="J44" i="2"/>
  <c r="I11" i="4"/>
  <c r="J75" i="3"/>
  <c r="CO17" i="3"/>
  <c r="A19" i="5"/>
  <c r="K204" i="1"/>
  <c r="J10" i="4"/>
  <c r="K44" i="2"/>
  <c r="CO18" i="2"/>
  <c r="E19" i="5"/>
  <c r="K75" i="3"/>
  <c r="CO18" i="3"/>
  <c r="G19" i="5"/>
  <c r="A20" i="5"/>
  <c r="L204" i="1"/>
  <c r="CO19" i="1"/>
  <c r="L44" i="2"/>
  <c r="CO19" i="2"/>
  <c r="L75" i="3"/>
  <c r="CO19" i="3"/>
  <c r="A21" i="5"/>
  <c r="M204" i="1"/>
  <c r="L10" i="4"/>
  <c r="M44" i="2"/>
  <c r="CO20" i="2"/>
  <c r="M75" i="3"/>
  <c r="CO20" i="3"/>
  <c r="A22" i="5"/>
  <c r="A23" i="5"/>
  <c r="A24" i="5"/>
  <c r="C24" i="5"/>
  <c r="E24" i="5"/>
  <c r="G24" i="5"/>
  <c r="A25" i="5"/>
  <c r="O10" i="4"/>
  <c r="P44" i="2"/>
  <c r="O11" i="4"/>
  <c r="P75" i="3"/>
  <c r="CO24" i="3"/>
  <c r="A26" i="5"/>
  <c r="CO25" i="1"/>
  <c r="S44" i="2"/>
  <c r="P11" i="4"/>
  <c r="S75" i="3"/>
  <c r="P12" i="4"/>
  <c r="A27" i="5"/>
  <c r="T204" i="1"/>
  <c r="CO26" i="1"/>
  <c r="C27" i="5"/>
  <c r="T44" i="2"/>
  <c r="Q11" i="4"/>
  <c r="T75" i="3"/>
  <c r="CO26" i="3"/>
  <c r="G27" i="5"/>
  <c r="A28" i="5"/>
  <c r="U204" i="1"/>
  <c r="CO27" i="1"/>
  <c r="C28" i="5"/>
  <c r="U44" i="2"/>
  <c r="CO27" i="2"/>
  <c r="E28" i="5"/>
  <c r="U75" i="3"/>
  <c r="R12" i="4"/>
  <c r="A29" i="5"/>
  <c r="V204" i="1"/>
  <c r="CO28" i="1"/>
  <c r="C29" i="5"/>
  <c r="V44" i="2"/>
  <c r="S11" i="4"/>
  <c r="V75" i="3"/>
  <c r="S12" i="4"/>
  <c r="A30" i="5"/>
  <c r="A31" i="5"/>
  <c r="A32" i="5"/>
  <c r="Z204" i="1"/>
  <c r="CO31" i="1"/>
  <c r="Z44" i="2"/>
  <c r="CO31" i="2"/>
  <c r="Z75" i="3"/>
  <c r="W12" i="4"/>
  <c r="A33" i="5"/>
  <c r="AA204" i="1"/>
  <c r="X10" i="4"/>
  <c r="AA44" i="2"/>
  <c r="X11" i="4"/>
  <c r="AA75" i="3"/>
  <c r="CO32" i="3"/>
  <c r="A34" i="5"/>
  <c r="AB204" i="1"/>
  <c r="Y10" i="4"/>
  <c r="AB44" i="2"/>
  <c r="CO33" i="2"/>
  <c r="AB75" i="3"/>
  <c r="Y12" i="4"/>
  <c r="A35" i="5"/>
  <c r="AC204" i="1"/>
  <c r="Z10" i="4"/>
  <c r="AC44" i="2"/>
  <c r="Z11" i="4"/>
  <c r="AC75" i="3"/>
  <c r="CO34" i="3"/>
  <c r="A36" i="5"/>
  <c r="AD204" i="1"/>
  <c r="CO35" i="1"/>
  <c r="AD44" i="2"/>
  <c r="AA11" i="4"/>
  <c r="AD75" i="3"/>
  <c r="AA12" i="4"/>
  <c r="A37" i="5"/>
  <c r="A39" i="5"/>
  <c r="A41" i="5"/>
  <c r="A43" i="5"/>
  <c r="BI204" i="1"/>
  <c r="CO44" i="1"/>
  <c r="BI44" i="2"/>
  <c r="CO44" i="2"/>
  <c r="BI75" i="3"/>
  <c r="CO44" i="3"/>
  <c r="A45" i="5"/>
  <c r="AO44" i="2"/>
  <c r="AL11" i="4"/>
  <c r="AI44" i="2"/>
  <c r="AF11" i="4"/>
  <c r="AI75" i="3"/>
  <c r="AF12" i="4"/>
  <c r="AO75" i="3"/>
  <c r="AL12" i="4"/>
  <c r="A46" i="5"/>
  <c r="AJ204" i="1"/>
  <c r="AG10" i="4"/>
  <c r="AP204" i="1"/>
  <c r="AM10" i="4"/>
  <c r="AJ44" i="2"/>
  <c r="AG11" i="4"/>
  <c r="AP44" i="2"/>
  <c r="AM11" i="4"/>
  <c r="AJ75" i="3"/>
  <c r="AG12" i="4"/>
  <c r="AP75" i="3"/>
  <c r="AM12" i="4"/>
  <c r="A47" i="5"/>
  <c r="AK204" i="1"/>
  <c r="AH10" i="4"/>
  <c r="AQ204" i="1"/>
  <c r="AN10" i="4"/>
  <c r="AK44" i="2"/>
  <c r="AH11" i="4"/>
  <c r="AQ44" i="2"/>
  <c r="AN11" i="4"/>
  <c r="AK75" i="3"/>
  <c r="AH12" i="4"/>
  <c r="AQ75" i="3"/>
  <c r="AN12" i="4"/>
  <c r="A48" i="5"/>
  <c r="AL204" i="1"/>
  <c r="AI10" i="4"/>
  <c r="AR204" i="1"/>
  <c r="AO10" i="4"/>
  <c r="AL44" i="2"/>
  <c r="AI11" i="4"/>
  <c r="AR44" i="2"/>
  <c r="AO11" i="4"/>
  <c r="AL75" i="3"/>
  <c r="AI12" i="4"/>
  <c r="AR75" i="3"/>
  <c r="AO12" i="4"/>
  <c r="A50" i="5"/>
  <c r="A51" i="5"/>
  <c r="AU204" i="1"/>
  <c r="CO52" i="1"/>
  <c r="C51" i="5"/>
  <c r="AU44" i="2"/>
  <c r="AR11" i="4"/>
  <c r="AU75" i="3"/>
  <c r="CO52" i="3"/>
  <c r="A52" i="5"/>
  <c r="AV204" i="1"/>
  <c r="CO53" i="1"/>
  <c r="C52" i="5"/>
  <c r="AV44" i="2"/>
  <c r="CO53" i="2"/>
  <c r="E52" i="5"/>
  <c r="AV75" i="3"/>
  <c r="AS12" i="4"/>
  <c r="A53" i="5"/>
  <c r="AW204" i="1"/>
  <c r="AT10" i="4"/>
  <c r="AW44" i="2"/>
  <c r="CO54" i="2"/>
  <c r="AW75" i="3"/>
  <c r="CO54" i="3"/>
  <c r="CZ16" i="3"/>
  <c r="A54" i="5"/>
  <c r="AX204" i="1"/>
  <c r="CO55" i="1"/>
  <c r="C54" i="5"/>
  <c r="AX44" i="2"/>
  <c r="AU11" i="4"/>
  <c r="AX75" i="3"/>
  <c r="CO55" i="3"/>
  <c r="G54" i="5"/>
  <c r="A55" i="5"/>
  <c r="AY204" i="1"/>
  <c r="CO56" i="1"/>
  <c r="C55" i="5"/>
  <c r="AY44" i="2"/>
  <c r="AV11" i="4"/>
  <c r="AY75" i="3"/>
  <c r="CO56" i="3"/>
  <c r="G55" i="5"/>
  <c r="A56" i="5"/>
  <c r="AZ204" i="1"/>
  <c r="CO57" i="1"/>
  <c r="C56" i="5"/>
  <c r="AZ44" i="2"/>
  <c r="CO57" i="2"/>
  <c r="E56" i="5"/>
  <c r="AZ75" i="3"/>
  <c r="AW12" i="4"/>
  <c r="A58" i="5"/>
  <c r="E58" i="5"/>
  <c r="G58" i="5"/>
  <c r="A59" i="5"/>
  <c r="BC204" i="1"/>
  <c r="CO59" i="1"/>
  <c r="C59" i="5"/>
  <c r="BC44" i="2"/>
  <c r="AZ11" i="4"/>
  <c r="BC75" i="3"/>
  <c r="CO59" i="3"/>
  <c r="G59" i="5"/>
  <c r="A60" i="5"/>
  <c r="BD204" i="1"/>
  <c r="BA10" i="4"/>
  <c r="BD44" i="2"/>
  <c r="BA11" i="4"/>
  <c r="BD75" i="3"/>
  <c r="CO60" i="3"/>
  <c r="G60" i="5"/>
  <c r="A61" i="5"/>
  <c r="BE204" i="1"/>
  <c r="BB10" i="4"/>
  <c r="BE44" i="2"/>
  <c r="CO61" i="2"/>
  <c r="E61" i="5"/>
  <c r="BE75" i="3"/>
  <c r="BB12" i="4"/>
  <c r="A62" i="5"/>
  <c r="BF204" i="1"/>
  <c r="CO62" i="1"/>
  <c r="C62" i="5"/>
  <c r="BF44" i="2"/>
  <c r="BC11" i="4"/>
  <c r="BF75" i="3"/>
  <c r="BC12" i="4"/>
  <c r="A64" i="5"/>
  <c r="A65" i="5"/>
  <c r="BK204" i="1"/>
  <c r="CO64" i="1"/>
  <c r="BK44" i="2"/>
  <c r="CO64" i="2"/>
  <c r="BK75" i="3"/>
  <c r="BH12" i="4"/>
  <c r="A66" i="5"/>
  <c r="BL204" i="1"/>
  <c r="CO65" i="1"/>
  <c r="C66" i="5"/>
  <c r="BL44" i="2"/>
  <c r="BI11" i="4"/>
  <c r="BL75" i="3"/>
  <c r="BI12" i="4"/>
  <c r="A67" i="5"/>
  <c r="BM204" i="1"/>
  <c r="BJ10" i="4"/>
  <c r="BM44" i="2"/>
  <c r="CO66" i="2"/>
  <c r="E67" i="5"/>
  <c r="BM75" i="3"/>
  <c r="BJ12" i="4"/>
  <c r="A68" i="5"/>
  <c r="BN204" i="1"/>
  <c r="CO67" i="1"/>
  <c r="C68" i="5"/>
  <c r="BN44" i="2"/>
  <c r="BK11" i="4"/>
  <c r="BN75" i="3"/>
  <c r="CO67" i="3"/>
  <c r="G68" i="5"/>
  <c r="A69" i="5"/>
  <c r="BO204" i="1"/>
  <c r="BL10" i="4"/>
  <c r="BO44" i="2"/>
  <c r="BL11" i="4"/>
  <c r="BO75" i="3"/>
  <c r="BL12" i="4"/>
  <c r="A70" i="5"/>
  <c r="BP204" i="1"/>
  <c r="CO69" i="1"/>
  <c r="C70" i="5"/>
  <c r="BP44" i="2"/>
  <c r="CO69" i="2"/>
  <c r="BP75" i="3"/>
  <c r="CO69" i="3"/>
  <c r="CZ23" i="3"/>
  <c r="A71" i="5"/>
  <c r="BQ204" i="1"/>
  <c r="CO70" i="1"/>
  <c r="BQ44" i="2"/>
  <c r="BN11" i="4"/>
  <c r="BQ75" i="3"/>
  <c r="CO70" i="3"/>
  <c r="A72" i="5"/>
  <c r="BR44" i="2"/>
  <c r="CO71" i="2"/>
  <c r="CZ24" i="2"/>
  <c r="BR75" i="3"/>
  <c r="CO71" i="3"/>
  <c r="A73" i="5"/>
  <c r="BS204" i="1"/>
  <c r="BP10" i="4"/>
  <c r="BS44" i="2"/>
  <c r="BP11" i="4"/>
  <c r="BS75" i="3"/>
  <c r="BP12" i="4"/>
  <c r="A74" i="5"/>
  <c r="BT204" i="1"/>
  <c r="CO73" i="1"/>
  <c r="CZ30" i="1"/>
  <c r="CZ32" i="1"/>
  <c r="BT44" i="2"/>
  <c r="CO73" i="2"/>
  <c r="BT75" i="3"/>
  <c r="CO73" i="3"/>
  <c r="A75" i="5"/>
  <c r="BU204" i="1"/>
  <c r="BR10" i="4"/>
  <c r="BU44" i="2"/>
  <c r="BR11" i="4"/>
  <c r="BU75" i="3"/>
  <c r="BR12" i="4"/>
  <c r="BV204" i="1"/>
  <c r="CO75" i="1"/>
  <c r="BV44" i="2"/>
  <c r="BS11" i="4"/>
  <c r="BV75" i="3"/>
  <c r="BS12" i="4"/>
  <c r="A79" i="5"/>
  <c r="A81" i="5"/>
  <c r="A83" i="5"/>
  <c r="CG204" i="1"/>
  <c r="CG44" i="2"/>
  <c r="CG75" i="3"/>
  <c r="CH44" i="2"/>
  <c r="F89" i="5"/>
  <c r="D204" i="1"/>
  <c r="C10" i="4"/>
  <c r="D44" i="2"/>
  <c r="C11" i="4"/>
  <c r="CZ1" i="2"/>
  <c r="E115" i="6"/>
  <c r="F20" i="6"/>
  <c r="D89" i="6"/>
  <c r="G55" i="6"/>
  <c r="G53" i="6"/>
  <c r="D20" i="6"/>
  <c r="D27" i="6"/>
  <c r="CZ1" i="3"/>
  <c r="AQ10" i="4"/>
  <c r="AQ11" i="4"/>
  <c r="AQ12" i="4"/>
  <c r="CC12" i="4"/>
  <c r="CA12" i="4"/>
  <c r="BW12" i="4"/>
  <c r="BU12" i="4"/>
  <c r="BG12" i="4"/>
  <c r="BE12" i="4"/>
  <c r="AY12" i="4"/>
  <c r="AK12" i="4"/>
  <c r="AE12" i="4"/>
  <c r="AC12" i="4"/>
  <c r="U12" i="4"/>
  <c r="N12" i="4"/>
  <c r="C12" i="4"/>
  <c r="CC11" i="4"/>
  <c r="CA11" i="4"/>
  <c r="BW11" i="4"/>
  <c r="BU11" i="4"/>
  <c r="BG11" i="4"/>
  <c r="BE11" i="4"/>
  <c r="AY11" i="4"/>
  <c r="AK11" i="4"/>
  <c r="AE11" i="4"/>
  <c r="AC11" i="4"/>
  <c r="U11" i="4"/>
  <c r="N11" i="4"/>
  <c r="CC10" i="4"/>
  <c r="CA10" i="4"/>
  <c r="BW10" i="4"/>
  <c r="BU10" i="4"/>
  <c r="BG10" i="4"/>
  <c r="BE10" i="4"/>
  <c r="AY10" i="4"/>
  <c r="AK10" i="4"/>
  <c r="AE10" i="4"/>
  <c r="AC10" i="4"/>
  <c r="U10" i="4"/>
  <c r="N10" i="4"/>
  <c r="BY14" i="4"/>
  <c r="H204" i="1"/>
  <c r="G10" i="4"/>
  <c r="N41" i="1"/>
  <c r="Y11" i="4"/>
  <c r="E116" i="6"/>
  <c r="AG134" i="1"/>
  <c r="AG168" i="1"/>
  <c r="AG144" i="1"/>
  <c r="AG178" i="1"/>
  <c r="K11" i="4"/>
  <c r="AG94" i="1"/>
  <c r="AG24" i="1"/>
  <c r="AG98" i="1"/>
  <c r="AG107" i="1"/>
  <c r="BY51" i="1"/>
  <c r="AG15" i="2"/>
  <c r="AG79" i="1"/>
  <c r="BY91" i="1"/>
  <c r="AG14" i="2"/>
  <c r="BY123" i="1"/>
  <c r="AG66" i="1"/>
  <c r="AG60" i="3"/>
  <c r="AG50" i="3"/>
  <c r="AG124" i="1"/>
  <c r="AG113" i="1"/>
  <c r="AG93" i="1"/>
  <c r="BY25" i="1"/>
  <c r="CA25" i="1"/>
  <c r="AG126" i="1"/>
  <c r="AG128" i="1"/>
  <c r="AG56" i="1"/>
  <c r="BY21" i="1"/>
  <c r="CA21" i="1"/>
  <c r="A21" i="1"/>
  <c r="BY163" i="1"/>
  <c r="CA163" i="1"/>
  <c r="CE163" i="1"/>
  <c r="CI163" i="1"/>
  <c r="BY11" i="3"/>
  <c r="CA11" i="3"/>
  <c r="A11" i="3"/>
  <c r="BM11" i="4"/>
  <c r="BY10" i="2"/>
  <c r="CA10" i="2"/>
  <c r="CE10" i="2"/>
  <c r="CI10" i="2"/>
  <c r="CO16" i="2"/>
  <c r="CU17" i="2"/>
  <c r="BY162" i="1"/>
  <c r="CA162" i="1"/>
  <c r="CE162" i="1"/>
  <c r="BY161" i="1"/>
  <c r="CA161" i="1"/>
  <c r="CE161" i="1"/>
  <c r="CI161" i="1"/>
  <c r="BY30" i="1"/>
  <c r="BY159" i="1"/>
  <c r="BY153" i="1"/>
  <c r="CA153" i="1"/>
  <c r="BY39" i="1"/>
  <c r="BY56" i="1"/>
  <c r="BY88" i="1"/>
  <c r="CA88" i="1"/>
  <c r="A88" i="1"/>
  <c r="AG148" i="1"/>
  <c r="AG50" i="1"/>
  <c r="AG108" i="1"/>
  <c r="AG61" i="1"/>
  <c r="AG147" i="1"/>
  <c r="AG105" i="1"/>
  <c r="AG159" i="1"/>
  <c r="CA159" i="1"/>
  <c r="CE159" i="1"/>
  <c r="CI159" i="1"/>
  <c r="AG36" i="1"/>
  <c r="AG156" i="1"/>
  <c r="AG80" i="1"/>
  <c r="AG97" i="1"/>
  <c r="BY179" i="1"/>
  <c r="CA179" i="1"/>
  <c r="AG34" i="1"/>
  <c r="AG11" i="1"/>
  <c r="AG143" i="1"/>
  <c r="AG193" i="1"/>
  <c r="AG158" i="1"/>
  <c r="AG173" i="1"/>
  <c r="BO10" i="4"/>
  <c r="CO71" i="1"/>
  <c r="CZ24" i="1"/>
  <c r="BY160" i="1"/>
  <c r="CA160" i="1"/>
  <c r="CE160" i="1"/>
  <c r="CI160" i="1"/>
  <c r="BY191" i="1"/>
  <c r="CA191" i="1"/>
  <c r="A191" i="1"/>
  <c r="BY175" i="1"/>
  <c r="CA175" i="1"/>
  <c r="A175" i="1"/>
  <c r="AG153" i="1"/>
  <c r="AG165" i="1"/>
  <c r="AG155" i="1"/>
  <c r="AG157" i="1"/>
  <c r="AG154" i="1"/>
  <c r="AG152" i="1"/>
  <c r="AG151" i="1"/>
  <c r="AG150" i="1"/>
  <c r="AG149" i="1"/>
  <c r="AG146" i="1"/>
  <c r="AG141" i="1"/>
  <c r="AG163" i="1"/>
  <c r="BY72" i="1"/>
  <c r="CA72" i="1"/>
  <c r="AG112" i="1"/>
  <c r="AG100" i="1"/>
  <c r="AG102" i="1"/>
  <c r="AG96" i="1"/>
  <c r="AG64" i="1"/>
  <c r="BY180" i="1"/>
  <c r="CA180" i="1"/>
  <c r="BY170" i="1"/>
  <c r="BY54" i="1"/>
  <c r="CA54" i="1"/>
  <c r="BY57" i="1"/>
  <c r="BY89" i="1"/>
  <c r="AG82" i="1"/>
  <c r="AG19" i="1"/>
  <c r="CO32" i="1"/>
  <c r="C33" i="5"/>
  <c r="BY90" i="1"/>
  <c r="CA90" i="1"/>
  <c r="AG75" i="1"/>
  <c r="AG176" i="1"/>
  <c r="AG123" i="1"/>
  <c r="AG78" i="1"/>
  <c r="BY31" i="1"/>
  <c r="CA31" i="1"/>
  <c r="CE31" i="1"/>
  <c r="CI31" i="1"/>
  <c r="AG167" i="1"/>
  <c r="CA56" i="1"/>
  <c r="A56" i="1"/>
  <c r="BY80" i="1"/>
  <c r="CA80" i="1"/>
  <c r="AG119" i="1"/>
  <c r="BY115" i="1"/>
  <c r="CA115" i="1"/>
  <c r="AG109" i="1"/>
  <c r="AG95" i="1"/>
  <c r="BY86" i="1"/>
  <c r="CA86" i="1"/>
  <c r="AG83" i="1"/>
  <c r="AG81" i="1"/>
  <c r="BY60" i="1"/>
  <c r="CA60" i="1"/>
  <c r="CE60" i="1"/>
  <c r="AG62" i="1"/>
  <c r="AG60" i="1"/>
  <c r="AG71" i="1"/>
  <c r="AG73" i="1"/>
  <c r="AG23" i="2"/>
  <c r="AG19" i="2"/>
  <c r="V14" i="4"/>
  <c r="G11" i="4"/>
  <c r="G14" i="4"/>
  <c r="BY42" i="1"/>
  <c r="CA42" i="1"/>
  <c r="CA41" i="1"/>
  <c r="CE41" i="1"/>
  <c r="BY45" i="1"/>
  <c r="BY63" i="1"/>
  <c r="BY77" i="1"/>
  <c r="CA77" i="1"/>
  <c r="BY55" i="1"/>
  <c r="CA55" i="1"/>
  <c r="BY67" i="1"/>
  <c r="CA67" i="1"/>
  <c r="BY50" i="1"/>
  <c r="CA50" i="1"/>
  <c r="BY38" i="1"/>
  <c r="CA38" i="1"/>
  <c r="CE38" i="1"/>
  <c r="AG49" i="1"/>
  <c r="AG33" i="1"/>
  <c r="BY33" i="1"/>
  <c r="CA33" i="1"/>
  <c r="AG25" i="1"/>
  <c r="AG41" i="1"/>
  <c r="BY23" i="1"/>
  <c r="CA23" i="1"/>
  <c r="CE23" i="1"/>
  <c r="BY22" i="1"/>
  <c r="CA22" i="1"/>
  <c r="AG22" i="1"/>
  <c r="AG17" i="1"/>
  <c r="AG44" i="1"/>
  <c r="AG43" i="1"/>
  <c r="AG145" i="1"/>
  <c r="CO17" i="1"/>
  <c r="C18" i="5"/>
  <c r="Y76" i="3"/>
  <c r="AG58" i="3"/>
  <c r="AG73" i="3"/>
  <c r="CO15" i="3"/>
  <c r="CU10" i="3"/>
  <c r="BY30" i="2"/>
  <c r="CA30" i="2"/>
  <c r="A30" i="2"/>
  <c r="CO48" i="2"/>
  <c r="E47" i="5"/>
  <c r="Y45" i="2"/>
  <c r="AG42" i="2"/>
  <c r="AG18" i="2"/>
  <c r="BY181" i="1"/>
  <c r="CA181" i="1"/>
  <c r="BY198" i="1"/>
  <c r="CA198" i="1"/>
  <c r="BY184" i="1"/>
  <c r="CA184" i="1"/>
  <c r="CE184" i="1"/>
  <c r="BY61" i="1"/>
  <c r="CA61" i="1"/>
  <c r="BY53" i="1"/>
  <c r="BY117" i="1"/>
  <c r="CA117" i="1"/>
  <c r="CE117" i="1"/>
  <c r="BY96" i="1"/>
  <c r="BY174" i="1"/>
  <c r="CA174" i="1"/>
  <c r="BY95" i="1"/>
  <c r="CA95" i="1"/>
  <c r="CE95" i="1"/>
  <c r="BY195" i="1"/>
  <c r="CA195" i="1"/>
  <c r="BY136" i="1"/>
  <c r="CA136" i="1"/>
  <c r="BY79" i="1"/>
  <c r="CA79" i="1"/>
  <c r="AG190" i="1"/>
  <c r="AG91" i="1"/>
  <c r="AG127" i="1"/>
  <c r="AG42" i="1"/>
  <c r="AG172" i="1"/>
  <c r="AG63" i="1"/>
  <c r="AG189" i="1"/>
  <c r="H10" i="4"/>
  <c r="H14" i="4"/>
  <c r="AG133" i="1"/>
  <c r="AG72" i="1"/>
  <c r="AG67" i="1"/>
  <c r="CA91" i="1"/>
  <c r="CA123" i="1"/>
  <c r="CE123" i="1"/>
  <c r="CI123" i="1"/>
  <c r="AG57" i="1"/>
  <c r="AG160" i="1"/>
  <c r="BY94" i="1"/>
  <c r="CA94" i="1"/>
  <c r="AG121" i="1"/>
  <c r="W10" i="4"/>
  <c r="AG191" i="1"/>
  <c r="BY82" i="1"/>
  <c r="CA82" i="1"/>
  <c r="A82" i="1"/>
  <c r="BY142" i="1"/>
  <c r="CA142" i="1"/>
  <c r="AG23" i="1"/>
  <c r="AG70" i="1"/>
  <c r="BY31" i="2"/>
  <c r="CA31" i="2"/>
  <c r="CE31" i="2"/>
  <c r="CI31" i="2"/>
  <c r="BY178" i="1"/>
  <c r="CA178" i="1"/>
  <c r="BY24" i="1"/>
  <c r="CA24" i="1"/>
  <c r="AG161" i="1"/>
  <c r="AG43" i="3"/>
  <c r="AG23" i="3"/>
  <c r="AG26" i="2"/>
  <c r="BO11" i="4"/>
  <c r="BY137" i="1"/>
  <c r="CA137" i="1"/>
  <c r="AG13" i="2"/>
  <c r="AG125" i="1"/>
  <c r="BY108" i="1"/>
  <c r="CA108" i="1"/>
  <c r="AG31" i="2"/>
  <c r="BY148" i="1"/>
  <c r="CA148" i="1"/>
  <c r="AG31" i="1"/>
  <c r="AG103" i="1"/>
  <c r="AG182" i="1"/>
  <c r="BY19" i="1"/>
  <c r="CA19" i="1"/>
  <c r="AG142" i="1"/>
  <c r="BY194" i="1"/>
  <c r="CA194" i="1"/>
  <c r="CE194" i="1"/>
  <c r="AG194" i="1"/>
  <c r="AG186" i="1"/>
  <c r="BY186" i="1"/>
  <c r="CA186" i="1"/>
  <c r="AG40" i="1"/>
  <c r="AG74" i="1"/>
  <c r="AG92" i="1"/>
  <c r="BY192" i="1"/>
  <c r="CA192" i="1"/>
  <c r="AG192" i="1"/>
  <c r="AG38" i="1"/>
  <c r="BY78" i="1"/>
  <c r="CA78" i="1"/>
  <c r="BY71" i="1"/>
  <c r="CA71" i="1"/>
  <c r="BY199" i="1"/>
  <c r="CA199" i="1"/>
  <c r="BY182" i="1"/>
  <c r="CA182" i="1"/>
  <c r="BY100" i="1"/>
  <c r="CA100" i="1"/>
  <c r="BY104" i="1"/>
  <c r="CA104" i="1"/>
  <c r="BY119" i="1"/>
  <c r="CA119" i="1"/>
  <c r="CE119" i="1"/>
  <c r="BY93" i="1"/>
  <c r="CA93" i="1"/>
  <c r="BY47" i="1"/>
  <c r="CA47" i="1"/>
  <c r="BY27" i="1"/>
  <c r="CA27" i="1"/>
  <c r="CE27" i="1"/>
  <c r="AG16" i="1"/>
  <c r="BY87" i="1"/>
  <c r="AG67" i="3"/>
  <c r="BY21" i="2"/>
  <c r="BY13" i="2"/>
  <c r="CA13" i="2"/>
  <c r="BY131" i="1"/>
  <c r="CA131" i="1"/>
  <c r="BY106" i="1"/>
  <c r="CA106" i="1"/>
  <c r="AG140" i="1"/>
  <c r="BY22" i="2"/>
  <c r="AG22" i="2"/>
  <c r="AG16" i="3"/>
  <c r="BY164" i="1"/>
  <c r="CA164" i="1"/>
  <c r="BM10" i="4"/>
  <c r="AG12" i="2"/>
  <c r="AG180" i="1"/>
  <c r="AG116" i="1"/>
  <c r="BY25" i="2"/>
  <c r="CA25" i="2"/>
  <c r="CO75" i="2"/>
  <c r="E76" i="5"/>
  <c r="BJ11" i="4"/>
  <c r="BJ14" i="4"/>
  <c r="BY41" i="2"/>
  <c r="BY37" i="2"/>
  <c r="CA37" i="2"/>
  <c r="BY20" i="2"/>
  <c r="CA20" i="2"/>
  <c r="CO32" i="2"/>
  <c r="E33" i="5"/>
  <c r="BY16" i="2"/>
  <c r="CA16" i="2"/>
  <c r="CE16" i="2"/>
  <c r="CI16" i="2"/>
  <c r="BY19" i="2"/>
  <c r="CA19" i="2"/>
  <c r="BY28" i="1"/>
  <c r="CA28" i="1"/>
  <c r="BY202" i="1"/>
  <c r="CA202" i="1"/>
  <c r="CE202" i="1"/>
  <c r="CI202" i="1"/>
  <c r="AG202" i="1"/>
  <c r="BY29" i="1"/>
  <c r="CA29" i="1"/>
  <c r="CE29" i="1"/>
  <c r="BY193" i="1"/>
  <c r="CA193" i="1"/>
  <c r="CE193" i="1"/>
  <c r="AG29" i="3"/>
  <c r="BY157" i="1"/>
  <c r="CA157" i="1"/>
  <c r="AG184" i="1"/>
  <c r="BY110" i="1"/>
  <c r="CA110" i="1"/>
  <c r="BI10" i="4"/>
  <c r="BI14" i="4"/>
  <c r="BY36" i="1"/>
  <c r="CA36" i="1"/>
  <c r="BY35" i="2"/>
  <c r="CA35" i="2"/>
  <c r="A35" i="2"/>
  <c r="BY70" i="1"/>
  <c r="CA70" i="1"/>
  <c r="BY17" i="1"/>
  <c r="CA17" i="1"/>
  <c r="AG38" i="2"/>
  <c r="J11" i="4"/>
  <c r="AG68" i="3"/>
  <c r="I12" i="4"/>
  <c r="I14" i="4"/>
  <c r="BY37" i="1"/>
  <c r="CA37" i="1"/>
  <c r="BY99" i="1"/>
  <c r="CA99" i="1"/>
  <c r="CZ10" i="1"/>
  <c r="AA10" i="4"/>
  <c r="AA14" i="4"/>
  <c r="AG131" i="1"/>
  <c r="BY126" i="1"/>
  <c r="CA126" i="1"/>
  <c r="AG42" i="3"/>
  <c r="CO62" i="3"/>
  <c r="G62" i="5"/>
  <c r="BY166" i="1"/>
  <c r="CA166" i="1"/>
  <c r="CO65" i="2"/>
  <c r="E66" i="5"/>
  <c r="BY42" i="2"/>
  <c r="CA42" i="2"/>
  <c r="CE42" i="2"/>
  <c r="CI42" i="2"/>
  <c r="CO25" i="2"/>
  <c r="E26" i="5"/>
  <c r="BY188" i="1"/>
  <c r="CA188" i="1"/>
  <c r="BY14" i="1"/>
  <c r="CA14" i="1"/>
  <c r="AG14" i="1"/>
  <c r="BY37" i="3"/>
  <c r="CA37" i="3"/>
  <c r="CE37" i="3"/>
  <c r="CI37" i="3"/>
  <c r="BY173" i="1"/>
  <c r="CA173" i="1"/>
  <c r="BY154" i="1"/>
  <c r="CA154" i="1"/>
  <c r="C17" i="5"/>
  <c r="CU17" i="1"/>
  <c r="AG201" i="1"/>
  <c r="AK14" i="4"/>
  <c r="AG185" i="1"/>
  <c r="AG114" i="1"/>
  <c r="AG195" i="1"/>
  <c r="BY183" i="1"/>
  <c r="CA183" i="1"/>
  <c r="CE183" i="1"/>
  <c r="BY171" i="1"/>
  <c r="CA171" i="1"/>
  <c r="BN10" i="4"/>
  <c r="BY125" i="1"/>
  <c r="CA125" i="1"/>
  <c r="BY84" i="1"/>
  <c r="CA84" i="1"/>
  <c r="BY18" i="1"/>
  <c r="CA18" i="1"/>
  <c r="CE18" i="1"/>
  <c r="BY10" i="1"/>
  <c r="CA10" i="1"/>
  <c r="CE10" i="1"/>
  <c r="CI10" i="1"/>
  <c r="AG57" i="3"/>
  <c r="BY149" i="1"/>
  <c r="CA149" i="1"/>
  <c r="CE149" i="1"/>
  <c r="K10" i="4"/>
  <c r="BY111" i="1"/>
  <c r="CA111" i="1"/>
  <c r="AG53" i="3"/>
  <c r="BY38" i="2"/>
  <c r="CA38" i="2"/>
  <c r="BY12" i="2"/>
  <c r="CA12" i="2"/>
  <c r="CO72" i="2"/>
  <c r="CZ27" i="2"/>
  <c r="AG29" i="2"/>
  <c r="AG21" i="2"/>
  <c r="AG37" i="2"/>
  <c r="CO70" i="2"/>
  <c r="BH11" i="4"/>
  <c r="R11" i="4"/>
  <c r="BH10" i="4"/>
  <c r="BY48" i="1"/>
  <c r="CA48" i="1"/>
  <c r="BY197" i="1"/>
  <c r="CA197" i="1"/>
  <c r="AG175" i="1"/>
  <c r="AG61" i="3"/>
  <c r="CO47" i="2"/>
  <c r="E46" i="5"/>
  <c r="BY23" i="2"/>
  <c r="CA23" i="2"/>
  <c r="A23" i="2"/>
  <c r="N44" i="2"/>
  <c r="CO21" i="2"/>
  <c r="E22" i="5"/>
  <c r="BY185" i="1"/>
  <c r="CA185" i="1"/>
  <c r="CO74" i="1"/>
  <c r="C75" i="5"/>
  <c r="BY120" i="1"/>
  <c r="CA120" i="1"/>
  <c r="CE120" i="1"/>
  <c r="CO18" i="1"/>
  <c r="C19" i="5"/>
  <c r="I19" i="5"/>
  <c r="D78" i="6"/>
  <c r="D82" i="6"/>
  <c r="E10" i="4"/>
  <c r="BY98" i="1"/>
  <c r="CA98" i="1"/>
  <c r="BY52" i="1"/>
  <c r="CA52" i="1"/>
  <c r="CE52" i="1"/>
  <c r="AG15" i="1"/>
  <c r="BY69" i="1"/>
  <c r="CA69" i="1"/>
  <c r="AG69" i="1"/>
  <c r="BY46" i="1"/>
  <c r="CA46" i="1"/>
  <c r="AG46" i="1"/>
  <c r="BY33" i="2"/>
  <c r="CA33" i="2"/>
  <c r="CU10" i="2"/>
  <c r="E16" i="5"/>
  <c r="CO74" i="2"/>
  <c r="E75" i="5"/>
  <c r="BQ11" i="4"/>
  <c r="CO28" i="2"/>
  <c r="E29" i="5"/>
  <c r="BY32" i="1"/>
  <c r="CA32" i="1"/>
  <c r="BY20" i="3"/>
  <c r="CA20" i="3"/>
  <c r="A20" i="3"/>
  <c r="BY201" i="1"/>
  <c r="CA201" i="1"/>
  <c r="AG132" i="1"/>
  <c r="CO8" i="3"/>
  <c r="G8" i="5"/>
  <c r="CO26" i="2"/>
  <c r="E27" i="5"/>
  <c r="I27" i="5"/>
  <c r="D94" i="6"/>
  <c r="AS11" i="4"/>
  <c r="CS45" i="1"/>
  <c r="C36" i="5"/>
  <c r="CA189" i="1"/>
  <c r="BY36" i="2"/>
  <c r="CA36" i="2"/>
  <c r="L11" i="4"/>
  <c r="AG169" i="1"/>
  <c r="BY177" i="1"/>
  <c r="CA177" i="1"/>
  <c r="CO35" i="3"/>
  <c r="G36" i="5"/>
  <c r="E86" i="5"/>
  <c r="CE11" i="4"/>
  <c r="CE14" i="4"/>
  <c r="CO60" i="2"/>
  <c r="E60" i="5"/>
  <c r="CO59" i="2"/>
  <c r="E59" i="5"/>
  <c r="E11" i="4"/>
  <c r="CO47" i="3"/>
  <c r="G46" i="5"/>
  <c r="E85" i="5"/>
  <c r="CD11" i="4"/>
  <c r="BF11" i="4"/>
  <c r="CO62" i="2"/>
  <c r="E62" i="5"/>
  <c r="BB11" i="4"/>
  <c r="BB14" i="4"/>
  <c r="CU15" i="2"/>
  <c r="E21" i="5"/>
  <c r="CO46" i="3"/>
  <c r="G45" i="5"/>
  <c r="L12" i="4"/>
  <c r="CO28" i="3"/>
  <c r="G29" i="5"/>
  <c r="AG72" i="3"/>
  <c r="BY57" i="3"/>
  <c r="CA57" i="3"/>
  <c r="A57" i="3"/>
  <c r="BY44" i="3"/>
  <c r="CA44" i="3"/>
  <c r="CE44" i="3"/>
  <c r="CI44" i="3"/>
  <c r="AG40" i="3"/>
  <c r="AG37" i="3"/>
  <c r="AG71" i="3"/>
  <c r="AG64" i="3"/>
  <c r="CO16" i="3"/>
  <c r="G17" i="5"/>
  <c r="BM12" i="4"/>
  <c r="CO64" i="3"/>
  <c r="G65" i="5"/>
  <c r="CO48" i="3"/>
  <c r="G47" i="5"/>
  <c r="CO27" i="3"/>
  <c r="G28" i="5"/>
  <c r="I28" i="5"/>
  <c r="D95" i="6"/>
  <c r="AG70" i="3"/>
  <c r="AG54" i="3"/>
  <c r="AG31" i="3"/>
  <c r="AG21" i="3"/>
  <c r="AG20" i="3"/>
  <c r="AG19" i="3"/>
  <c r="AG69" i="3"/>
  <c r="AG47" i="3"/>
  <c r="BY29" i="3"/>
  <c r="CA29" i="3"/>
  <c r="CE29" i="3"/>
  <c r="CI29" i="3"/>
  <c r="CO72" i="3"/>
  <c r="CZ27" i="3"/>
  <c r="AZ12" i="4"/>
  <c r="CO33" i="3"/>
  <c r="CS43" i="3"/>
  <c r="BQ12" i="4"/>
  <c r="AG49" i="3"/>
  <c r="AG48" i="3"/>
  <c r="AG46" i="3"/>
  <c r="CO65" i="3"/>
  <c r="G66" i="5"/>
  <c r="BY47" i="3"/>
  <c r="CA47" i="3"/>
  <c r="A47" i="3"/>
  <c r="CZ26" i="3"/>
  <c r="G71" i="5"/>
  <c r="BN12" i="4"/>
  <c r="AG66" i="3"/>
  <c r="AG33" i="3"/>
  <c r="AS75" i="3"/>
  <c r="AP12" i="4"/>
  <c r="Q12" i="4"/>
  <c r="AG41" i="3"/>
  <c r="G70" i="5"/>
  <c r="X12" i="4"/>
  <c r="X14" i="4"/>
  <c r="BY73" i="3"/>
  <c r="CA73" i="3"/>
  <c r="BY72" i="3"/>
  <c r="CA72" i="3"/>
  <c r="CE72" i="3"/>
  <c r="CI72" i="3"/>
  <c r="BY66" i="3"/>
  <c r="CA66" i="3"/>
  <c r="CE66" i="3"/>
  <c r="CI66" i="3"/>
  <c r="BY58" i="3"/>
  <c r="CA58" i="3"/>
  <c r="CE58" i="3"/>
  <c r="CI58" i="3"/>
  <c r="BY56" i="3"/>
  <c r="CA56" i="3"/>
  <c r="A56" i="3"/>
  <c r="BY55" i="3"/>
  <c r="CI55" i="3"/>
  <c r="BY40" i="3"/>
  <c r="CA40" i="3"/>
  <c r="CE40" i="3"/>
  <c r="CI40" i="3"/>
  <c r="BY39" i="3"/>
  <c r="CA39" i="3"/>
  <c r="CE39" i="3"/>
  <c r="CI39" i="3"/>
  <c r="BY36" i="3"/>
  <c r="CA36" i="3"/>
  <c r="CE36" i="3"/>
  <c r="CI36" i="3"/>
  <c r="BY34" i="3"/>
  <c r="CA34" i="3"/>
  <c r="CE34" i="3"/>
  <c r="CI34" i="3"/>
  <c r="AG62" i="3"/>
  <c r="CO74" i="3"/>
  <c r="G75" i="5"/>
  <c r="O12" i="4"/>
  <c r="O14" i="4"/>
  <c r="BY59" i="3"/>
  <c r="CA59" i="3"/>
  <c r="CE59" i="3"/>
  <c r="CI59" i="3"/>
  <c r="BO12" i="4"/>
  <c r="CO49" i="3"/>
  <c r="G48" i="5"/>
  <c r="BY61" i="3"/>
  <c r="CA61" i="3"/>
  <c r="A61" i="3"/>
  <c r="BY60" i="3"/>
  <c r="CA60" i="3"/>
  <c r="CE60" i="3"/>
  <c r="CI60" i="3"/>
  <c r="BY48" i="3"/>
  <c r="CA48" i="3"/>
  <c r="A48" i="3"/>
  <c r="BY46" i="3"/>
  <c r="CA46" i="3"/>
  <c r="CE46" i="3"/>
  <c r="CI46" i="3"/>
  <c r="BY43" i="3"/>
  <c r="CA43" i="3"/>
  <c r="CE43" i="3"/>
  <c r="CI43" i="3"/>
  <c r="BY42" i="3"/>
  <c r="CA42" i="3"/>
  <c r="CE42" i="3"/>
  <c r="CI42" i="3"/>
  <c r="BY41" i="3"/>
  <c r="CA41" i="3"/>
  <c r="CE41" i="3"/>
  <c r="CI41" i="3"/>
  <c r="BY24" i="3"/>
  <c r="CA24" i="3"/>
  <c r="CE24" i="3"/>
  <c r="CI24" i="3"/>
  <c r="AE75" i="3"/>
  <c r="CO36" i="3"/>
  <c r="I24" i="5"/>
  <c r="BY13" i="3"/>
  <c r="CA13" i="3"/>
  <c r="A13" i="3"/>
  <c r="AE14" i="4"/>
  <c r="CC14" i="4"/>
  <c r="BY33" i="3"/>
  <c r="CA33" i="3"/>
  <c r="BY31" i="3"/>
  <c r="CA31" i="3"/>
  <c r="A31" i="3"/>
  <c r="AV12" i="4"/>
  <c r="BY35" i="3"/>
  <c r="CA35" i="3"/>
  <c r="AU12" i="4"/>
  <c r="BY14" i="3"/>
  <c r="CA14" i="3"/>
  <c r="CE14" i="3"/>
  <c r="CI14" i="3"/>
  <c r="BG75" i="3"/>
  <c r="BD12" i="4"/>
  <c r="CO14" i="3"/>
  <c r="G15" i="5"/>
  <c r="AG200" i="1"/>
  <c r="BY158" i="1"/>
  <c r="CA158" i="1"/>
  <c r="AV10" i="4"/>
  <c r="BY66" i="1"/>
  <c r="CA66" i="1"/>
  <c r="C65" i="5"/>
  <c r="BY65" i="1"/>
  <c r="CA65" i="1"/>
  <c r="AG65" i="1"/>
  <c r="CO48" i="1"/>
  <c r="C47" i="5"/>
  <c r="R10" i="4"/>
  <c r="BC10" i="4"/>
  <c r="BC14" i="4"/>
  <c r="BY12" i="1"/>
  <c r="CA12" i="1"/>
  <c r="BQ10" i="4"/>
  <c r="BY68" i="1"/>
  <c r="CA68" i="1"/>
  <c r="BY35" i="1"/>
  <c r="CA35" i="1"/>
  <c r="CE35" i="1"/>
  <c r="CI35" i="1"/>
  <c r="F10" i="4"/>
  <c r="F14" i="4"/>
  <c r="D10" i="4"/>
  <c r="BF12" i="4"/>
  <c r="CO61" i="3"/>
  <c r="G61" i="5"/>
  <c r="BY103" i="1"/>
  <c r="CA103" i="1"/>
  <c r="CO49" i="1"/>
  <c r="C48" i="5"/>
  <c r="AM204" i="1"/>
  <c r="AJ10" i="4"/>
  <c r="BY85" i="1"/>
  <c r="CA85" i="1"/>
  <c r="CE85" i="1"/>
  <c r="Q10" i="4"/>
  <c r="W204" i="1"/>
  <c r="T10" i="4"/>
  <c r="CO8" i="1"/>
  <c r="C8" i="5"/>
  <c r="AU10" i="4"/>
  <c r="AG137" i="1"/>
  <c r="CO60" i="1"/>
  <c r="C60" i="5"/>
  <c r="AW10" i="4"/>
  <c r="CA63" i="1"/>
  <c r="CO15" i="1"/>
  <c r="CU10" i="1"/>
  <c r="CO75" i="3"/>
  <c r="BW75" i="3"/>
  <c r="BT12" i="4"/>
  <c r="BA12" i="4"/>
  <c r="BA14" i="4"/>
  <c r="CO57" i="3"/>
  <c r="G56" i="5"/>
  <c r="I56" i="5"/>
  <c r="AT12" i="4"/>
  <c r="AR12" i="4"/>
  <c r="BA75" i="3"/>
  <c r="AX12" i="4"/>
  <c r="S10" i="4"/>
  <c r="S14" i="4"/>
  <c r="C85" i="5"/>
  <c r="CD10" i="4"/>
  <c r="CO54" i="1"/>
  <c r="CZ16" i="1"/>
  <c r="AS205" i="1"/>
  <c r="BY83" i="1"/>
  <c r="CA83" i="1"/>
  <c r="AL10" i="4"/>
  <c r="AL14" i="4"/>
  <c r="CO46" i="1"/>
  <c r="C45" i="5"/>
  <c r="BY81" i="1"/>
  <c r="CA81" i="1"/>
  <c r="AS10" i="4"/>
  <c r="P10" i="4"/>
  <c r="P14" i="4"/>
  <c r="CO24" i="1"/>
  <c r="BK10" i="4"/>
  <c r="C76" i="5"/>
  <c r="BS10" i="4"/>
  <c r="BS14" i="4"/>
  <c r="CO68" i="1"/>
  <c r="CO66" i="1"/>
  <c r="C67" i="5"/>
  <c r="BW204" i="1"/>
  <c r="BT10" i="4"/>
  <c r="BF10" i="4"/>
  <c r="BI205" i="1"/>
  <c r="CO61" i="1"/>
  <c r="C61" i="5"/>
  <c r="BG205" i="1"/>
  <c r="AZ10" i="4"/>
  <c r="BG204" i="1"/>
  <c r="BD10" i="4"/>
  <c r="BA204" i="1"/>
  <c r="AX10" i="4"/>
  <c r="BA205" i="1"/>
  <c r="AR10" i="4"/>
  <c r="BY172" i="1"/>
  <c r="CA172" i="1"/>
  <c r="AS204" i="1"/>
  <c r="AP10" i="4"/>
  <c r="CO20" i="1"/>
  <c r="N204" i="1"/>
  <c r="CO21" i="1"/>
  <c r="C22" i="5"/>
  <c r="G85" i="5"/>
  <c r="CD12" i="4"/>
  <c r="BY38" i="3"/>
  <c r="CA38" i="3"/>
  <c r="CU15" i="3"/>
  <c r="G21" i="5"/>
  <c r="E12" i="4"/>
  <c r="E74" i="5"/>
  <c r="CZ30" i="2"/>
  <c r="CZ32" i="2"/>
  <c r="CO68" i="2"/>
  <c r="CO67" i="2"/>
  <c r="E68" i="5"/>
  <c r="I68" i="5"/>
  <c r="BW44" i="2"/>
  <c r="BT11" i="4"/>
  <c r="BG44" i="2"/>
  <c r="BD11" i="4"/>
  <c r="AW11" i="4"/>
  <c r="AT11" i="4"/>
  <c r="BA44" i="2"/>
  <c r="AX11" i="4"/>
  <c r="CO49" i="2"/>
  <c r="E48" i="5"/>
  <c r="AS44" i="2"/>
  <c r="AP11" i="4"/>
  <c r="BY29" i="2"/>
  <c r="CA29" i="2"/>
  <c r="CO46" i="2"/>
  <c r="E45" i="5"/>
  <c r="CO12" i="2"/>
  <c r="E13" i="5"/>
  <c r="B11" i="4"/>
  <c r="AC14" i="4"/>
  <c r="AH14" i="4"/>
  <c r="U14" i="4"/>
  <c r="AQ14" i="4"/>
  <c r="AI14" i="4"/>
  <c r="N14" i="4"/>
  <c r="C14" i="4"/>
  <c r="BE14" i="4"/>
  <c r="BG14" i="4"/>
  <c r="AY14" i="4"/>
  <c r="BU14" i="4"/>
  <c r="BW14" i="4"/>
  <c r="CA14" i="4"/>
  <c r="CZ24" i="3"/>
  <c r="G72" i="5"/>
  <c r="CZ30" i="3"/>
  <c r="CZ32" i="3"/>
  <c r="G74" i="5"/>
  <c r="BY65" i="3"/>
  <c r="CA65" i="3"/>
  <c r="A65" i="3"/>
  <c r="CO68" i="3"/>
  <c r="CO66" i="3"/>
  <c r="G67" i="5"/>
  <c r="BY25" i="3"/>
  <c r="CA25" i="3"/>
  <c r="BY12" i="3"/>
  <c r="CA12" i="3"/>
  <c r="CE12" i="3"/>
  <c r="CI12" i="3"/>
  <c r="BY71" i="3"/>
  <c r="CA71" i="3"/>
  <c r="CE71" i="3"/>
  <c r="CI71" i="3"/>
  <c r="BY52" i="3"/>
  <c r="CA52" i="3"/>
  <c r="CE52" i="3"/>
  <c r="CI52" i="3"/>
  <c r="BK12" i="4"/>
  <c r="BY23" i="3"/>
  <c r="CA23" i="3"/>
  <c r="CE23" i="3"/>
  <c r="CI23" i="3"/>
  <c r="BY51" i="3"/>
  <c r="CA51" i="3"/>
  <c r="BP14" i="4"/>
  <c r="BY64" i="3"/>
  <c r="CA64" i="3"/>
  <c r="A64" i="3"/>
  <c r="CZ18" i="3"/>
  <c r="G43" i="5"/>
  <c r="BY70" i="3"/>
  <c r="CA70" i="3"/>
  <c r="CE70" i="3"/>
  <c r="CI70" i="3"/>
  <c r="BY30" i="3"/>
  <c r="CA30" i="3"/>
  <c r="A30" i="3"/>
  <c r="BY28" i="3"/>
  <c r="CA28" i="3"/>
  <c r="BY32" i="3"/>
  <c r="CA32" i="3"/>
  <c r="CE32" i="3"/>
  <c r="CI32" i="3"/>
  <c r="BY62" i="3"/>
  <c r="CA62" i="3"/>
  <c r="CE62" i="3"/>
  <c r="CI62" i="3"/>
  <c r="G51" i="5"/>
  <c r="BY63" i="3"/>
  <c r="CA63" i="3"/>
  <c r="CE63" i="3"/>
  <c r="CI63" i="3"/>
  <c r="BY53" i="3"/>
  <c r="CA53" i="3"/>
  <c r="A53" i="3"/>
  <c r="BY27" i="3"/>
  <c r="CA27" i="3"/>
  <c r="BY26" i="3"/>
  <c r="CA26" i="3"/>
  <c r="BY54" i="3"/>
  <c r="CA54" i="3"/>
  <c r="CE54" i="3"/>
  <c r="CI54" i="3"/>
  <c r="G53" i="5"/>
  <c r="CO53" i="3"/>
  <c r="G52" i="5"/>
  <c r="I52" i="5"/>
  <c r="BY68" i="3"/>
  <c r="CA68" i="3"/>
  <c r="CE68" i="3"/>
  <c r="CI68" i="3"/>
  <c r="BY15" i="3"/>
  <c r="CA15" i="3"/>
  <c r="A15" i="3"/>
  <c r="BY45" i="3"/>
  <c r="CA45" i="3"/>
  <c r="A45" i="3"/>
  <c r="BY10" i="3"/>
  <c r="CA10" i="3"/>
  <c r="CE10" i="3"/>
  <c r="CI10" i="3"/>
  <c r="AO14" i="4"/>
  <c r="BY69" i="3"/>
  <c r="CA69" i="3"/>
  <c r="CE69" i="3"/>
  <c r="CI69" i="3"/>
  <c r="BY16" i="3"/>
  <c r="CA16" i="3"/>
  <c r="CE16" i="3"/>
  <c r="CI16" i="3"/>
  <c r="BY67" i="3"/>
  <c r="CA67" i="3"/>
  <c r="CE67" i="3"/>
  <c r="CI67" i="3"/>
  <c r="BY49" i="3"/>
  <c r="CA49" i="3"/>
  <c r="CE49" i="3"/>
  <c r="CI49" i="3"/>
  <c r="BY17" i="3"/>
  <c r="CA17" i="3"/>
  <c r="A17" i="3"/>
  <c r="AM14" i="4"/>
  <c r="BY50" i="3"/>
  <c r="CA50" i="3"/>
  <c r="CE50" i="3"/>
  <c r="CI50" i="3"/>
  <c r="BY22" i="3"/>
  <c r="CA22" i="3"/>
  <c r="CE22" i="3"/>
  <c r="CI22" i="3"/>
  <c r="BY21" i="3"/>
  <c r="CA21" i="3"/>
  <c r="CE21" i="3"/>
  <c r="CI21" i="3"/>
  <c r="BY19" i="3"/>
  <c r="CA19" i="3"/>
  <c r="CE19" i="3"/>
  <c r="CI19" i="3"/>
  <c r="CA18" i="3"/>
  <c r="A18" i="3"/>
  <c r="AM75" i="3"/>
  <c r="G35" i="5"/>
  <c r="CS44" i="3"/>
  <c r="G33" i="5"/>
  <c r="CS42" i="3"/>
  <c r="AG55" i="3"/>
  <c r="AG10" i="3"/>
  <c r="Z12" i="4"/>
  <c r="Z14" i="4"/>
  <c r="AG59" i="3"/>
  <c r="AG51" i="3"/>
  <c r="AG38" i="3"/>
  <c r="AG56" i="3"/>
  <c r="AG32" i="3"/>
  <c r="CO31" i="3"/>
  <c r="AG30" i="3"/>
  <c r="AG28" i="3"/>
  <c r="AG27" i="3"/>
  <c r="AG34" i="3"/>
  <c r="AG12" i="3"/>
  <c r="G25" i="5"/>
  <c r="CU22" i="3"/>
  <c r="AG63" i="3"/>
  <c r="AG26" i="3"/>
  <c r="AG35" i="3"/>
  <c r="W75" i="3"/>
  <c r="AG24" i="3"/>
  <c r="AG45" i="3"/>
  <c r="AG11" i="3"/>
  <c r="AG65" i="3"/>
  <c r="AG15" i="3"/>
  <c r="AG39" i="3"/>
  <c r="CO25" i="3"/>
  <c r="AG14" i="3"/>
  <c r="AG18" i="3"/>
  <c r="AG22" i="3"/>
  <c r="K12" i="4"/>
  <c r="AG52" i="3"/>
  <c r="N75" i="3"/>
  <c r="M12" i="4"/>
  <c r="G13" i="5"/>
  <c r="CU9" i="3"/>
  <c r="G20" i="5"/>
  <c r="CU13" i="3"/>
  <c r="CU18" i="3"/>
  <c r="G18" i="5"/>
  <c r="D12" i="4"/>
  <c r="AG36" i="3"/>
  <c r="AG25" i="3"/>
  <c r="J12" i="4"/>
  <c r="B12" i="4"/>
  <c r="BZ14" i="4"/>
  <c r="E70" i="5"/>
  <c r="CZ23" i="2"/>
  <c r="E65" i="5"/>
  <c r="BR14" i="4"/>
  <c r="BY18" i="2"/>
  <c r="CA18" i="2"/>
  <c r="CE18" i="2"/>
  <c r="CI18" i="2"/>
  <c r="BY24" i="2"/>
  <c r="CA24" i="2"/>
  <c r="CE24" i="2"/>
  <c r="E72" i="5"/>
  <c r="E73" i="5"/>
  <c r="CA40" i="2"/>
  <c r="CE40" i="2"/>
  <c r="CI40" i="2"/>
  <c r="BY39" i="2"/>
  <c r="CA39" i="2"/>
  <c r="CE39" i="2"/>
  <c r="CI39" i="2"/>
  <c r="BL14" i="4"/>
  <c r="E43" i="5"/>
  <c r="BY32" i="2"/>
  <c r="CA32" i="2"/>
  <c r="BY34" i="2"/>
  <c r="CA34" i="2"/>
  <c r="BY27" i="2"/>
  <c r="CA27" i="2"/>
  <c r="CE27" i="2"/>
  <c r="CI27" i="2"/>
  <c r="CZ16" i="2"/>
  <c r="E53" i="5"/>
  <c r="BY26" i="2"/>
  <c r="CA26" i="2"/>
  <c r="BY17" i="2"/>
  <c r="CA17" i="2"/>
  <c r="A17" i="2"/>
  <c r="CO56" i="2"/>
  <c r="E55" i="5"/>
  <c r="I55" i="5"/>
  <c r="CO55" i="2"/>
  <c r="E54" i="5"/>
  <c r="I54" i="5"/>
  <c r="CO52" i="2"/>
  <c r="BY14" i="2"/>
  <c r="CA14" i="2"/>
  <c r="BY11" i="2"/>
  <c r="CA11" i="2"/>
  <c r="CE11" i="2"/>
  <c r="CI11" i="2"/>
  <c r="BY28" i="2"/>
  <c r="BY15" i="2"/>
  <c r="CA15" i="2"/>
  <c r="A15" i="2"/>
  <c r="AN14" i="4"/>
  <c r="AM44" i="2"/>
  <c r="AG14" i="4"/>
  <c r="AF14" i="4"/>
  <c r="CO35" i="2"/>
  <c r="AG20" i="2"/>
  <c r="E34" i="5"/>
  <c r="CS43" i="2"/>
  <c r="CS41" i="2"/>
  <c r="E32" i="5"/>
  <c r="W11" i="4"/>
  <c r="AG41" i="2"/>
  <c r="AG39" i="2"/>
  <c r="AG10" i="2"/>
  <c r="CO34" i="2"/>
  <c r="AG35" i="2"/>
  <c r="AG27" i="2"/>
  <c r="Y14" i="4"/>
  <c r="AE44" i="2"/>
  <c r="AG36" i="2"/>
  <c r="AG30" i="2"/>
  <c r="AG25" i="2"/>
  <c r="AG34" i="2"/>
  <c r="AG33" i="2"/>
  <c r="W44" i="2"/>
  <c r="AG24" i="2"/>
  <c r="CO24" i="2"/>
  <c r="E20" i="5"/>
  <c r="CU13" i="2"/>
  <c r="CO14" i="2"/>
  <c r="E15" i="5"/>
  <c r="AG16" i="2"/>
  <c r="CO17" i="2"/>
  <c r="AG40" i="2"/>
  <c r="C43" i="5"/>
  <c r="CZ18" i="1"/>
  <c r="BY138" i="1"/>
  <c r="CA138" i="1"/>
  <c r="CE138" i="1"/>
  <c r="BY20" i="1"/>
  <c r="CA20" i="1"/>
  <c r="BY187" i="1"/>
  <c r="CA187" i="1"/>
  <c r="BY112" i="1"/>
  <c r="CA112" i="1"/>
  <c r="BY128" i="1"/>
  <c r="CA128" i="1"/>
  <c r="BY156" i="1"/>
  <c r="CA156" i="1"/>
  <c r="BY59" i="1"/>
  <c r="CA59" i="1"/>
  <c r="BY200" i="1"/>
  <c r="CA200" i="1"/>
  <c r="BY169" i="1"/>
  <c r="CA169" i="1"/>
  <c r="BY168" i="1"/>
  <c r="CA168" i="1"/>
  <c r="BY196" i="1"/>
  <c r="CA196" i="1"/>
  <c r="BY155" i="1"/>
  <c r="CA155" i="1"/>
  <c r="BY127" i="1"/>
  <c r="CA127" i="1"/>
  <c r="BY114" i="1"/>
  <c r="CA114" i="1"/>
  <c r="BY147" i="1"/>
  <c r="CA147" i="1"/>
  <c r="BY144" i="1"/>
  <c r="CA144" i="1"/>
  <c r="BY143" i="1"/>
  <c r="CA143" i="1"/>
  <c r="BY141" i="1"/>
  <c r="CA141" i="1"/>
  <c r="BY124" i="1"/>
  <c r="CA124" i="1"/>
  <c r="BY121" i="1"/>
  <c r="CA121" i="1"/>
  <c r="BY109" i="1"/>
  <c r="CA109" i="1"/>
  <c r="BY107" i="1"/>
  <c r="CA107" i="1"/>
  <c r="BY105" i="1"/>
  <c r="CA105" i="1"/>
  <c r="BY97" i="1"/>
  <c r="CA97" i="1"/>
  <c r="BY44" i="1"/>
  <c r="CA44" i="1"/>
  <c r="BY16" i="1"/>
  <c r="CA16" i="1"/>
  <c r="BY130" i="1"/>
  <c r="CA130" i="1"/>
  <c r="CE130" i="1"/>
  <c r="BY122" i="1"/>
  <c r="CA122" i="1"/>
  <c r="BY116" i="1"/>
  <c r="CA116" i="1"/>
  <c r="BY64" i="1"/>
  <c r="CA64" i="1"/>
  <c r="BY49" i="1"/>
  <c r="CA49" i="1"/>
  <c r="BY129" i="1"/>
  <c r="CA129" i="1"/>
  <c r="BY101" i="1"/>
  <c r="BY176" i="1"/>
  <c r="CA176" i="1"/>
  <c r="BY134" i="1"/>
  <c r="CA134" i="1"/>
  <c r="CO47" i="1"/>
  <c r="C46" i="5"/>
  <c r="BY62" i="1"/>
  <c r="CA62" i="1"/>
  <c r="BY58" i="1"/>
  <c r="CA58" i="1"/>
  <c r="CE58" i="1"/>
  <c r="BY26" i="1"/>
  <c r="CA26" i="1"/>
  <c r="BY152" i="1"/>
  <c r="CA152" i="1"/>
  <c r="BY151" i="1"/>
  <c r="CA151" i="1"/>
  <c r="BY150" i="1"/>
  <c r="CA150" i="1"/>
  <c r="BY167" i="1"/>
  <c r="CA167" i="1"/>
  <c r="CE167" i="1"/>
  <c r="CA57" i="1"/>
  <c r="BY34" i="1"/>
  <c r="CA34" i="1"/>
  <c r="CE34" i="1"/>
  <c r="CI34" i="1"/>
  <c r="BY165" i="1"/>
  <c r="CA165" i="1"/>
  <c r="BY102" i="1"/>
  <c r="CA102" i="1"/>
  <c r="BY74" i="1"/>
  <c r="CA74" i="1"/>
  <c r="BY73" i="1"/>
  <c r="CA73" i="1"/>
  <c r="BY135" i="1"/>
  <c r="CA135" i="1"/>
  <c r="BY133" i="1"/>
  <c r="CA133" i="1"/>
  <c r="BY132" i="1"/>
  <c r="CA132" i="1"/>
  <c r="BY118" i="1"/>
  <c r="CA118" i="1"/>
  <c r="BY76" i="1"/>
  <c r="CA76" i="1"/>
  <c r="CE76" i="1"/>
  <c r="BY75" i="1"/>
  <c r="CA75" i="1"/>
  <c r="CA45" i="1"/>
  <c r="BY40" i="1"/>
  <c r="CA40" i="1"/>
  <c r="A40" i="1"/>
  <c r="BY146" i="1"/>
  <c r="CA146" i="1"/>
  <c r="BY145" i="1"/>
  <c r="CA145" i="1"/>
  <c r="BY140" i="1"/>
  <c r="CA140" i="1"/>
  <c r="BY43" i="1"/>
  <c r="CA43" i="1"/>
  <c r="BY15" i="1"/>
  <c r="CA15" i="1"/>
  <c r="CE15" i="1"/>
  <c r="BY13" i="1"/>
  <c r="CA13" i="1"/>
  <c r="BY92" i="1"/>
  <c r="CA92" i="1"/>
  <c r="CE92" i="1"/>
  <c r="CA39" i="1"/>
  <c r="CE39" i="1"/>
  <c r="BY113" i="1"/>
  <c r="CA113" i="1"/>
  <c r="AB10" i="4"/>
  <c r="CO36" i="1"/>
  <c r="CS41" i="1"/>
  <c r="C32" i="5"/>
  <c r="CO34" i="1"/>
  <c r="CO33" i="1"/>
  <c r="AG199" i="1"/>
  <c r="AG120" i="1"/>
  <c r="AG104" i="1"/>
  <c r="AG26" i="1"/>
  <c r="AG48" i="1"/>
  <c r="AG47" i="1"/>
  <c r="AG183" i="1"/>
  <c r="AG59" i="1"/>
  <c r="AG45" i="1"/>
  <c r="AG164" i="1"/>
  <c r="AG110" i="1"/>
  <c r="AG130" i="1"/>
  <c r="AG106" i="1"/>
  <c r="AG122" i="1"/>
  <c r="AG136" i="1"/>
  <c r="AG135" i="1"/>
  <c r="AG52" i="1"/>
  <c r="AG37" i="1"/>
  <c r="AG21" i="1"/>
  <c r="AG117" i="1"/>
  <c r="AG54" i="1"/>
  <c r="AG53" i="1"/>
  <c r="AG198" i="1"/>
  <c r="AG179" i="1"/>
  <c r="AG174" i="1"/>
  <c r="AG89" i="1"/>
  <c r="AG88" i="1"/>
  <c r="AG76" i="1"/>
  <c r="AG68" i="1"/>
  <c r="AG55" i="1"/>
  <c r="AG30" i="1"/>
  <c r="C26" i="5"/>
  <c r="CU24" i="1"/>
  <c r="AG90" i="1"/>
  <c r="AG118" i="1"/>
  <c r="AG87" i="1"/>
  <c r="AG86" i="1"/>
  <c r="AG85" i="1"/>
  <c r="AG84" i="1"/>
  <c r="AG32" i="1"/>
  <c r="AG77" i="1"/>
  <c r="AG51" i="1"/>
  <c r="CA89" i="1"/>
  <c r="AG39" i="1"/>
  <c r="AG166" i="1"/>
  <c r="AG58" i="1"/>
  <c r="AG170" i="1"/>
  <c r="AG138" i="1"/>
  <c r="AG99" i="1"/>
  <c r="AG10" i="1"/>
  <c r="AG27" i="1"/>
  <c r="AG115" i="1"/>
  <c r="AG28" i="1"/>
  <c r="CU13" i="1"/>
  <c r="C20" i="5"/>
  <c r="CU9" i="1"/>
  <c r="AG171" i="1"/>
  <c r="C14" i="5"/>
  <c r="I14" i="5"/>
  <c r="G76" i="6"/>
  <c r="AG177" i="1"/>
  <c r="AG188" i="1"/>
  <c r="AG12" i="1"/>
  <c r="CA87" i="1"/>
  <c r="CE87" i="1"/>
  <c r="CA51" i="1"/>
  <c r="CE51" i="1"/>
  <c r="C74" i="5"/>
  <c r="C71" i="5"/>
  <c r="CZ26" i="1"/>
  <c r="CO72" i="1"/>
  <c r="CA30" i="1"/>
  <c r="BY11" i="1"/>
  <c r="CZ23" i="1"/>
  <c r="E17" i="5"/>
  <c r="CA22" i="2"/>
  <c r="A22" i="2"/>
  <c r="CA21" i="2"/>
  <c r="CE21" i="2"/>
  <c r="CI21" i="2"/>
  <c r="CE157" i="1"/>
  <c r="A123" i="1"/>
  <c r="CZ10" i="2"/>
  <c r="CE32" i="2"/>
  <c r="CI32" i="2"/>
  <c r="CA41" i="2"/>
  <c r="A41" i="2"/>
  <c r="CS42" i="1"/>
  <c r="CE152" i="1"/>
  <c r="CI152" i="1"/>
  <c r="CE59" i="1"/>
  <c r="CI59" i="1"/>
  <c r="CE166" i="1"/>
  <c r="CI166" i="1"/>
  <c r="CE192" i="1"/>
  <c r="CI192" i="1"/>
  <c r="A173" i="1"/>
  <c r="CE43" i="1"/>
  <c r="CI43" i="1"/>
  <c r="CE73" i="1"/>
  <c r="CE26" i="1"/>
  <c r="CI26" i="1"/>
  <c r="CE156" i="1"/>
  <c r="CI156" i="1"/>
  <c r="CE12" i="1"/>
  <c r="CI12" i="1"/>
  <c r="A32" i="1"/>
  <c r="CE32" i="1"/>
  <c r="CI32" i="1"/>
  <c r="CE197" i="1"/>
  <c r="CI197" i="1"/>
  <c r="CE171" i="1"/>
  <c r="CI171" i="1"/>
  <c r="CE22" i="1"/>
  <c r="CI22" i="1"/>
  <c r="CE47" i="1"/>
  <c r="CI47" i="1"/>
  <c r="A161" i="1"/>
  <c r="CE198" i="1"/>
  <c r="CI198" i="1"/>
  <c r="CE165" i="1"/>
  <c r="CI165" i="1"/>
  <c r="CE44" i="1"/>
  <c r="CI44" i="1"/>
  <c r="CE172" i="1"/>
  <c r="CI172" i="1"/>
  <c r="CE63" i="1"/>
  <c r="CI63" i="1"/>
  <c r="CE70" i="1"/>
  <c r="CI70" i="1"/>
  <c r="A153" i="1"/>
  <c r="CE153" i="1"/>
  <c r="CI153" i="1"/>
  <c r="CE186" i="1"/>
  <c r="CI186" i="1"/>
  <c r="CE178" i="1"/>
  <c r="CI178" i="1"/>
  <c r="A67" i="1"/>
  <c r="CE67" i="1"/>
  <c r="CI67" i="1"/>
  <c r="CE175" i="1"/>
  <c r="CI175" i="1"/>
  <c r="CE97" i="1"/>
  <c r="CI97" i="1"/>
  <c r="CE187" i="1"/>
  <c r="CI187" i="1"/>
  <c r="CI190" i="1"/>
  <c r="CE179" i="1"/>
  <c r="CI179" i="1"/>
  <c r="CE154" i="1"/>
  <c r="CI154" i="1"/>
  <c r="CE189" i="1"/>
  <c r="CI189" i="1"/>
  <c r="A17" i="1"/>
  <c r="CE17" i="1"/>
  <c r="CI17" i="1"/>
  <c r="CE45" i="1"/>
  <c r="CI45" i="1"/>
  <c r="CE57" i="1"/>
  <c r="CI57" i="1"/>
  <c r="CE176" i="1"/>
  <c r="CI176" i="1"/>
  <c r="CE155" i="1"/>
  <c r="CI155" i="1"/>
  <c r="CE20" i="1"/>
  <c r="CI20" i="1"/>
  <c r="CE65" i="1"/>
  <c r="CI65" i="1"/>
  <c r="CE28" i="1"/>
  <c r="CI28" i="1"/>
  <c r="CE182" i="1"/>
  <c r="CI182" i="1"/>
  <c r="A42" i="1"/>
  <c r="CE42" i="1"/>
  <c r="CI42" i="1"/>
  <c r="CE56" i="1"/>
  <c r="CI56" i="1"/>
  <c r="CE174" i="1"/>
  <c r="CI174" i="1"/>
  <c r="CE196" i="1"/>
  <c r="CI196" i="1"/>
  <c r="CE185" i="1"/>
  <c r="CI185" i="1"/>
  <c r="A14" i="1"/>
  <c r="CE14" i="1"/>
  <c r="CI14" i="1"/>
  <c r="CE36" i="1"/>
  <c r="CI36" i="1"/>
  <c r="A180" i="1"/>
  <c r="CE180" i="1"/>
  <c r="CI180" i="1"/>
  <c r="A181" i="1"/>
  <c r="CE181" i="1"/>
  <c r="CI181" i="1"/>
  <c r="CE21" i="1"/>
  <c r="CI21" i="1"/>
  <c r="CE54" i="1"/>
  <c r="CI54" i="1"/>
  <c r="CE173" i="1"/>
  <c r="CI173" i="1"/>
  <c r="CE170" i="1"/>
  <c r="CI170" i="1"/>
  <c r="CE66" i="1"/>
  <c r="CI66" i="1"/>
  <c r="A199" i="1"/>
  <c r="CE199" i="1"/>
  <c r="CI199" i="1"/>
  <c r="A188" i="1"/>
  <c r="CE188" i="1"/>
  <c r="CI188" i="1"/>
  <c r="CE37" i="1"/>
  <c r="CI37" i="1"/>
  <c r="CE142" i="1"/>
  <c r="CI142" i="1"/>
  <c r="CE25" i="1"/>
  <c r="CI25" i="1"/>
  <c r="CE191" i="1"/>
  <c r="CI191" i="1"/>
  <c r="CE48" i="1"/>
  <c r="CI48" i="1"/>
  <c r="CE24" i="1"/>
  <c r="CI24" i="1"/>
  <c r="A16" i="1"/>
  <c r="CE16" i="1"/>
  <c r="CI16" i="1"/>
  <c r="CE146" i="1"/>
  <c r="CI146" i="1"/>
  <c r="CE75" i="1"/>
  <c r="CI75" i="1"/>
  <c r="CE49" i="1"/>
  <c r="CI49" i="1"/>
  <c r="CE168" i="1"/>
  <c r="CI168" i="1"/>
  <c r="CE46" i="1"/>
  <c r="CI46" i="1"/>
  <c r="CE88" i="1"/>
  <c r="CI88" i="1"/>
  <c r="CE145" i="1"/>
  <c r="CI145" i="1"/>
  <c r="CE148" i="1"/>
  <c r="CI148" i="1"/>
  <c r="CE40" i="1"/>
  <c r="CI40" i="1"/>
  <c r="CE195" i="1"/>
  <c r="CI195" i="1"/>
  <c r="CE177" i="1"/>
  <c r="CI177" i="1"/>
  <c r="CE150" i="1"/>
  <c r="CI150" i="1"/>
  <c r="CE169" i="1"/>
  <c r="CI169" i="1"/>
  <c r="CE158" i="1"/>
  <c r="CI158" i="1"/>
  <c r="CE143" i="1"/>
  <c r="CI143" i="1"/>
  <c r="A72" i="1"/>
  <c r="CE72" i="1"/>
  <c r="CE74" i="1"/>
  <c r="CI74" i="1"/>
  <c r="CE147" i="1"/>
  <c r="CI147" i="1"/>
  <c r="CE30" i="1"/>
  <c r="CI30" i="1"/>
  <c r="CE64" i="1"/>
  <c r="CI64" i="1"/>
  <c r="CE13" i="1"/>
  <c r="CI13" i="1"/>
  <c r="CE151" i="1"/>
  <c r="CI151" i="1"/>
  <c r="CE200" i="1"/>
  <c r="CI200" i="1"/>
  <c r="CE68" i="1"/>
  <c r="CI68" i="1"/>
  <c r="CE69" i="1"/>
  <c r="CI69" i="1"/>
  <c r="CE164" i="1"/>
  <c r="CI164" i="1"/>
  <c r="CE19" i="1"/>
  <c r="CI19" i="1"/>
  <c r="CE79" i="1"/>
  <c r="CI79" i="1"/>
  <c r="CE33" i="1"/>
  <c r="CI33" i="1"/>
  <c r="A39" i="1"/>
  <c r="A137" i="1"/>
  <c r="CE137" i="1"/>
  <c r="CI137" i="1"/>
  <c r="CE78" i="1"/>
  <c r="CI78" i="1"/>
  <c r="CE82" i="1"/>
  <c r="CI82" i="1"/>
  <c r="CE91" i="1"/>
  <c r="CI91" i="1"/>
  <c r="CE133" i="1"/>
  <c r="CI133" i="1"/>
  <c r="CE141" i="1"/>
  <c r="CI141" i="1"/>
  <c r="CE135" i="1"/>
  <c r="CI135" i="1"/>
  <c r="CE136" i="1"/>
  <c r="CI136" i="1"/>
  <c r="A122" i="1"/>
  <c r="CE122" i="1"/>
  <c r="CE144" i="1"/>
  <c r="CI144" i="1"/>
  <c r="CE140" i="1"/>
  <c r="CI140" i="1"/>
  <c r="CE128" i="1"/>
  <c r="CI128" i="1"/>
  <c r="A90" i="1"/>
  <c r="CE90" i="1"/>
  <c r="CI90" i="1"/>
  <c r="CI92" i="1"/>
  <c r="CE89" i="1"/>
  <c r="CI89" i="1"/>
  <c r="CI113" i="1"/>
  <c r="CE134" i="1"/>
  <c r="CI134" i="1"/>
  <c r="CE108" i="1"/>
  <c r="CI108" i="1"/>
  <c r="CE80" i="1"/>
  <c r="CI80" i="1"/>
  <c r="CE131" i="1"/>
  <c r="CI131" i="1"/>
  <c r="CE132" i="1"/>
  <c r="CI132" i="1"/>
  <c r="CE129" i="1"/>
  <c r="CI129" i="1"/>
  <c r="CE127" i="1"/>
  <c r="CI127" i="1"/>
  <c r="A125" i="1"/>
  <c r="CE125" i="1"/>
  <c r="CI125" i="1"/>
  <c r="CE124" i="1"/>
  <c r="CI124" i="1"/>
  <c r="A126" i="1"/>
  <c r="CE126" i="1"/>
  <c r="CI126" i="1"/>
  <c r="CE121" i="1"/>
  <c r="CI121" i="1"/>
  <c r="CE118" i="1"/>
  <c r="CI118" i="1"/>
  <c r="CI114" i="1"/>
  <c r="A116" i="1"/>
  <c r="CE116" i="1"/>
  <c r="CI116" i="1"/>
  <c r="CE115" i="1"/>
  <c r="CI115" i="1"/>
  <c r="A111" i="1"/>
  <c r="CE111" i="1"/>
  <c r="CI111" i="1"/>
  <c r="CE112" i="1"/>
  <c r="CI112" i="1"/>
  <c r="A110" i="1"/>
  <c r="CE110" i="1"/>
  <c r="CI110" i="1"/>
  <c r="CE109" i="1"/>
  <c r="CI109" i="1"/>
  <c r="CE107" i="1"/>
  <c r="CI107" i="1"/>
  <c r="CE106" i="1"/>
  <c r="CI106" i="1"/>
  <c r="CE102" i="1"/>
  <c r="CI102" i="1"/>
  <c r="CE98" i="1"/>
  <c r="CI98" i="1"/>
  <c r="CE104" i="1"/>
  <c r="CI104" i="1"/>
  <c r="CE100" i="1"/>
  <c r="CI100" i="1"/>
  <c r="CE99" i="1"/>
  <c r="CI99" i="1"/>
  <c r="CE103" i="1"/>
  <c r="CI103" i="1"/>
  <c r="CE105" i="1"/>
  <c r="CI105" i="1"/>
  <c r="CE94" i="1"/>
  <c r="CI94" i="1"/>
  <c r="A94" i="1"/>
  <c r="CE93" i="1"/>
  <c r="CI93" i="1"/>
  <c r="CE83" i="1"/>
  <c r="CI83" i="1"/>
  <c r="CE86" i="1"/>
  <c r="CI86" i="1"/>
  <c r="CE84" i="1"/>
  <c r="CI84" i="1"/>
  <c r="CE81" i="1"/>
  <c r="CI81" i="1"/>
  <c r="CE77" i="1"/>
  <c r="CI77" i="1"/>
  <c r="CU18" i="1"/>
  <c r="A61" i="1"/>
  <c r="CE61" i="1"/>
  <c r="CI61" i="1"/>
  <c r="CE62" i="1"/>
  <c r="CI62" i="1"/>
  <c r="CI60" i="1"/>
  <c r="CE55" i="1"/>
  <c r="CI55" i="1"/>
  <c r="CE53" i="1"/>
  <c r="CI53" i="1"/>
  <c r="CE50" i="1"/>
  <c r="CI50" i="1"/>
  <c r="CE71" i="1"/>
  <c r="CI71" i="1"/>
  <c r="CI76" i="1"/>
  <c r="G16" i="5"/>
  <c r="R14" i="4"/>
  <c r="CI38" i="1"/>
  <c r="A33" i="1"/>
  <c r="W14" i="4"/>
  <c r="A60" i="1"/>
  <c r="A50" i="1"/>
  <c r="A38" i="1"/>
  <c r="A35" i="1"/>
  <c r="CI18" i="1"/>
  <c r="A55" i="1"/>
  <c r="BM14" i="4"/>
  <c r="CE57" i="3"/>
  <c r="CI57" i="3"/>
  <c r="BO14" i="4"/>
  <c r="CS42" i="2"/>
  <c r="A19" i="1"/>
  <c r="CI95" i="1"/>
  <c r="A95" i="1"/>
  <c r="A179" i="1"/>
  <c r="A148" i="1"/>
  <c r="A104" i="1"/>
  <c r="CA96" i="1"/>
  <c r="A22" i="1"/>
  <c r="A91" i="1"/>
  <c r="A53" i="1"/>
  <c r="A178" i="1"/>
  <c r="A25" i="1"/>
  <c r="A80" i="1"/>
  <c r="A177" i="1"/>
  <c r="CE13" i="2"/>
  <c r="CI13" i="2"/>
  <c r="A13" i="2"/>
  <c r="A160" i="1"/>
  <c r="A143" i="1"/>
  <c r="CI194" i="1"/>
  <c r="I47" i="5"/>
  <c r="A100" i="1"/>
  <c r="A128" i="1"/>
  <c r="A163" i="1"/>
  <c r="A194" i="1"/>
  <c r="A192" i="1"/>
  <c r="A78" i="1"/>
  <c r="A71" i="1"/>
  <c r="A146" i="1"/>
  <c r="I17" i="5"/>
  <c r="D35" i="6"/>
  <c r="CI119" i="1"/>
  <c r="A119" i="1"/>
  <c r="A136" i="1"/>
  <c r="J14" i="4"/>
  <c r="CA139" i="1"/>
  <c r="CA101" i="1"/>
  <c r="A89" i="1"/>
  <c r="A107" i="1"/>
  <c r="A112" i="1"/>
  <c r="A85" i="1"/>
  <c r="CZ34" i="2"/>
  <c r="A115" i="1"/>
  <c r="CU14" i="1"/>
  <c r="I33" i="5"/>
  <c r="A31" i="2"/>
  <c r="BH14" i="4"/>
  <c r="A124" i="1"/>
  <c r="A202" i="1"/>
  <c r="A31" i="1"/>
  <c r="A29" i="1"/>
  <c r="CI29" i="1"/>
  <c r="A193" i="1"/>
  <c r="CI193" i="1"/>
  <c r="A157" i="1"/>
  <c r="CI157" i="1"/>
  <c r="A49" i="1"/>
  <c r="I62" i="5"/>
  <c r="CE35" i="2"/>
  <c r="CI35" i="2"/>
  <c r="A70" i="1"/>
  <c r="A23" i="1"/>
  <c r="CI23" i="1"/>
  <c r="K14" i="4"/>
  <c r="CS45" i="3"/>
  <c r="G63" i="5"/>
  <c r="A166" i="1"/>
  <c r="I66" i="5"/>
  <c r="CZ34" i="1"/>
  <c r="A190" i="1"/>
  <c r="CI149" i="1"/>
  <c r="A142" i="1"/>
  <c r="BN14" i="4"/>
  <c r="A171" i="1"/>
  <c r="A159" i="1"/>
  <c r="A18" i="1"/>
  <c r="A10" i="1"/>
  <c r="A149" i="1"/>
  <c r="CE36" i="2"/>
  <c r="CI36" i="2"/>
  <c r="CA28" i="2"/>
  <c r="A28" i="2"/>
  <c r="A42" i="2"/>
  <c r="E71" i="5"/>
  <c r="I71" i="5"/>
  <c r="G42" i="6"/>
  <c r="CZ26" i="2"/>
  <c r="CZ28" i="2"/>
  <c r="I13" i="5"/>
  <c r="D75" i="6"/>
  <c r="D83" i="6"/>
  <c r="D31" i="6"/>
  <c r="M11" i="4"/>
  <c r="A162" i="1"/>
  <c r="A197" i="1"/>
  <c r="A46" i="3"/>
  <c r="I75" i="5"/>
  <c r="A185" i="1"/>
  <c r="A98" i="1"/>
  <c r="A46" i="1"/>
  <c r="AS14" i="4"/>
  <c r="CU24" i="2"/>
  <c r="BQ14" i="4"/>
  <c r="I29" i="5"/>
  <c r="D96" i="6"/>
  <c r="A21" i="2"/>
  <c r="CE20" i="3"/>
  <c r="CI20" i="3"/>
  <c r="CE201" i="1"/>
  <c r="CI201" i="1"/>
  <c r="A201" i="1"/>
  <c r="G34" i="5"/>
  <c r="I8" i="5"/>
  <c r="A44" i="3"/>
  <c r="E14" i="4"/>
  <c r="E63" i="5"/>
  <c r="I60" i="5"/>
  <c r="A10" i="2"/>
  <c r="L14" i="4"/>
  <c r="A189" i="1"/>
  <c r="I59" i="5"/>
  <c r="A36" i="2"/>
  <c r="AV14" i="4"/>
  <c r="AU14" i="4"/>
  <c r="AB12" i="4"/>
  <c r="I46" i="5"/>
  <c r="CE48" i="3"/>
  <c r="CI48" i="3"/>
  <c r="CD14" i="4"/>
  <c r="I45" i="5"/>
  <c r="CU9" i="2"/>
  <c r="CE11" i="3"/>
  <c r="CI11" i="3"/>
  <c r="Q14" i="4"/>
  <c r="AP14" i="4"/>
  <c r="F113" i="6"/>
  <c r="AZ14" i="4"/>
  <c r="CE56" i="3"/>
  <c r="CI56" i="3"/>
  <c r="A40" i="3"/>
  <c r="CU17" i="3"/>
  <c r="I48" i="5"/>
  <c r="A72" i="3"/>
  <c r="CZ10" i="3"/>
  <c r="CZ28" i="3"/>
  <c r="A41" i="3"/>
  <c r="A39" i="3"/>
  <c r="CE61" i="3"/>
  <c r="CI61" i="3"/>
  <c r="A34" i="3"/>
  <c r="G73" i="5"/>
  <c r="AT14" i="4"/>
  <c r="CE30" i="3"/>
  <c r="CI30" i="3"/>
  <c r="A66" i="3"/>
  <c r="I70" i="5"/>
  <c r="G38" i="6"/>
  <c r="A60" i="3"/>
  <c r="A43" i="3"/>
  <c r="CE64" i="3"/>
  <c r="CI64" i="3"/>
  <c r="CE53" i="3"/>
  <c r="CI53" i="3"/>
  <c r="I85" i="5"/>
  <c r="A70" i="3"/>
  <c r="A58" i="3"/>
  <c r="BD14" i="4"/>
  <c r="A59" i="3"/>
  <c r="CU14" i="3"/>
  <c r="I15" i="5"/>
  <c r="G75" i="6"/>
  <c r="D14" i="4"/>
  <c r="A158" i="1"/>
  <c r="C63" i="5"/>
  <c r="AR14" i="4"/>
  <c r="A68" i="1"/>
  <c r="BF14" i="4"/>
  <c r="B14" i="4"/>
  <c r="A103" i="1"/>
  <c r="CO29" i="1"/>
  <c r="C30" i="5"/>
  <c r="AW14" i="4"/>
  <c r="C16" i="5"/>
  <c r="I16" i="5"/>
  <c r="D30" i="6"/>
  <c r="A63" i="1"/>
  <c r="CZ34" i="3"/>
  <c r="G76" i="5"/>
  <c r="I76" i="5"/>
  <c r="I67" i="5"/>
  <c r="AX14" i="4"/>
  <c r="I61" i="5"/>
  <c r="C53" i="5"/>
  <c r="C57" i="5"/>
  <c r="CO50" i="1"/>
  <c r="CZ12" i="1"/>
  <c r="BK14" i="4"/>
  <c r="CZ15" i="1"/>
  <c r="CZ17" i="1"/>
  <c r="CU22" i="1"/>
  <c r="CU25" i="1"/>
  <c r="C25" i="5"/>
  <c r="M10" i="4"/>
  <c r="BT14" i="4"/>
  <c r="CZ11" i="1"/>
  <c r="C69" i="5"/>
  <c r="A172" i="1"/>
  <c r="C21" i="5"/>
  <c r="I21" i="5"/>
  <c r="G77" i="6"/>
  <c r="CU15" i="1"/>
  <c r="I74" i="5"/>
  <c r="E69" i="5"/>
  <c r="CZ11" i="2"/>
  <c r="CZ18" i="2"/>
  <c r="A29" i="2"/>
  <c r="CE29" i="2"/>
  <c r="CI29" i="2"/>
  <c r="I72" i="5"/>
  <c r="G39" i="6"/>
  <c r="A27" i="2"/>
  <c r="I43" i="5"/>
  <c r="J43" i="5"/>
  <c r="CI72" i="1"/>
  <c r="A144" i="1"/>
  <c r="CI39" i="1"/>
  <c r="G69" i="5"/>
  <c r="CZ11" i="3"/>
  <c r="A23" i="3"/>
  <c r="A24" i="3"/>
  <c r="A63" i="3"/>
  <c r="A49" i="3"/>
  <c r="CE65" i="3"/>
  <c r="CI65" i="3"/>
  <c r="CE13" i="3"/>
  <c r="CI13" i="3"/>
  <c r="A14" i="3"/>
  <c r="A67" i="3"/>
  <c r="CE47" i="3"/>
  <c r="CI47" i="3"/>
  <c r="A50" i="3"/>
  <c r="A21" i="3"/>
  <c r="A54" i="3"/>
  <c r="A32" i="3"/>
  <c r="G57" i="5"/>
  <c r="A29" i="3"/>
  <c r="CZ15" i="3"/>
  <c r="CZ17" i="3"/>
  <c r="A19" i="3"/>
  <c r="A55" i="3"/>
  <c r="CE18" i="3"/>
  <c r="CI18" i="3"/>
  <c r="BY75" i="3"/>
  <c r="CO77" i="3"/>
  <c r="G79" i="5"/>
  <c r="A16" i="3"/>
  <c r="A69" i="3"/>
  <c r="A36" i="3"/>
  <c r="A12" i="3"/>
  <c r="A22" i="3"/>
  <c r="A68" i="3"/>
  <c r="CE17" i="3"/>
  <c r="CI17" i="3"/>
  <c r="A62" i="3"/>
  <c r="A10" i="3"/>
  <c r="AJ12" i="4"/>
  <c r="CO50" i="3"/>
  <c r="A37" i="3"/>
  <c r="A52" i="3"/>
  <c r="CE31" i="3"/>
  <c r="CI31" i="3"/>
  <c r="A42" i="3"/>
  <c r="CE15" i="3"/>
  <c r="CI15" i="3"/>
  <c r="CE45" i="3"/>
  <c r="CI45" i="3"/>
  <c r="CS41" i="3"/>
  <c r="G32" i="5"/>
  <c r="I32" i="5"/>
  <c r="G91" i="6"/>
  <c r="G37" i="5"/>
  <c r="CU26" i="3"/>
  <c r="M12" i="5"/>
  <c r="CE51" i="3"/>
  <c r="CI51" i="3"/>
  <c r="A51" i="3"/>
  <c r="G26" i="5"/>
  <c r="I26" i="5"/>
  <c r="D93" i="6"/>
  <c r="CU24" i="3"/>
  <c r="CU25" i="3"/>
  <c r="CO29" i="3"/>
  <c r="G30" i="5"/>
  <c r="T12" i="4"/>
  <c r="A27" i="3"/>
  <c r="CE27" i="3"/>
  <c r="CI27" i="3"/>
  <c r="AG75" i="3"/>
  <c r="CO41" i="3"/>
  <c r="G39" i="5"/>
  <c r="CO21" i="3"/>
  <c r="G22" i="5"/>
  <c r="I22" i="5"/>
  <c r="A73" i="3"/>
  <c r="CE73" i="3"/>
  <c r="CI73" i="3"/>
  <c r="CE35" i="3"/>
  <c r="CI35" i="3"/>
  <c r="A35" i="3"/>
  <c r="A38" i="3"/>
  <c r="CE25" i="3"/>
  <c r="CI25" i="3"/>
  <c r="A25" i="3"/>
  <c r="CE26" i="3"/>
  <c r="CI26" i="3"/>
  <c r="A26" i="3"/>
  <c r="CA75" i="3"/>
  <c r="A28" i="3"/>
  <c r="CE28" i="3"/>
  <c r="CI28" i="3"/>
  <c r="CE33" i="3"/>
  <c r="CI33" i="3"/>
  <c r="I20" i="5"/>
  <c r="E16" i="6"/>
  <c r="E20" i="6"/>
  <c r="D28" i="6"/>
  <c r="D29" i="6"/>
  <c r="A24" i="2"/>
  <c r="I65" i="5"/>
  <c r="A32" i="2"/>
  <c r="BY44" i="2"/>
  <c r="BV11" i="4"/>
  <c r="A18" i="2"/>
  <c r="A14" i="2"/>
  <c r="CE14" i="2"/>
  <c r="CI14" i="2"/>
  <c r="CE26" i="2"/>
  <c r="CI26" i="2"/>
  <c r="A26" i="2"/>
  <c r="E51" i="5"/>
  <c r="CZ15" i="2"/>
  <c r="CZ17" i="2"/>
  <c r="CE15" i="2"/>
  <c r="CI15" i="2"/>
  <c r="A40" i="2"/>
  <c r="A39" i="2"/>
  <c r="CE23" i="2"/>
  <c r="CI23" i="2"/>
  <c r="A11" i="2"/>
  <c r="CE30" i="2"/>
  <c r="CI30" i="2"/>
  <c r="CO50" i="2"/>
  <c r="AJ11" i="4"/>
  <c r="A16" i="2"/>
  <c r="CE17" i="2"/>
  <c r="CI17" i="2"/>
  <c r="CS45" i="2"/>
  <c r="E36" i="5"/>
  <c r="I36" i="5"/>
  <c r="G94" i="6"/>
  <c r="CE19" i="2"/>
  <c r="CI19" i="2"/>
  <c r="A19" i="2"/>
  <c r="AG44" i="2"/>
  <c r="AD11" i="4"/>
  <c r="CE38" i="2"/>
  <c r="CI38" i="2"/>
  <c r="A38" i="2"/>
  <c r="E35" i="5"/>
  <c r="CS44" i="2"/>
  <c r="A12" i="2"/>
  <c r="CE12" i="2"/>
  <c r="CI12" i="2"/>
  <c r="CO36" i="2"/>
  <c r="AB11" i="4"/>
  <c r="CU22" i="2"/>
  <c r="E25" i="5"/>
  <c r="CO29" i="2"/>
  <c r="E30" i="5"/>
  <c r="T11" i="4"/>
  <c r="CE37" i="2"/>
  <c r="CI37" i="2"/>
  <c r="A37" i="2"/>
  <c r="E18" i="5"/>
  <c r="I18" i="5"/>
  <c r="D37" i="6"/>
  <c r="CU18" i="2"/>
  <c r="CE34" i="2"/>
  <c r="CI34" i="2"/>
  <c r="A34" i="2"/>
  <c r="A33" i="2"/>
  <c r="CE33" i="2"/>
  <c r="CI33" i="2"/>
  <c r="A20" i="2"/>
  <c r="CE20" i="2"/>
  <c r="CI20" i="2"/>
  <c r="CE25" i="2"/>
  <c r="CI25" i="2"/>
  <c r="A25" i="2"/>
  <c r="CU14" i="2"/>
  <c r="CI122" i="1"/>
  <c r="A47" i="1"/>
  <c r="A84" i="1"/>
  <c r="A168" i="1"/>
  <c r="A64" i="1"/>
  <c r="A147" i="1"/>
  <c r="A24" i="1"/>
  <c r="A170" i="1"/>
  <c r="A174" i="1"/>
  <c r="A105" i="1"/>
  <c r="A79" i="1"/>
  <c r="A20" i="1"/>
  <c r="A130" i="1"/>
  <c r="CI130" i="1"/>
  <c r="A169" i="1"/>
  <c r="A186" i="1"/>
  <c r="A44" i="1"/>
  <c r="A132" i="1"/>
  <c r="A77" i="1"/>
  <c r="A141" i="1"/>
  <c r="A150" i="1"/>
  <c r="C49" i="5"/>
  <c r="A198" i="1"/>
  <c r="A69" i="1"/>
  <c r="A86" i="1"/>
  <c r="A48" i="1"/>
  <c r="CI15" i="1"/>
  <c r="A15" i="1"/>
  <c r="A195" i="1"/>
  <c r="A45" i="1"/>
  <c r="A83" i="1"/>
  <c r="A109" i="1"/>
  <c r="A57" i="1"/>
  <c r="A182" i="1"/>
  <c r="A121" i="1"/>
  <c r="A154" i="1"/>
  <c r="A114" i="1"/>
  <c r="C35" i="5"/>
  <c r="CS44" i="1"/>
  <c r="A43" i="1"/>
  <c r="A62" i="1"/>
  <c r="CI184" i="1"/>
  <c r="A184" i="1"/>
  <c r="CU26" i="1"/>
  <c r="C37" i="5"/>
  <c r="A28" i="1"/>
  <c r="C34" i="5"/>
  <c r="CS43" i="1"/>
  <c r="A76" i="1"/>
  <c r="A196" i="1"/>
  <c r="A129" i="1"/>
  <c r="A145" i="1"/>
  <c r="CI117" i="1"/>
  <c r="A117" i="1"/>
  <c r="A106" i="1"/>
  <c r="A120" i="1"/>
  <c r="CI120" i="1"/>
  <c r="A52" i="1"/>
  <c r="CI52" i="1"/>
  <c r="A165" i="1"/>
  <c r="A54" i="1"/>
  <c r="CI51" i="1"/>
  <c r="A51" i="1"/>
  <c r="A87" i="1"/>
  <c r="CI87" i="1"/>
  <c r="A155" i="1"/>
  <c r="A27" i="1"/>
  <c r="CI27" i="1"/>
  <c r="A187" i="1"/>
  <c r="A131" i="1"/>
  <c r="A151" i="1"/>
  <c r="CI58" i="1"/>
  <c r="A58" i="1"/>
  <c r="CI85" i="1"/>
  <c r="A156" i="1"/>
  <c r="A13" i="1"/>
  <c r="CI183" i="1"/>
  <c r="A183" i="1"/>
  <c r="A108" i="1"/>
  <c r="A118" i="1"/>
  <c r="A73" i="1"/>
  <c r="A92" i="1"/>
  <c r="CI41" i="1"/>
  <c r="A41" i="1"/>
  <c r="A66" i="1"/>
  <c r="A30" i="1"/>
  <c r="CI138" i="1"/>
  <c r="A138" i="1"/>
  <c r="CI167" i="1"/>
  <c r="A167" i="1"/>
  <c r="AG204" i="1"/>
  <c r="A65" i="1"/>
  <c r="CZ27" i="1"/>
  <c r="CZ28" i="1"/>
  <c r="C73" i="5"/>
  <c r="A200" i="1"/>
  <c r="A134" i="1"/>
  <c r="A140" i="1"/>
  <c r="BY204" i="1"/>
  <c r="CA11" i="1"/>
  <c r="A37" i="1"/>
  <c r="A176" i="1"/>
  <c r="A12" i="1"/>
  <c r="A93" i="1"/>
  <c r="A75" i="1"/>
  <c r="A81" i="1"/>
  <c r="A59" i="1"/>
  <c r="A133" i="1"/>
  <c r="A152" i="1"/>
  <c r="A36" i="1"/>
  <c r="A74" i="1"/>
  <c r="A97" i="1"/>
  <c r="A26" i="1"/>
  <c r="A102" i="1"/>
  <c r="A99" i="1"/>
  <c r="A113" i="1"/>
  <c r="A135" i="1"/>
  <c r="A127" i="1"/>
  <c r="A34" i="1"/>
  <c r="A164" i="1"/>
  <c r="B5" i="2"/>
  <c r="B6" i="2"/>
  <c r="CE22" i="2"/>
  <c r="CI22" i="2"/>
  <c r="CE41" i="2"/>
  <c r="CI41" i="2"/>
  <c r="A11" i="1"/>
  <c r="CE11" i="1"/>
  <c r="CE139" i="1"/>
  <c r="CI139" i="1"/>
  <c r="CE101" i="1"/>
  <c r="CI101" i="1"/>
  <c r="CE96" i="1"/>
  <c r="CI96" i="1"/>
  <c r="I73" i="5"/>
  <c r="G43" i="6"/>
  <c r="G44" i="6"/>
  <c r="D38" i="6"/>
  <c r="A96" i="1"/>
  <c r="CU19" i="1"/>
  <c r="CU27" i="1"/>
  <c r="CE28" i="2"/>
  <c r="CI28" i="2"/>
  <c r="CI44" i="2"/>
  <c r="CF11" i="4"/>
  <c r="A101" i="1"/>
  <c r="CU19" i="3"/>
  <c r="CU27" i="3"/>
  <c r="CA44" i="2"/>
  <c r="CO79" i="2"/>
  <c r="E81" i="5"/>
  <c r="A139" i="1"/>
  <c r="B5" i="1"/>
  <c r="F108" i="6"/>
  <c r="G108" i="6"/>
  <c r="G40" i="6"/>
  <c r="M14" i="4"/>
  <c r="E77" i="5"/>
  <c r="CU25" i="2"/>
  <c r="D97" i="6"/>
  <c r="D98" i="6"/>
  <c r="D42" i="6"/>
  <c r="I63" i="5"/>
  <c r="I34" i="5"/>
  <c r="AB14" i="4"/>
  <c r="J63" i="5"/>
  <c r="J49" i="5"/>
  <c r="G83" i="6"/>
  <c r="D32" i="6"/>
  <c r="M10" i="5"/>
  <c r="J76" i="5"/>
  <c r="CI75" i="3"/>
  <c r="G86" i="5"/>
  <c r="I53" i="5"/>
  <c r="G30" i="6"/>
  <c r="G32" i="6"/>
  <c r="CZ13" i="1"/>
  <c r="CZ20" i="1"/>
  <c r="CZ35" i="1"/>
  <c r="I25" i="5"/>
  <c r="M11" i="5"/>
  <c r="I69" i="5"/>
  <c r="F109" i="6"/>
  <c r="G109" i="6"/>
  <c r="G33" i="6"/>
  <c r="CU19" i="2"/>
  <c r="AJ14" i="4"/>
  <c r="F111" i="6"/>
  <c r="F115" i="6"/>
  <c r="G115" i="6"/>
  <c r="T14" i="4"/>
  <c r="CO41" i="2"/>
  <c r="E39" i="5"/>
  <c r="G77" i="5"/>
  <c r="BV12" i="4"/>
  <c r="CZ12" i="3"/>
  <c r="CZ13" i="3"/>
  <c r="CZ20" i="3"/>
  <c r="CZ35" i="3"/>
  <c r="G49" i="5"/>
  <c r="G97" i="6"/>
  <c r="B5" i="3"/>
  <c r="B6" i="3"/>
  <c r="CE75" i="3"/>
  <c r="CB12" i="4"/>
  <c r="I30" i="5"/>
  <c r="AD12" i="4"/>
  <c r="CO79" i="3"/>
  <c r="G81" i="5"/>
  <c r="BX12" i="4"/>
  <c r="CO77" i="2"/>
  <c r="E79" i="5"/>
  <c r="E57" i="5"/>
  <c r="K57" i="5"/>
  <c r="I51" i="5"/>
  <c r="CZ12" i="2"/>
  <c r="CZ13" i="2"/>
  <c r="CZ20" i="2"/>
  <c r="CZ35" i="2"/>
  <c r="E49" i="5"/>
  <c r="I35" i="5"/>
  <c r="E37" i="5"/>
  <c r="I37" i="5"/>
  <c r="CU26" i="2"/>
  <c r="AD10" i="4"/>
  <c r="CO41" i="1"/>
  <c r="C39" i="5"/>
  <c r="C77" i="5"/>
  <c r="CA204" i="1"/>
  <c r="CO77" i="1"/>
  <c r="C79" i="5"/>
  <c r="BV10" i="4"/>
  <c r="B6" i="1"/>
  <c r="D39" i="6"/>
  <c r="CE44" i="2"/>
  <c r="CO81" i="2"/>
  <c r="E83" i="5"/>
  <c r="E87" i="5"/>
  <c r="E89" i="5"/>
  <c r="BX11" i="4"/>
  <c r="G45" i="6"/>
  <c r="M13" i="5"/>
  <c r="J77" i="5"/>
  <c r="CF12" i="4"/>
  <c r="CE204" i="1"/>
  <c r="CO81" i="1"/>
  <c r="C83" i="5"/>
  <c r="CI11" i="1"/>
  <c r="CI204" i="1"/>
  <c r="BV14" i="4"/>
  <c r="G95" i="5"/>
  <c r="F116" i="6"/>
  <c r="G116" i="6"/>
  <c r="G26" i="6"/>
  <c r="I39" i="5"/>
  <c r="M9" i="5"/>
  <c r="CU27" i="2"/>
  <c r="AD14" i="4"/>
  <c r="I79" i="5"/>
  <c r="G16" i="6"/>
  <c r="G20" i="6"/>
  <c r="CO81" i="3"/>
  <c r="G83" i="5"/>
  <c r="G87" i="5"/>
  <c r="G89" i="5"/>
  <c r="J57" i="5"/>
  <c r="I57" i="5"/>
  <c r="G27" i="6"/>
  <c r="E95" i="5"/>
  <c r="I49" i="5"/>
  <c r="K49" i="5"/>
  <c r="C95" i="5"/>
  <c r="I77" i="5"/>
  <c r="BX10" i="4"/>
  <c r="CO79" i="1"/>
  <c r="C81" i="5"/>
  <c r="I81" i="5"/>
  <c r="M15" i="5"/>
  <c r="A5" i="4"/>
  <c r="A6" i="4"/>
  <c r="CB11" i="4"/>
  <c r="BX14" i="4"/>
  <c r="G89" i="6"/>
  <c r="G98" i="6"/>
  <c r="D44" i="6"/>
  <c r="D45" i="6"/>
  <c r="J79" i="5"/>
  <c r="CB10" i="4"/>
  <c r="C86" i="5"/>
  <c r="I86" i="5"/>
  <c r="CF10" i="4"/>
  <c r="CF14" i="4"/>
  <c r="G35" i="6"/>
  <c r="G48" i="6"/>
  <c r="I83" i="5"/>
  <c r="I95" i="5"/>
  <c r="CB14" i="4"/>
  <c r="C87" i="5"/>
  <c r="C89" i="5"/>
  <c r="I87" i="5"/>
  <c r="I8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Jenna Spencer</author>
  </authors>
  <commentList>
    <comment ref="B19" authorId="0" shapeId="0" xr:uid="{29E124B7-A713-4F3A-B823-9C3BE494847F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Disincorporated
</t>
        </r>
      </text>
    </comment>
    <comment ref="B79" authorId="0" shapeId="0" xr:uid="{2E184157-4B61-419B-B6A0-BC0546981B63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Disincorporated</t>
        </r>
      </text>
    </comment>
    <comment ref="B145" authorId="0" shapeId="0" xr:uid="{B31D29A4-B220-487E-A0D9-3D5DE374CC19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Disincorporated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tc={2C5E6644-BA1B-43D6-9DBE-EE0FC8804033}</author>
    <author>Jenna Spencer</author>
  </authors>
  <commentList>
    <comment ref="CC42" authorId="0" shapeId="0" xr:uid="{2C5E6644-BA1B-43D6-9DBE-EE0FC8804033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 this adjustment due to rounding error.</t>
      </text>
    </comment>
    <comment ref="Y45" authorId="1" shapeId="0" xr:uid="{C9946CD4-BA26-4C6E-B194-48E6B0AEAB2C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Use total of 18A + 18B for the Fiscal Facts spreadsheet for LSO use
Line 11 on Revenue Tab on Fiscal Facts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Jenna Spencer</author>
  </authors>
  <commentList>
    <comment ref="Y76" authorId="0" shapeId="0" xr:uid="{35BED4FB-2939-470E-98BE-C8602AAD2E34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Use total of 18A + 18B for the Fiscal Facts spreadsheet for LSO use
Line 11 on Revenue Tab on Fiscal Facts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Witherell</author>
  </authors>
  <commentList>
    <comment ref="F16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James Witherell:</t>
        </r>
        <r>
          <rPr>
            <sz val="8"/>
            <color indexed="81"/>
            <rFont val="Tahoma"/>
            <family val="2"/>
          </rPr>
          <t xml:space="preserve">
Sum of line 8D on the 566, and line 6(c) on the 556.  </t>
        </r>
      </text>
    </comment>
  </commentList>
</comments>
</file>

<file path=xl/sharedStrings.xml><?xml version="1.0" encoding="utf-8"?>
<sst xmlns="http://schemas.openxmlformats.org/spreadsheetml/2006/main" count="3450" uniqueCount="753">
  <si>
    <t>LOCAL HIGHWAY FINANCE REPORT</t>
  </si>
  <si>
    <t>STATE:          IDAHO</t>
  </si>
  <si>
    <t>LOCAL FUNDING</t>
  </si>
  <si>
    <t>FEDERAL FUNDING</t>
  </si>
  <si>
    <t>CONSTRUCTION - GENERAL OPS FUND</t>
  </si>
  <si>
    <t>RECONSTRUCTION - GENERAL OPS FUND</t>
  </si>
  <si>
    <t>MAINTENANCE</t>
  </si>
  <si>
    <t>EQUIPMENT</t>
  </si>
  <si>
    <t>ADMINISTRATION</t>
  </si>
  <si>
    <t>OTHER EXPENSE</t>
  </si>
  <si>
    <t xml:space="preserve">SUMMARY OF ALL CITIES </t>
  </si>
  <si>
    <t>SUMMARY GROUP:  ALL CITIES</t>
  </si>
  <si>
    <t>^|</t>
  </si>
  <si>
    <t>BEGINNING</t>
  </si>
  <si>
    <t>LOCAL</t>
  </si>
  <si>
    <t>TOTAL</t>
  </si>
  <si>
    <t>STATE</t>
  </si>
  <si>
    <t>FEDERAL</t>
  </si>
  <si>
    <t>CONST.</t>
  </si>
  <si>
    <t>RECONST.</t>
  </si>
  <si>
    <t>MAINT.</t>
  </si>
  <si>
    <t>EQUIP</t>
  </si>
  <si>
    <t>OTHER</t>
  </si>
  <si>
    <t>RECEIPTS</t>
  </si>
  <si>
    <t>CLOSING</t>
  </si>
  <si>
    <t>OBLIGATED FOR</t>
  </si>
  <si>
    <t>RETAINED FOR</t>
  </si>
  <si>
    <t>BALANCE</t>
  </si>
  <si>
    <t>LOCAL ROAD</t>
  </si>
  <si>
    <t>TRANS IN</t>
  </si>
  <si>
    <t>PROCEEDS</t>
  </si>
  <si>
    <t>OPTION</t>
  </si>
  <si>
    <t>ALL OTHER</t>
  </si>
  <si>
    <t>HIGHWAY</t>
  </si>
  <si>
    <t>INVENTORY</t>
  </si>
  <si>
    <t>CHIP/SEAL</t>
  </si>
  <si>
    <t>R O W OR</t>
  </si>
  <si>
    <t>PROF SVCS</t>
  </si>
  <si>
    <t>INTEREST -</t>
  </si>
  <si>
    <t>INTEREST</t>
  </si>
  <si>
    <t>REDEMPTION</t>
  </si>
  <si>
    <t>PAYMENTS</t>
  </si>
  <si>
    <t>TRANS OUT</t>
  </si>
  <si>
    <t>DISBURSE-</t>
  </si>
  <si>
    <t>OVER</t>
  </si>
  <si>
    <t>FUND</t>
  </si>
  <si>
    <t>PROJECTS</t>
  </si>
  <si>
    <t>OPERATIONS</t>
  </si>
  <si>
    <t xml:space="preserve">           ITEM</t>
  </si>
  <si>
    <t>AMOUNT</t>
  </si>
  <si>
    <t>OPS FUND</t>
  </si>
  <si>
    <t>TAX</t>
  </si>
  <si>
    <t>SALE</t>
  </si>
  <si>
    <t>NON-HWY</t>
  </si>
  <si>
    <t xml:space="preserve">BONDS </t>
  </si>
  <si>
    <t>LOANS AND</t>
  </si>
  <si>
    <t>IMPACT</t>
  </si>
  <si>
    <t>REGIS'</t>
  </si>
  <si>
    <t>USER</t>
  </si>
  <si>
    <t>REPLACEMENT</t>
  </si>
  <si>
    <t>F. A. S.</t>
  </si>
  <si>
    <t>INCOME</t>
  </si>
  <si>
    <t>CRITICAL</t>
  </si>
  <si>
    <t>AID</t>
  </si>
  <si>
    <t>BRIDGES &amp;</t>
  </si>
  <si>
    <t>RAILWAY</t>
  </si>
  <si>
    <t>OR</t>
  </si>
  <si>
    <t>SNOW</t>
  </si>
  <si>
    <t>GRADING</t>
  </si>
  <si>
    <t>ROUTINE</t>
  </si>
  <si>
    <t>NEW</t>
  </si>
  <si>
    <t>PROPERTY</t>
  </si>
  <si>
    <t>STREET</t>
  </si>
  <si>
    <t>CLERICAL</t>
  </si>
  <si>
    <t>BONDS AND</t>
  </si>
  <si>
    <t>NOTES AND</t>
  </si>
  <si>
    <t>TO  LOCAL</t>
  </si>
  <si>
    <t>NON - HWY</t>
  </si>
  <si>
    <t>MENTS</t>
  </si>
  <si>
    <t>DISBURS'T</t>
  </si>
  <si>
    <t>I. RECEIPTS FOR ROAD AND STREET PURPOSES</t>
  </si>
  <si>
    <t>II. DISBURSEMENTS FOR ROAD AND STREET PURPOSES</t>
  </si>
  <si>
    <t>CITY</t>
  </si>
  <si>
    <t xml:space="preserve"> </t>
  </si>
  <si>
    <t>LEVY</t>
  </si>
  <si>
    <t>ACCOUNTS</t>
  </si>
  <si>
    <t>AND LIDS</t>
  </si>
  <si>
    <t>NOTES</t>
  </si>
  <si>
    <t>FEES</t>
  </si>
  <si>
    <t>REVENUE</t>
  </si>
  <si>
    <t>SHARING</t>
  </si>
  <si>
    <t>EXCHANGE</t>
  </si>
  <si>
    <t>BRIDGE</t>
  </si>
  <si>
    <t>SECONDARY</t>
  </si>
  <si>
    <t>URBAN</t>
  </si>
  <si>
    <t>ROADS</t>
  </si>
  <si>
    <t>CULVERTS</t>
  </si>
  <si>
    <t>CROSSING</t>
  </si>
  <si>
    <t>RECONSTR.</t>
  </si>
  <si>
    <t>SEAL COAT</t>
  </si>
  <si>
    <t>PATCHING</t>
  </si>
  <si>
    <t>REMOVAL</t>
  </si>
  <si>
    <t>BLADING</t>
  </si>
  <si>
    <t>MAINT</t>
  </si>
  <si>
    <t>PURCHASE</t>
  </si>
  <si>
    <t>LEASED</t>
  </si>
  <si>
    <t>ADMIN.</t>
  </si>
  <si>
    <t>LEASE</t>
  </si>
  <si>
    <t>LIGHTING</t>
  </si>
  <si>
    <t>AUDIT</t>
  </si>
  <si>
    <t>ENGINEERING</t>
  </si>
  <si>
    <t>LIDS</t>
  </si>
  <si>
    <t>LOANS</t>
  </si>
  <si>
    <t>GOVT</t>
  </si>
  <si>
    <t>FUND BALANCE BEGINNING OF YEAR.....</t>
  </si>
  <si>
    <t xml:space="preserve"> A. Receipts from local government sources:</t>
  </si>
  <si>
    <t xml:space="preserve"> A. Local highway disbursements</t>
  </si>
  <si>
    <t xml:space="preserve">  1. Property taxes and special assessments</t>
  </si>
  <si>
    <t xml:space="preserve">  1. Capital outlay</t>
  </si>
  <si>
    <t xml:space="preserve">  2. General fund appropriations</t>
  </si>
  <si>
    <t xml:space="preserve">   a. Right-of-way</t>
  </si>
  <si>
    <t>ACEQUIA</t>
  </si>
  <si>
    <t>FUNDS FROM LOCAL SOURCES</t>
  </si>
  <si>
    <t xml:space="preserve">  3. Local road-user taxes</t>
  </si>
  <si>
    <t xml:space="preserve">   b. Engineering</t>
  </si>
  <si>
    <t>ALBION</t>
  </si>
  <si>
    <t>PROPERTY TAX</t>
  </si>
  <si>
    <t xml:space="preserve">   a. Motor fuel</t>
  </si>
  <si>
    <t xml:space="preserve">   c. Construction</t>
  </si>
  <si>
    <t>AMERICAN FALLS</t>
  </si>
  <si>
    <t>SALE OF PROPERTY</t>
  </si>
  <si>
    <t xml:space="preserve">   b. Motor vehicles</t>
  </si>
  <si>
    <t xml:space="preserve">   d. Total (a. through c.)</t>
  </si>
  <si>
    <t>AMMON</t>
  </si>
  <si>
    <t>INTEREST INCOME</t>
  </si>
  <si>
    <t xml:space="preserve">  4. Other local receipts</t>
  </si>
  <si>
    <t xml:space="preserve">  2. Maintenance</t>
  </si>
  <si>
    <t>ARCO</t>
  </si>
  <si>
    <t>GENERAL FUND TRANSFER</t>
  </si>
  <si>
    <t xml:space="preserve">  5. Receipts from other local gov'ts</t>
  </si>
  <si>
    <t xml:space="preserve">   a. Maintenance of condition</t>
  </si>
  <si>
    <t>ARIMO</t>
  </si>
  <si>
    <t>PROCEEDS FROM BONDS</t>
  </si>
  <si>
    <t xml:space="preserve">  6. Proceeds of sale of bonds and notes:</t>
  </si>
  <si>
    <t xml:space="preserve">   b. Snow and ice removal</t>
  </si>
  <si>
    <t>ASHTON</t>
  </si>
  <si>
    <t>PROCEEDS FROM NOTES</t>
  </si>
  <si>
    <t xml:space="preserve">   a. Bonds</t>
  </si>
  <si>
    <t xml:space="preserve">   c. Total (a. + b.)</t>
  </si>
  <si>
    <t>ATHOL</t>
  </si>
  <si>
    <t>LOCAL IMPACT FEES</t>
  </si>
  <si>
    <t xml:space="preserve">   b. Notes</t>
  </si>
  <si>
    <t xml:space="preserve">  3. General administration and engineering</t>
  </si>
  <si>
    <t>ATOMIC CITY</t>
  </si>
  <si>
    <t>LOCAL OPTION REGISTRATIONS</t>
  </si>
  <si>
    <t xml:space="preserve">  7. Total (1 through 6)</t>
  </si>
  <si>
    <t xml:space="preserve">  4. Highway and traffic police</t>
  </si>
  <si>
    <t>BANCROFT</t>
  </si>
  <si>
    <t>ALL OTHER LOCAL</t>
  </si>
  <si>
    <t xml:space="preserve"> B. Private contributions</t>
  </si>
  <si>
    <t xml:space="preserve">  5. Total (1. through 4.)</t>
  </si>
  <si>
    <t>BASALT</t>
  </si>
  <si>
    <t xml:space="preserve">                TOTAL LOCAL FUNDING</t>
  </si>
  <si>
    <t xml:space="preserve"> C. Receipts from State government:</t>
  </si>
  <si>
    <t xml:space="preserve"> B. Debt service on local obligations</t>
  </si>
  <si>
    <t>BELLEVUE</t>
  </si>
  <si>
    <t>FUNDS FROM STATE</t>
  </si>
  <si>
    <t xml:space="preserve">  1. Highway-user taxes</t>
  </si>
  <si>
    <t xml:space="preserve">  1. Bonds</t>
  </si>
  <si>
    <t>BLACKFOOT</t>
  </si>
  <si>
    <t>RESTRICTED HIGHWAY ACCT</t>
  </si>
  <si>
    <t xml:space="preserve">  2. State general funds</t>
  </si>
  <si>
    <t xml:space="preserve">   a. Interest (including paying fees)</t>
  </si>
  <si>
    <t>BLISS</t>
  </si>
  <si>
    <t>HIGHWAY USER REVENUE</t>
  </si>
  <si>
    <t xml:space="preserve">  3. Other State funds</t>
  </si>
  <si>
    <t xml:space="preserve">   b. Redemption</t>
  </si>
  <si>
    <t>BLOOMINGTON</t>
  </si>
  <si>
    <t>SALES - INVENTORY REPLACEMENT</t>
  </si>
  <si>
    <t xml:space="preserve">  4. Total (1 through 3)</t>
  </si>
  <si>
    <t xml:space="preserve">  2. Notes</t>
  </si>
  <si>
    <t>BONNERS FERRY</t>
  </si>
  <si>
    <t>SALES TAX SHARING</t>
  </si>
  <si>
    <t xml:space="preserve"> D. Receipts from Federal Government</t>
  </si>
  <si>
    <t xml:space="preserve">   a. Interest (Including paying fees)</t>
  </si>
  <si>
    <t>BOVILL</t>
  </si>
  <si>
    <t>STATE EXCHANGE FAS</t>
  </si>
  <si>
    <t xml:space="preserve"> E. Total receipts (A.7 + B. + C.4 + D.)</t>
  </si>
  <si>
    <t>BUHL</t>
  </si>
  <si>
    <t>ALL OTHER STATE FUNDING</t>
  </si>
  <si>
    <t xml:space="preserve">  3. Total (1 + 2)</t>
  </si>
  <si>
    <t>BURLEY</t>
  </si>
  <si>
    <t xml:space="preserve">               TOTAL STATE FUNDING</t>
  </si>
  <si>
    <t>III. LOCAL HIGHWAY DEBT STATUS</t>
  </si>
  <si>
    <t xml:space="preserve"> C. Payments to other governments</t>
  </si>
  <si>
    <t>BUTTE CITY</t>
  </si>
  <si>
    <t>FUNDS FROM FEDERAL</t>
  </si>
  <si>
    <t>BONDS</t>
  </si>
  <si>
    <t xml:space="preserve">  1. To other local governments</t>
  </si>
  <si>
    <t>CALDWELL</t>
  </si>
  <si>
    <t>FOREST RESERVE APPORTION</t>
  </si>
  <si>
    <t xml:space="preserve"> A. Opening debt</t>
  </si>
  <si>
    <t xml:space="preserve">  2. To State</t>
  </si>
  <si>
    <t>CAMBRIDGE</t>
  </si>
  <si>
    <t>CRITICAL BRIDGE</t>
  </si>
  <si>
    <t xml:space="preserve"> B. Issues</t>
  </si>
  <si>
    <t>CASCADE</t>
  </si>
  <si>
    <t>STP RURAL</t>
  </si>
  <si>
    <t xml:space="preserve"> C. Redemptions</t>
  </si>
  <si>
    <t xml:space="preserve"> D. Disbursements of highway-users</t>
  </si>
  <si>
    <t>CASTLEFORD</t>
  </si>
  <si>
    <t>STP URBAN</t>
  </si>
  <si>
    <t xml:space="preserve"> D. Closing debt</t>
  </si>
  <si>
    <t xml:space="preserve">    revenue for nonhighway purposes</t>
  </si>
  <si>
    <t>CHALLIS</t>
  </si>
  <si>
    <t>ALL OTHER FEDERAL FUNDING</t>
  </si>
  <si>
    <t xml:space="preserve"> E. Total disbursements (A.5 + B.3 + C.3 + D.)</t>
  </si>
  <si>
    <t>CHUBBUCK</t>
  </si>
  <si>
    <t xml:space="preserve">               TOTAL FEDERAL FUNDS</t>
  </si>
  <si>
    <t>CLARK FORK</t>
  </si>
  <si>
    <t>------------------------------------------------------------------------</t>
  </si>
  <si>
    <t>------------------------------------------------</t>
  </si>
  <si>
    <t>CLIFTON</t>
  </si>
  <si>
    <t>NOTES AND COMMENTS</t>
  </si>
  <si>
    <t>COEUR D ALENE</t>
  </si>
  <si>
    <t>COTTONWOOD</t>
  </si>
  <si>
    <t>Item I.D. Receipts from Federal Gov't</t>
  </si>
  <si>
    <t>COUNCIL</t>
  </si>
  <si>
    <t>TOTAL RECEIPTS</t>
  </si>
  <si>
    <t>Forest Reserve</t>
  </si>
  <si>
    <t>CRAIGMONT</t>
  </si>
  <si>
    <t>Critical Bridge</t>
  </si>
  <si>
    <t>CROUCH</t>
  </si>
  <si>
    <t>DISBURSEMENTS</t>
  </si>
  <si>
    <t>Federal Secondary</t>
  </si>
  <si>
    <t>CULDESAC</t>
  </si>
  <si>
    <t>Federal Aid Urban</t>
  </si>
  <si>
    <t>DALTON GARDENS</t>
  </si>
  <si>
    <t>CONSTRUCTION</t>
  </si>
  <si>
    <t>All Other Federal</t>
  </si>
  <si>
    <t>DAYTON</t>
  </si>
  <si>
    <t>26+31</t>
  </si>
  <si>
    <t>ROADS &amp; STREETS</t>
  </si>
  <si>
    <t>DEARY</t>
  </si>
  <si>
    <t>27+32</t>
  </si>
  <si>
    <t>BRIDGES, CULVERTS AND STORM DRAINING</t>
  </si>
  <si>
    <t>INFORMATION FROM THE RECORDS OF:</t>
  </si>
  <si>
    <t>DECLO</t>
  </si>
  <si>
    <t>28+33</t>
  </si>
  <si>
    <t>RAILROAD CROSSING</t>
  </si>
  <si>
    <t>IDAHO TRANSPORTATION DEPARTMENT</t>
  </si>
  <si>
    <t>DIETRICH</t>
  </si>
  <si>
    <t>29+34</t>
  </si>
  <si>
    <t>ALL OTHER CONSTRUCTION</t>
  </si>
  <si>
    <t>DONNELLY</t>
  </si>
  <si>
    <t>TOTAL CONSTRUCTION</t>
  </si>
  <si>
    <t>PREPARED BY</t>
  </si>
  <si>
    <t>DOVER</t>
  </si>
  <si>
    <t>DOUGLAS W. BENZON, ECONOMICS AND RESEARCH MANAGER</t>
  </si>
  <si>
    <t>DOWNEY</t>
  </si>
  <si>
    <t>CHIP SEALING OR SEAL COATING</t>
  </si>
  <si>
    <t>DRIGGS</t>
  </si>
  <si>
    <t>PATCHING/CRACK SEALING</t>
  </si>
  <si>
    <t>DUBOIS</t>
  </si>
  <si>
    <t>SNOW REMOVAL;SANDING;ICE CONTROL</t>
  </si>
  <si>
    <t>EAST HOPE</t>
  </si>
  <si>
    <t xml:space="preserve">GRADING AND BLADING </t>
  </si>
  <si>
    <t>EDEN</t>
  </si>
  <si>
    <t>ELK RIVER</t>
  </si>
  <si>
    <t>ALL OTHER MAINTENANCE</t>
  </si>
  <si>
    <t>EMMETT</t>
  </si>
  <si>
    <t>FAIRFIELD</t>
  </si>
  <si>
    <t>NEW EQUIPMENT</t>
  </si>
  <si>
    <t>FERDINAND</t>
  </si>
  <si>
    <t>LEASE EQUIPMENT</t>
  </si>
  <si>
    <t>FERNAN LAKE</t>
  </si>
  <si>
    <t>EQUIPMENT MAINTENANCE</t>
  </si>
  <si>
    <t>FILER</t>
  </si>
  <si>
    <t>OTHER EQUIPMENT</t>
  </si>
  <si>
    <t>FIRTH</t>
  </si>
  <si>
    <t>OTHER EXPENDITURE</t>
  </si>
  <si>
    <t>FRANKLIN</t>
  </si>
  <si>
    <t>RIGHT OF WAY AND PROPERTY PURCHASE</t>
  </si>
  <si>
    <t>FRUITLAND</t>
  </si>
  <si>
    <t>RIGHT OF WAY AND PROPERTY LEASE</t>
  </si>
  <si>
    <t>GENESEE</t>
  </si>
  <si>
    <t>STREET LIGHTING</t>
  </si>
  <si>
    <t>GEORGETOWN</t>
  </si>
  <si>
    <t>PROFESSIONAL SERVICES - AUDIT AND CLERICAL</t>
  </si>
  <si>
    <t>GLENNS FERRY</t>
  </si>
  <si>
    <t>PROFESSIONAL SERVICES - ENGINEERING</t>
  </si>
  <si>
    <t>GOODING</t>
  </si>
  <si>
    <t>INTEREST PAID, BONDS AND LIDS</t>
  </si>
  <si>
    <t>GRACE</t>
  </si>
  <si>
    <t>INTEREST PAID, NOTES AND BONDS</t>
  </si>
  <si>
    <t>GRANDVIEW</t>
  </si>
  <si>
    <t>REDEPTION, BONDS</t>
  </si>
  <si>
    <t>GRANGEVILLE</t>
  </si>
  <si>
    <t>REDEMPTION, NOTES AND LOANS</t>
  </si>
  <si>
    <t>GREENLEAF</t>
  </si>
  <si>
    <t>PAYMENTS TO OTHER LOCAL GOVERNMENT</t>
  </si>
  <si>
    <t>HAGERMAN</t>
  </si>
  <si>
    <t>FUND TRANSFERS TO NON-HIGHWAY ACCOUNTS</t>
  </si>
  <si>
    <t>HAILEY</t>
  </si>
  <si>
    <t>HANSEN</t>
  </si>
  <si>
    <t>TOTAL DISBURSEMENTS</t>
  </si>
  <si>
    <t>HARRISON</t>
  </si>
  <si>
    <t xml:space="preserve">HAUSER </t>
  </si>
  <si>
    <t>RECEIPTS OVER DISBURSEMENTS</t>
  </si>
  <si>
    <t>HAYDEN</t>
  </si>
  <si>
    <t>HAYDEN LAKE</t>
  </si>
  <si>
    <t>FUND BALANCE END OF YEAR</t>
  </si>
  <si>
    <t>HAZELTON</t>
  </si>
  <si>
    <t>HEYBURN</t>
  </si>
  <si>
    <t>HOLLISTER</t>
  </si>
  <si>
    <t>HOMEDALE</t>
  </si>
  <si>
    <t>HOPE</t>
  </si>
  <si>
    <t>HORSESHOE BEND</t>
  </si>
  <si>
    <t>HUETTER</t>
  </si>
  <si>
    <t>IDAHO CITY</t>
  </si>
  <si>
    <t>IDAHO FALLS</t>
  </si>
  <si>
    <t>INKOM</t>
  </si>
  <si>
    <t>IONA</t>
  </si>
  <si>
    <t>IRWIN</t>
  </si>
  <si>
    <t>JEROME</t>
  </si>
  <si>
    <t>JULIAETTA</t>
  </si>
  <si>
    <t>KAMIAH</t>
  </si>
  <si>
    <t>KELLOGG</t>
  </si>
  <si>
    <t>KENDRICK</t>
  </si>
  <si>
    <t>KETCHUM</t>
  </si>
  <si>
    <t>KIMBERLY</t>
  </si>
  <si>
    <t>KOOSKIA</t>
  </si>
  <si>
    <t>KOOTENAI</t>
  </si>
  <si>
    <t>LAPWAI</t>
  </si>
  <si>
    <t>LAVA HOT SPRINGS</t>
  </si>
  <si>
    <t>LEADORE</t>
  </si>
  <si>
    <t>LEWISTON</t>
  </si>
  <si>
    <t>LEWISVILLE</t>
  </si>
  <si>
    <t>MACKAY</t>
  </si>
  <si>
    <t>MALAD</t>
  </si>
  <si>
    <t>MALTA</t>
  </si>
  <si>
    <t>MARSING</t>
  </si>
  <si>
    <t>MCCALL</t>
  </si>
  <si>
    <t>MCCAMMON</t>
  </si>
  <si>
    <t>MELBA</t>
  </si>
  <si>
    <t>MENAN</t>
  </si>
  <si>
    <t>MIDDLETON</t>
  </si>
  <si>
    <t>MIDVALE</t>
  </si>
  <si>
    <t>MINIDOKA</t>
  </si>
  <si>
    <t>MONTPELIER</t>
  </si>
  <si>
    <t>MOORE</t>
  </si>
  <si>
    <t>MOSCOW</t>
  </si>
  <si>
    <t>MOUNTAIN HOME</t>
  </si>
  <si>
    <t>MOYIE SPRINGS</t>
  </si>
  <si>
    <t>MUD LAKE</t>
  </si>
  <si>
    <t>MULLAN</t>
  </si>
  <si>
    <t>MURTAUGH</t>
  </si>
  <si>
    <t>NAMPA</t>
  </si>
  <si>
    <t>NEW MEADOWS</t>
  </si>
  <si>
    <t>NEW PLYMOUTH</t>
  </si>
  <si>
    <t>NEWDALE</t>
  </si>
  <si>
    <t>NEZ PERCE</t>
  </si>
  <si>
    <t>NOTUS</t>
  </si>
  <si>
    <t>OAKLEY</t>
  </si>
  <si>
    <t>OLD TOWN</t>
  </si>
  <si>
    <t>ONAWAY</t>
  </si>
  <si>
    <t>OROFINO</t>
  </si>
  <si>
    <t>OSBURN</t>
  </si>
  <si>
    <t>PARIS</t>
  </si>
  <si>
    <t>PARKER</t>
  </si>
  <si>
    <t>PARKLINE</t>
  </si>
  <si>
    <t>PARMA</t>
  </si>
  <si>
    <t>PAUL</t>
  </si>
  <si>
    <t>PAYETTE</t>
  </si>
  <si>
    <t>PECK</t>
  </si>
  <si>
    <t>PIERCE</t>
  </si>
  <si>
    <t>PINEHURST</t>
  </si>
  <si>
    <t>PLACERVILLE</t>
  </si>
  <si>
    <t>PLUMMER</t>
  </si>
  <si>
    <t>POCATELLO</t>
  </si>
  <si>
    <t>PONDERAY</t>
  </si>
  <si>
    <t>POST FALLS</t>
  </si>
  <si>
    <t>POTLATCH</t>
  </si>
  <si>
    <t>PRESTON</t>
  </si>
  <si>
    <t>PRIEST RIVER</t>
  </si>
  <si>
    <t>RATHDRUM</t>
  </si>
  <si>
    <t>REUBENS</t>
  </si>
  <si>
    <t>REXBURG</t>
  </si>
  <si>
    <t>RICHFIELD</t>
  </si>
  <si>
    <t>RIGBY</t>
  </si>
  <si>
    <t>RIGGINS</t>
  </si>
  <si>
    <t>RIRIE</t>
  </si>
  <si>
    <t>ROBERTS</t>
  </si>
  <si>
    <t>ROCKLAND</t>
  </si>
  <si>
    <t>RUPERT</t>
  </si>
  <si>
    <t>SALMON</t>
  </si>
  <si>
    <t>SANDPOINT</t>
  </si>
  <si>
    <t>SHELLEY</t>
  </si>
  <si>
    <t>SHOSHONE</t>
  </si>
  <si>
    <t>SMELTERVILLE</t>
  </si>
  <si>
    <t>SODA SPRINGS</t>
  </si>
  <si>
    <t>SPIRIT LAKE</t>
  </si>
  <si>
    <t>ST ANTHONY</t>
  </si>
  <si>
    <t>ST CHARLES</t>
  </si>
  <si>
    <t>ST MARIES</t>
  </si>
  <si>
    <t>STANLEY</t>
  </si>
  <si>
    <t>STITES</t>
  </si>
  <si>
    <t>SUGAR CITY</t>
  </si>
  <si>
    <t>SUN VALLEY</t>
  </si>
  <si>
    <t>SWAN VALLEY</t>
  </si>
  <si>
    <t>TENSED</t>
  </si>
  <si>
    <t>TETON</t>
  </si>
  <si>
    <t>TETONIA</t>
  </si>
  <si>
    <t>TROY</t>
  </si>
  <si>
    <t>TWIN FALLS</t>
  </si>
  <si>
    <t>UCON</t>
  </si>
  <si>
    <t>VICTOR</t>
  </si>
  <si>
    <t>WALLACE</t>
  </si>
  <si>
    <t>WARDNER</t>
  </si>
  <si>
    <t>WEIPPE</t>
  </si>
  <si>
    <t>WEISER</t>
  </si>
  <si>
    <t>WENDELL</t>
  </si>
  <si>
    <t>WESTON</t>
  </si>
  <si>
    <t>WHITEBIRD</t>
  </si>
  <si>
    <t>WILDER</t>
  </si>
  <si>
    <t>WINCHESTER</t>
  </si>
  <si>
    <t>WORLEY</t>
  </si>
  <si>
    <t xml:space="preserve">  T O T A L</t>
  </si>
  <si>
    <t xml:space="preserve">SUMMARY OF ALL COUNTIES </t>
  </si>
  <si>
    <t>SUMMARY GROUP:  ALL COUNTIES</t>
  </si>
  <si>
    <t>COUNTY</t>
  </si>
  <si>
    <t>ADAMS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</si>
  <si>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</si>
  <si>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</si>
  <si>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</si>
  <si>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</si>
  <si>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</si>
  <si>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</si>
  <si>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</si>
  <si>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</si>
  <si>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</si>
  <si>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BUTTE</t>
  </si>
  <si>
    <t>CAMAS</t>
  </si>
  <si>
    <t>CARIBOU</t>
  </si>
  <si>
    <t>CASSIA</t>
  </si>
  <si>
    <t>CLARK</t>
  </si>
  <si>
    <t>CLEARWATER</t>
  </si>
  <si>
    <t>CUSTER</t>
  </si>
  <si>
    <t>FREMONT</t>
  </si>
  <si>
    <t>GEM</t>
  </si>
  <si>
    <t>IDAHO</t>
  </si>
  <si>
    <t>JEFFERSON</t>
  </si>
  <si>
    <t>LEMHI</t>
  </si>
  <si>
    <t>MADISON</t>
  </si>
  <si>
    <t>ONEIDA</t>
  </si>
  <si>
    <t>OWYHEE</t>
  </si>
  <si>
    <t>VALLEY</t>
  </si>
  <si>
    <t>WASHINGTON</t>
  </si>
  <si>
    <t xml:space="preserve">SUMMARY OF ALL DISTRICTS </t>
  </si>
  <si>
    <t>SUMMARY GROUP:  ALL HIGHWAY DISTRICTS</t>
  </si>
  <si>
    <t>HIGHWAY DISTRICT</t>
  </si>
  <si>
    <t>ADA COUNTY HD</t>
  </si>
  <si>
    <t>ATLANTA HD</t>
  </si>
  <si>
    <t>BLISS HD</t>
  </si>
  <si>
    <t>BUHL HD</t>
  </si>
  <si>
    <t>BURLEY HD</t>
  </si>
  <si>
    <t>CENTRAL HD</t>
  </si>
  <si>
    <t>CLARKIA BETTER RD HD</t>
  </si>
  <si>
    <t>CLEARWATER HD</t>
  </si>
  <si>
    <t>COTTONWOOD HD</t>
  </si>
  <si>
    <t>DEER CREEK HD</t>
  </si>
  <si>
    <t>DIETRICH HD</t>
  </si>
  <si>
    <t>DOUMECQ HD</t>
  </si>
  <si>
    <t>DOWNEY-SWAN LAKE HD</t>
  </si>
  <si>
    <t>EASTSIDE HD</t>
  </si>
  <si>
    <t>EVERGREEN HD</t>
  </si>
  <si>
    <t>FENN HD</t>
  </si>
  <si>
    <t>FERDINAND HD</t>
  </si>
  <si>
    <t>FILER HD</t>
  </si>
  <si>
    <t>GEM HD</t>
  </si>
  <si>
    <t>GLENNS FERRY HD</t>
  </si>
  <si>
    <t>GOLDEN GATE HD</t>
  </si>
  <si>
    <t>GOOD ROADS HD #2</t>
  </si>
  <si>
    <t>GOODING HD</t>
  </si>
  <si>
    <t>GRANGEVILLE HD</t>
  </si>
  <si>
    <t>GREENCREEK HD</t>
  </si>
  <si>
    <t>HAGERMAN HD</t>
  </si>
  <si>
    <t>HIGHWAY DISTRICT #1</t>
  </si>
  <si>
    <t>HILLSDALE HD</t>
  </si>
  <si>
    <t>HOMEDALE HD</t>
  </si>
  <si>
    <t>JEROME HD</t>
  </si>
  <si>
    <t>KAMIAH HD</t>
  </si>
  <si>
    <t>KEUTERVILLE HD</t>
  </si>
  <si>
    <t>KIDDER-HARRIS HD</t>
  </si>
  <si>
    <t>KIMAMA HD</t>
  </si>
  <si>
    <t>LAKES HD</t>
  </si>
  <si>
    <t>LOST RIVER HD</t>
  </si>
  <si>
    <t>MINIDOKA HD</t>
  </si>
  <si>
    <t>MOUNTAIN HOME HD</t>
  </si>
  <si>
    <t>MURTAUGH HD</t>
  </si>
  <si>
    <t>NAMPA HD</t>
  </si>
  <si>
    <t>NORTH HD</t>
  </si>
  <si>
    <t>NORTH LATAH HD</t>
  </si>
  <si>
    <t>NOTUS PARMA HD</t>
  </si>
  <si>
    <t>OAKLEY HD</t>
  </si>
  <si>
    <t>PLUMMER GATEWAY HD</t>
  </si>
  <si>
    <t>POST FALLS HD</t>
  </si>
  <si>
    <t>POWER CO HD</t>
  </si>
  <si>
    <t>PRAIRIE HD</t>
  </si>
  <si>
    <t>RAFT RIVER HD</t>
  </si>
  <si>
    <t>RICHFIELD HD</t>
  </si>
  <si>
    <t>SHOSHONE HD</t>
  </si>
  <si>
    <t>SOUTH LATAH HD</t>
  </si>
  <si>
    <t>TWIN FALLS HD</t>
  </si>
  <si>
    <t>UNION INDEP. HD</t>
  </si>
  <si>
    <t>WEISER VALLEY HD</t>
  </si>
  <si>
    <t>WENDELL HD</t>
  </si>
  <si>
    <t>WEST POINT HD</t>
  </si>
  <si>
    <t>WHITE BIRD HD</t>
  </si>
  <si>
    <t>WINONA HD</t>
  </si>
  <si>
    <t>WORLEY HD</t>
  </si>
  <si>
    <t>TOTALS</t>
  </si>
  <si>
    <t>ENTITY</t>
  </si>
  <si>
    <t>CITIES</t>
  </si>
  <si>
    <t>COUNTIES</t>
  </si>
  <si>
    <t>HIGHWAY DISTS</t>
  </si>
  <si>
    <t>HIGHWAY DISTRICTS</t>
  </si>
  <si>
    <t>LOCAL GOVERNMENT STREET/ROAD FINANCIAL REPORT</t>
  </si>
  <si>
    <t>Compiled from the Annual Street Finance Reports</t>
  </si>
  <si>
    <t xml:space="preserve">              TOTAL MAINTENANCE</t>
  </si>
  <si>
    <t xml:space="preserve">              TOTAL CONSTRUCTION</t>
  </si>
  <si>
    <t>CONSTRUCTION AND REHABILITATION</t>
  </si>
  <si>
    <t xml:space="preserve">              TOTAL EQUIPMENT </t>
  </si>
  <si>
    <t xml:space="preserve">              TOTAL OTHER </t>
  </si>
  <si>
    <t>EXPENSE</t>
  </si>
  <si>
    <t>HUR</t>
  </si>
  <si>
    <t>ALL OTHER EXPENDITURES</t>
  </si>
  <si>
    <t>EXPENDITURE</t>
  </si>
  <si>
    <t>NON-RHF</t>
  </si>
  <si>
    <t>REDEMPTION, BONDS</t>
  </si>
  <si>
    <t>CAREY</t>
  </si>
  <si>
    <t>25+30</t>
  </si>
  <si>
    <t>CLAYTON</t>
  </si>
  <si>
    <t>DRUMMOND</t>
  </si>
  <si>
    <t>ISLAND PARK</t>
  </si>
  <si>
    <t>OXFORD</t>
  </si>
  <si>
    <t>HAMER</t>
  </si>
  <si>
    <t>Form Approved</t>
  </si>
  <si>
    <t xml:space="preserve">The public report burden for this information collection is estimated to average 380 hours annually.  </t>
  </si>
  <si>
    <t>OMB No. 2125-0032</t>
  </si>
  <si>
    <t>STATE:</t>
  </si>
  <si>
    <t>YEAR ENDING (mm/yy):</t>
  </si>
  <si>
    <t>This Information From The Records Of:</t>
  </si>
  <si>
    <t>Prepared By:</t>
  </si>
  <si>
    <t>Idaho Transportation Deparatment</t>
  </si>
  <si>
    <t>I.  DISPOSITION OF HIGHWAY-USER REVENUES AVAILABLE FOR LOCAL GOVERNMENT EXPENDITURE</t>
  </si>
  <si>
    <t xml:space="preserve">A.     Local         </t>
  </si>
  <si>
    <t xml:space="preserve">B.      Local           </t>
  </si>
  <si>
    <t xml:space="preserve">C.  Receipts from    </t>
  </si>
  <si>
    <t xml:space="preserve">D.  Receipts from  </t>
  </si>
  <si>
    <t>ITEM</t>
  </si>
  <si>
    <t>Motor-Fuel</t>
  </si>
  <si>
    <t>Motor-Vehicle</t>
  </si>
  <si>
    <t>State Highway-</t>
  </si>
  <si>
    <t>Federal Highway</t>
  </si>
  <si>
    <t>Taxes</t>
  </si>
  <si>
    <t>User Taxes</t>
  </si>
  <si>
    <t>Administration</t>
  </si>
  <si>
    <t>1.  Total receipts available</t>
  </si>
  <si>
    <t>2.  Minus amount used for collection expenses</t>
  </si>
  <si>
    <t>3.  Minus amount used for nonhighway purposes</t>
  </si>
  <si>
    <t>4.  Minus amount used for mass transit</t>
  </si>
  <si>
    <t xml:space="preserve">5.  Remainder used for highway purposes </t>
  </si>
  <si>
    <t>II.  RECEIPTS FOR ROAD AND STREET PURPOSES</t>
  </si>
  <si>
    <t>III.  EXPENDITURES FOR ROAD AND STREET PURPOSES</t>
  </si>
  <si>
    <t>A.  Receipts from local sources:</t>
  </si>
  <si>
    <t>A.  Local highway expenditures:</t>
  </si>
  <si>
    <t xml:space="preserve">     1.  Local highway-user taxes</t>
  </si>
  <si>
    <t xml:space="preserve">     1.  Capital outlay (from page 2)</t>
  </si>
  <si>
    <t xml:space="preserve">          a.  Motor Fuel  (from Item I.A.5.)</t>
  </si>
  <si>
    <t xml:space="preserve">     2.  Maintenance:</t>
  </si>
  <si>
    <t xml:space="preserve">          b.  Motor Vehicle (from Item I.B.5.)</t>
  </si>
  <si>
    <t xml:space="preserve">     3.  Road and street services:</t>
  </si>
  <si>
    <t xml:space="preserve">          c.  Total (a.+b.)</t>
  </si>
  <si>
    <t xml:space="preserve">          a.  Traffic control operations</t>
  </si>
  <si>
    <t xml:space="preserve">     2.  General fund appropriations</t>
  </si>
  <si>
    <t xml:space="preserve">          b.  Snow and ice removal</t>
  </si>
  <si>
    <t xml:space="preserve">     3.  Other local imposts (from page 2)</t>
  </si>
  <si>
    <t xml:space="preserve">          c.  Other</t>
  </si>
  <si>
    <t xml:space="preserve">     4.  Miscellaneous local receipts (from page 2)</t>
  </si>
  <si>
    <t xml:space="preserve">          d.  Total  (a. through c.)</t>
  </si>
  <si>
    <t xml:space="preserve">     5.  Transfers from toll facilities</t>
  </si>
  <si>
    <t xml:space="preserve">     4.  General administration &amp; miscellaneous</t>
  </si>
  <si>
    <t xml:space="preserve">     6.  Proceeds of sale of bonds and notes:</t>
  </si>
  <si>
    <t xml:space="preserve">     5.  Highway law enforcement and safety</t>
  </si>
  <si>
    <t xml:space="preserve">          a.  Bonds - Original Issues</t>
  </si>
  <si>
    <t xml:space="preserve">     6.  Total  (1 through 5)</t>
  </si>
  <si>
    <t xml:space="preserve">          b.  Bonds - Refunding Issues</t>
  </si>
  <si>
    <t>B.  Debt service on local obligations:</t>
  </si>
  <si>
    <t xml:space="preserve">          c.  Notes</t>
  </si>
  <si>
    <t xml:space="preserve">     1.  Bonds:</t>
  </si>
  <si>
    <t xml:space="preserve">          d.  Total (a. + b. + c.)</t>
  </si>
  <si>
    <t xml:space="preserve">          a.  Interest</t>
  </si>
  <si>
    <t xml:space="preserve">     7.  Total (1 through 6)</t>
  </si>
  <si>
    <t xml:space="preserve">          b.  Redemption</t>
  </si>
  <si>
    <t>B.  Private Contributions</t>
  </si>
  <si>
    <t xml:space="preserve">          c.  Total (a. + b.)</t>
  </si>
  <si>
    <t>C.  Receipts from State government</t>
  </si>
  <si>
    <t xml:space="preserve">     2.  Notes:</t>
  </si>
  <si>
    <t xml:space="preserve">       (from page 2)</t>
  </si>
  <si>
    <t>D.  Receipts from Federal Government</t>
  </si>
  <si>
    <t>E.  Total receipts (A.7 + B + C + D)</t>
  </si>
  <si>
    <t xml:space="preserve">     3.  Total  (1.c + 2.c)</t>
  </si>
  <si>
    <t>C.  Payments to State for highways</t>
  </si>
  <si>
    <t>D.  Payments to toll facilities</t>
  </si>
  <si>
    <t>E.  Total expenditures (A.6 + B.3 + C + D)</t>
  </si>
  <si>
    <t>IV.   LOCAL HIGHWAY DEBT STATUS</t>
  </si>
  <si>
    <t>(Show all entries at par)</t>
  </si>
  <si>
    <t>Opening Debt</t>
  </si>
  <si>
    <t>Amount Issued</t>
  </si>
  <si>
    <t>Redemptions</t>
  </si>
  <si>
    <t>Closing Debt</t>
  </si>
  <si>
    <t>A.  Bonds (Total)</t>
  </si>
  <si>
    <t xml:space="preserve">        1.  Bonds (Refunding Portion)</t>
  </si>
  <si>
    <t>B.  Notes (Total)</t>
  </si>
  <si>
    <t>Notes and Comments:</t>
  </si>
  <si>
    <t>IV.A  Local Government does not report it's bonding except as new, interest, and retirement.</t>
  </si>
  <si>
    <t>FORM FHWA-536 (Rev.06/2000)</t>
  </si>
  <si>
    <t xml:space="preserve">          PREVIOUS EDITIONS OBSOLETE</t>
  </si>
  <si>
    <t>Excel</t>
  </si>
  <si>
    <t>(Next Page)</t>
  </si>
  <si>
    <t>II.  RECEIPTS FOR ROAD AND STREET PURPOSES - DETAIL</t>
  </si>
  <si>
    <t>A.3.  Other local imposts:</t>
  </si>
  <si>
    <t>A.4.  Miscellaneous local receipts:</t>
  </si>
  <si>
    <t>a.  Property Taxes and Assesments</t>
  </si>
  <si>
    <t>a.  Interest on investments</t>
  </si>
  <si>
    <t>b.  Other local imposts:</t>
  </si>
  <si>
    <t>b.  Sale of Property</t>
  </si>
  <si>
    <t xml:space="preserve"> 1.  Sales Taxes</t>
  </si>
  <si>
    <t>c.  All Other Local</t>
  </si>
  <si>
    <t xml:space="preserve"> 2. Local Impact Fees</t>
  </si>
  <si>
    <t xml:space="preserve">d.  (Specifiy) </t>
  </si>
  <si>
    <t xml:space="preserve"> 3. (Specify)</t>
  </si>
  <si>
    <t>e.  (Specify)</t>
  </si>
  <si>
    <t xml:space="preserve"> 4. (Specify)</t>
  </si>
  <si>
    <t>f.   (Specify)</t>
  </si>
  <si>
    <t xml:space="preserve"> 5. (Specify)</t>
  </si>
  <si>
    <t>g.  (Specify)</t>
  </si>
  <si>
    <t xml:space="preserve"> 6. Total (1. through 5.)</t>
  </si>
  <si>
    <t>h.  (Specify)</t>
  </si>
  <si>
    <t>c.  Total (a. + b.)</t>
  </si>
  <si>
    <t>i.  Total (a. through h.)</t>
  </si>
  <si>
    <t xml:space="preserve">(Carry forward to page 1) </t>
  </si>
  <si>
    <t>C.   Receipts from State Government</t>
  </si>
  <si>
    <t xml:space="preserve">    1.  Highway-user taxes (from Item I.C.5.)</t>
  </si>
  <si>
    <t xml:space="preserve">    1.  FHWA (from Item I.D.5.)</t>
  </si>
  <si>
    <t xml:space="preserve">    2.  State general funds</t>
  </si>
  <si>
    <t xml:space="preserve">    2.  Other Federal agencies:</t>
  </si>
  <si>
    <t xml:space="preserve">    3.  Other State funds:</t>
  </si>
  <si>
    <t xml:space="preserve">        a.  Forest Service </t>
  </si>
  <si>
    <t xml:space="preserve">        a.  State bond proceeds</t>
  </si>
  <si>
    <t xml:space="preserve">        b.  FEMA</t>
  </si>
  <si>
    <t xml:space="preserve">        b.  Inventory Replacement Tax sharing</t>
  </si>
  <si>
    <t xml:space="preserve">        c.  HUD</t>
  </si>
  <si>
    <t xml:space="preserve">        c.  Sales Tax sharing</t>
  </si>
  <si>
    <t xml:space="preserve">        d.  All Other Federal</t>
  </si>
  <si>
    <t xml:space="preserve">        d.  Federal Aid Exchange</t>
  </si>
  <si>
    <t xml:space="preserve">        e.  (Specify)</t>
  </si>
  <si>
    <t xml:space="preserve">        e.  All Other State</t>
  </si>
  <si>
    <t xml:space="preserve">        f.  (Specify)</t>
  </si>
  <si>
    <t xml:space="preserve">         f.  Total (a. through e.)</t>
  </si>
  <si>
    <t xml:space="preserve">        g.  Total (a. through f.)</t>
  </si>
  <si>
    <t xml:space="preserve">   4.  Total (1. + 2. + 3.f)</t>
  </si>
  <si>
    <t xml:space="preserve">    3.  Total (1. + 2.g)</t>
  </si>
  <si>
    <t>III.  EXPENDITURES FOR ROAD AND STREET PURPOSES - DETAIL</t>
  </si>
  <si>
    <t>ON NATIONAL</t>
  </si>
  <si>
    <t>OFF NATIONAL</t>
  </si>
  <si>
    <t/>
  </si>
  <si>
    <t>SYSTEM</t>
  </si>
  <si>
    <t>(a)</t>
  </si>
  <si>
    <t>(b)</t>
  </si>
  <si>
    <t>(c)</t>
  </si>
  <si>
    <t>A.1.  Capital outlay:</t>
  </si>
  <si>
    <t xml:space="preserve">          a.  Right-Of-Way Costs</t>
  </si>
  <si>
    <t xml:space="preserve">          b.  Engineering Costs</t>
  </si>
  <si>
    <t xml:space="preserve">          c.  Construction:</t>
  </si>
  <si>
    <t xml:space="preserve">               (1).  New Facilities</t>
  </si>
  <si>
    <t xml:space="preserve">               (2).  Capacity Improvements</t>
  </si>
  <si>
    <t xml:space="preserve">               (3).  System Preservation</t>
  </si>
  <si>
    <t xml:space="preserve">               (4).  System Enhancement And Operation</t>
  </si>
  <si>
    <t xml:space="preserve">               (5).  Total Construction (1)+(2)+(3)+(4)</t>
  </si>
  <si>
    <t xml:space="preserve">         d.  Total Capital Outlay (Lines 1.a. + 1.b. + 1.c.4)</t>
  </si>
  <si>
    <t>FORM FHWA-536</t>
  </si>
  <si>
    <t>page 2</t>
  </si>
  <si>
    <t xml:space="preserve">  </t>
  </si>
  <si>
    <t>Balance Encumbered for Projects</t>
  </si>
  <si>
    <t>Balance Encumbered for Operations</t>
  </si>
  <si>
    <t>Balance Not Reported as Encumbered</t>
  </si>
  <si>
    <t>Total</t>
  </si>
  <si>
    <t>ALBION HD</t>
  </si>
  <si>
    <t>SPENCER</t>
  </si>
  <si>
    <t>ABERDEEN</t>
  </si>
  <si>
    <t>I.C  Will not reconcile to FHWA-566 Item 8-D for the same reason.</t>
  </si>
  <si>
    <t>YEAR ENDED:     SEPTEMBER 30, 2009</t>
  </si>
  <si>
    <t>INDEPENDENT HD</t>
  </si>
  <si>
    <t>ADJUST-</t>
  </si>
  <si>
    <t>SECURE</t>
  </si>
  <si>
    <t>RURAL</t>
  </si>
  <si>
    <t>SCHOOLS</t>
  </si>
  <si>
    <t>WINTER</t>
  </si>
  <si>
    <t>FILED</t>
  </si>
  <si>
    <t>ELECTRONIC</t>
  </si>
  <si>
    <t xml:space="preserve">or </t>
  </si>
  <si>
    <t>PAPER</t>
  </si>
  <si>
    <t>Reports are missing from XXX small cities.</t>
  </si>
  <si>
    <t>`</t>
  </si>
  <si>
    <t>totals</t>
  </si>
  <si>
    <t>line 5</t>
  </si>
  <si>
    <t>line 15</t>
  </si>
  <si>
    <t>line 19 to 22</t>
  </si>
  <si>
    <t>Line 12</t>
  </si>
  <si>
    <t>Idaho Transportation Department, Financial Planning &amp; Analysis Section</t>
  </si>
  <si>
    <t>09/20</t>
  </si>
  <si>
    <t xml:space="preserve">I.B  Will not reconcile to FHWA-566 Item 8-E.  That report is when collected, Fiscal year 2020.   </t>
  </si>
  <si>
    <t xml:space="preserve">       The above reporting is as received,  Local Fiscal Year 2020 (October 1, 2019 thru September 30, 2020).</t>
  </si>
  <si>
    <t>THREE CREEK HD</t>
  </si>
  <si>
    <t>stea</t>
  </si>
  <si>
    <t>18A</t>
  </si>
  <si>
    <t>18B</t>
  </si>
  <si>
    <t>TITLE I</t>
  </si>
  <si>
    <t>TITLE III</t>
  </si>
  <si>
    <t>ENDING</t>
  </si>
  <si>
    <t>E</t>
  </si>
  <si>
    <t>Economist</t>
  </si>
  <si>
    <t>Bob Thompson</t>
  </si>
  <si>
    <t>FISCAL YEAR 2023</t>
  </si>
  <si>
    <t>CITY STREET FINANCE REPORTS FOR THE YEAR ENDED SEPTEMBER 30, 2024</t>
  </si>
  <si>
    <t>COUNTY ROAD FINANCE REPORTS FOR THE YEAR ENDED SEPTEMBER 30, 2024</t>
  </si>
  <si>
    <t>HIGHWAY DISTRICT FINANCE REPORTS FOR THE YEAR ENDED SEPTEMBER 30, 2024</t>
  </si>
  <si>
    <t>CITY STREET FINANCE REPORT FOR FY 2024</t>
  </si>
  <si>
    <t>COUNTY FINANCE REPORT FOR FY 2024</t>
  </si>
  <si>
    <t>YEAR ENDED:     SEPTEMBER 30, 2024</t>
  </si>
  <si>
    <t>HIGHWAY DISTRICT FINANCE REPORT FOR F.Y. 2024</t>
  </si>
  <si>
    <t>09/24</t>
  </si>
  <si>
    <t xml:space="preserve"> SALES </t>
  </si>
  <si>
    <t>GENERAL</t>
  </si>
  <si>
    <t>20A</t>
  </si>
  <si>
    <t>20B</t>
  </si>
  <si>
    <t xml:space="preserve">E </t>
  </si>
  <si>
    <t xml:space="preserve">P </t>
  </si>
  <si>
    <t>P</t>
  </si>
  <si>
    <t>CANYON HD/HD #4</t>
  </si>
  <si>
    <t>Last Updated 2/25/25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</si>
</sst>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(&quot;$&quot;* #,##0_);_(&quot;$&quot;* \(#,##0\);_(&quot;$&quot;* &quot;-&quot;??_);_(@_)"/>
    <numFmt numFmtId="166" formatCode="_(* #,##0_);_(* \(#,##0\);_(* &quot;-&quot;??_);_(@_)"/>
    <numFmt numFmtId="167" formatCode="[Blue]#,##0_);[Red]\ &quot;ERROR&quot;;[Blue]0;[Red]\ &quot;ERROR&quot;"/>
    <numFmt numFmtId="168" formatCode="[Black]_(* #,##0_);[Black]_(* \(#,##0\);[Black]_ &quot; &quot;;[Red]\ &quot;ERROR&quot;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131517"/>
      <name val="Arial"/>
      <family val="2"/>
    </font>
    <font>
      <sz val="10"/>
      <name val="Times New Roman"/>
      <family val="1"/>
    </font>
    <font>
      <sz val="10"/>
      <color rgb="FF131517"/>
      <name val="Arial"/>
      <family val="2"/>
    </font>
    <font>
      <sz val="10"/>
      <color rgb="FF131517"/>
      <name val="Arial"/>
      <family val="2"/>
    </font>
    <font>
      <sz val="10"/>
      <color rgb="FF131517"/>
      <name val="Arial"/>
      <family val="2"/>
    </font>
    <font>
      <sz val="10"/>
      <color rgb="FF131517"/>
      <name val="Arial"/>
      <family val="2"/>
    </font>
    <font>
      <sz val="10"/>
      <color rgb="FF13151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4">
    <xf numFmtId="0" fontId="0" fillId="0" borderId="0" xfId="0"/>
    <xf numFmtId="0" fontId="0" fillId="2" borderId="0" xfId="0" applyFill="1"/>
    <xf numFmtId="0" fontId="0" fillId="3" borderId="0" xfId="0" applyFill="1"/>
    <xf numFmtId="3" fontId="0" fillId="3" borderId="0" xfId="0" applyNumberFormat="1" applyFill="1"/>
    <xf numFmtId="3" fontId="0" fillId="2" borderId="0" xfId="0" applyNumberFormat="1" applyFill="1"/>
    <xf numFmtId="3" fontId="0" fillId="0" borderId="0" xfId="0" applyNumberFormat="1"/>
    <xf numFmtId="3" fontId="0" fillId="0" borderId="1" xfId="0" applyNumberFormat="1" applyBorder="1"/>
    <xf numFmtId="3" fontId="1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0" borderId="0" xfId="0" quotePrefix="1" applyNumberFormat="1" applyFont="1" applyAlignment="1">
      <alignment horizontal="center"/>
    </xf>
    <xf numFmtId="3" fontId="0" fillId="0" borderId="2" xfId="0" applyNumberFormat="1" applyBorder="1"/>
    <xf numFmtId="3" fontId="0" fillId="0" borderId="3" xfId="0" applyNumberFormat="1" applyBorder="1"/>
    <xf numFmtId="3" fontId="0" fillId="2" borderId="5" xfId="0" applyNumberForma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0" xfId="0" applyNumberFormat="1" applyAlignment="1">
      <alignment horizontal="left"/>
    </xf>
    <xf numFmtId="10" fontId="0" fillId="0" borderId="0" xfId="3" applyNumberFormat="1" applyFont="1" applyAlignment="1">
      <alignment horizontal="left"/>
    </xf>
    <xf numFmtId="0" fontId="0" fillId="0" borderId="0" xfId="0" applyFill="1" applyBorder="1"/>
    <xf numFmtId="3" fontId="0" fillId="3" borderId="9" xfId="0" applyNumberFormat="1" applyFill="1" applyBorder="1"/>
    <xf numFmtId="3" fontId="0" fillId="0" borderId="9" xfId="0" applyNumberFormat="1" applyBorder="1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1" fillId="0" borderId="9" xfId="0" applyNumberFormat="1" applyFont="1" applyBorder="1"/>
    <xf numFmtId="0" fontId="0" fillId="0" borderId="0" xfId="0" applyFill="1"/>
    <xf numFmtId="166" fontId="0" fillId="0" borderId="0" xfId="1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/>
    <xf numFmtId="165" fontId="0" fillId="0" borderId="0" xfId="2" applyNumberFormat="1" applyFont="1" applyFill="1" applyBorder="1"/>
    <xf numFmtId="0" fontId="0" fillId="0" borderId="0" xfId="0" applyFill="1" applyBorder="1" applyProtection="1"/>
    <xf numFmtId="3" fontId="0" fillId="2" borderId="9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3" fontId="0" fillId="0" borderId="3" xfId="0" applyNumberFormat="1" applyFill="1" applyBorder="1"/>
    <xf numFmtId="0" fontId="0" fillId="0" borderId="11" xfId="0" applyBorder="1"/>
    <xf numFmtId="0" fontId="0" fillId="2" borderId="0" xfId="0" applyFill="1" applyBorder="1"/>
    <xf numFmtId="3" fontId="0" fillId="0" borderId="4" xfId="0" applyNumberFormat="1" applyFill="1" applyBorder="1"/>
    <xf numFmtId="3" fontId="0" fillId="2" borderId="4" xfId="0" applyNumberFormat="1" applyFill="1" applyBorder="1"/>
    <xf numFmtId="3" fontId="0" fillId="3" borderId="12" xfId="0" applyNumberFormat="1" applyFill="1" applyBorder="1"/>
    <xf numFmtId="3" fontId="0" fillId="0" borderId="13" xfId="0" applyNumberFormat="1" applyBorder="1"/>
    <xf numFmtId="3" fontId="0" fillId="0" borderId="0" xfId="0" applyNumberFormat="1" applyBorder="1"/>
    <xf numFmtId="3" fontId="0" fillId="3" borderId="0" xfId="0" applyNumberFormat="1" applyFill="1" applyBorder="1"/>
    <xf numFmtId="3" fontId="0" fillId="3" borderId="12" xfId="0" applyNumberFormat="1" applyFill="1" applyBorder="1" applyAlignment="1">
      <alignment horizontal="center"/>
    </xf>
    <xf numFmtId="3" fontId="3" fillId="0" borderId="14" xfId="0" applyNumberFormat="1" applyFont="1" applyBorder="1"/>
    <xf numFmtId="3" fontId="0" fillId="0" borderId="15" xfId="0" applyNumberFormat="1" applyBorder="1"/>
    <xf numFmtId="3" fontId="0" fillId="3" borderId="8" xfId="0" applyNumberFormat="1" applyFill="1" applyBorder="1"/>
    <xf numFmtId="3" fontId="3" fillId="0" borderId="0" xfId="0" applyNumberFormat="1" applyFont="1"/>
    <xf numFmtId="3" fontId="3" fillId="0" borderId="8" xfId="0" applyNumberFormat="1" applyFont="1" applyBorder="1"/>
    <xf numFmtId="164" fontId="3" fillId="0" borderId="0" xfId="0" applyNumberFormat="1" applyFont="1" applyBorder="1"/>
    <xf numFmtId="164" fontId="0" fillId="3" borderId="0" xfId="0" applyNumberFormat="1" applyFill="1" applyBorder="1"/>
    <xf numFmtId="164" fontId="3" fillId="0" borderId="11" xfId="0" applyNumberFormat="1" applyFont="1" applyBorder="1"/>
    <xf numFmtId="164" fontId="0" fillId="0" borderId="0" xfId="0" applyNumberFormat="1" applyBorder="1"/>
    <xf numFmtId="164" fontId="0" fillId="0" borderId="11" xfId="0" applyNumberFormat="1" applyBorder="1"/>
    <xf numFmtId="164" fontId="0" fillId="0" borderId="9" xfId="0" applyNumberFormat="1" applyBorder="1"/>
    <xf numFmtId="164" fontId="0" fillId="3" borderId="9" xfId="0" applyNumberFormat="1" applyFill="1" applyBorder="1"/>
    <xf numFmtId="164" fontId="0" fillId="0" borderId="16" xfId="0" applyNumberFormat="1" applyBorder="1"/>
    <xf numFmtId="164" fontId="0" fillId="0" borderId="12" xfId="0" applyNumberFormat="1" applyBorder="1"/>
    <xf numFmtId="164" fontId="0" fillId="3" borderId="12" xfId="0" applyNumberFormat="1" applyFill="1" applyBorder="1"/>
    <xf numFmtId="164" fontId="0" fillId="0" borderId="17" xfId="0" applyNumberFormat="1" applyBorder="1"/>
    <xf numFmtId="164" fontId="0" fillId="0" borderId="8" xfId="0" applyNumberFormat="1" applyBorder="1"/>
    <xf numFmtId="164" fontId="0" fillId="3" borderId="8" xfId="0" applyNumberFormat="1" applyFill="1" applyBorder="1"/>
    <xf numFmtId="164" fontId="3" fillId="0" borderId="9" xfId="0" applyNumberFormat="1" applyFont="1" applyBorder="1"/>
    <xf numFmtId="164" fontId="3" fillId="0" borderId="16" xfId="0" applyNumberFormat="1" applyFont="1" applyBorder="1"/>
    <xf numFmtId="164" fontId="0" fillId="0" borderId="0" xfId="0" applyNumberFormat="1"/>
    <xf numFmtId="164" fontId="0" fillId="3" borderId="0" xfId="0" applyNumberFormat="1" applyFill="1"/>
    <xf numFmtId="164" fontId="3" fillId="0" borderId="8" xfId="0" applyNumberFormat="1" applyFont="1" applyBorder="1"/>
    <xf numFmtId="164" fontId="3" fillId="0" borderId="0" xfId="0" applyNumberFormat="1" applyFont="1"/>
    <xf numFmtId="3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164" fontId="3" fillId="0" borderId="18" xfId="0" applyNumberFormat="1" applyFont="1" applyBorder="1"/>
    <xf numFmtId="164" fontId="3" fillId="0" borderId="17" xfId="0" applyNumberFormat="1" applyFont="1" applyBorder="1"/>
    <xf numFmtId="164" fontId="3" fillId="0" borderId="7" xfId="0" applyNumberFormat="1" applyFont="1" applyBorder="1"/>
    <xf numFmtId="164" fontId="3" fillId="0" borderId="19" xfId="0" applyNumberFormat="1" applyFont="1" applyBorder="1"/>
    <xf numFmtId="164" fontId="0" fillId="0" borderId="20" xfId="0" applyNumberFormat="1" applyBorder="1"/>
    <xf numFmtId="164" fontId="3" fillId="0" borderId="12" xfId="0" applyNumberFormat="1" applyFont="1" applyBorder="1"/>
    <xf numFmtId="3" fontId="3" fillId="0" borderId="21" xfId="0" applyNumberFormat="1" applyFont="1" applyBorder="1"/>
    <xf numFmtId="164" fontId="0" fillId="0" borderId="9" xfId="0" applyNumberFormat="1" applyFill="1" applyBorder="1"/>
    <xf numFmtId="164" fontId="0" fillId="0" borderId="12" xfId="0" applyNumberFormat="1" applyFill="1" applyBorder="1"/>
    <xf numFmtId="3" fontId="5" fillId="0" borderId="14" xfId="0" applyNumberFormat="1" applyFont="1" applyBorder="1"/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5" fillId="0" borderId="13" xfId="0" applyNumberFormat="1" applyFont="1" applyBorder="1"/>
    <xf numFmtId="0" fontId="0" fillId="0" borderId="0" xfId="0" applyBorder="1"/>
    <xf numFmtId="164" fontId="0" fillId="3" borderId="5" xfId="0" applyNumberFormat="1" applyFill="1" applyBorder="1"/>
    <xf numFmtId="164" fontId="0" fillId="0" borderId="17" xfId="0" applyNumberFormat="1" applyFill="1" applyBorder="1"/>
    <xf numFmtId="3" fontId="4" fillId="0" borderId="0" xfId="0" applyNumberFormat="1" applyFont="1"/>
    <xf numFmtId="164" fontId="3" fillId="0" borderId="20" xfId="0" applyNumberFormat="1" applyFont="1" applyBorder="1"/>
    <xf numFmtId="44" fontId="0" fillId="3" borderId="8" xfId="2" applyFont="1" applyFill="1" applyBorder="1"/>
    <xf numFmtId="44" fontId="0" fillId="0" borderId="8" xfId="2" applyFont="1" applyBorder="1"/>
    <xf numFmtId="44" fontId="0" fillId="0" borderId="15" xfId="2" applyFont="1" applyBorder="1"/>
    <xf numFmtId="3" fontId="0" fillId="3" borderId="14" xfId="0" applyNumberFormat="1" applyFill="1" applyBorder="1"/>
    <xf numFmtId="3" fontId="0" fillId="3" borderId="13" xfId="0" applyNumberFormat="1" applyFill="1" applyBorder="1"/>
    <xf numFmtId="3" fontId="0" fillId="3" borderId="21" xfId="0" applyNumberFormat="1" applyFill="1" applyBorder="1"/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10" fontId="6" fillId="0" borderId="0" xfId="0" applyNumberFormat="1" applyFont="1" applyProtection="1"/>
    <xf numFmtId="0" fontId="7" fillId="0" borderId="0" xfId="0" applyFont="1" applyProtection="1"/>
    <xf numFmtId="0" fontId="7" fillId="0" borderId="22" xfId="0" applyFont="1" applyBorder="1" applyProtection="1"/>
    <xf numFmtId="0" fontId="7" fillId="0" borderId="23" xfId="0" applyFont="1" applyBorder="1" applyProtection="1"/>
    <xf numFmtId="0" fontId="6" fillId="0" borderId="23" xfId="0" applyFont="1" applyBorder="1" applyProtection="1"/>
    <xf numFmtId="0" fontId="6" fillId="0" borderId="22" xfId="0" applyFont="1" applyBorder="1" applyProtection="1"/>
    <xf numFmtId="49" fontId="6" fillId="0" borderId="24" xfId="0" applyNumberFormat="1" applyFont="1" applyBorder="1" applyAlignment="1" applyProtection="1"/>
    <xf numFmtId="0" fontId="7" fillId="0" borderId="25" xfId="0" applyFont="1" applyBorder="1" applyProtection="1"/>
    <xf numFmtId="49" fontId="8" fillId="0" borderId="25" xfId="0" applyNumberFormat="1" applyFont="1" applyBorder="1" applyProtection="1">
      <protection locked="0"/>
    </xf>
    <xf numFmtId="49" fontId="8" fillId="0" borderId="26" xfId="0" applyNumberFormat="1" applyFont="1" applyBorder="1" applyAlignment="1" applyProtection="1"/>
    <xf numFmtId="0" fontId="3" fillId="0" borderId="25" xfId="0" applyFont="1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9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6" fillId="0" borderId="25" xfId="0" applyFont="1" applyBorder="1" applyProtection="1"/>
    <xf numFmtId="49" fontId="8" fillId="0" borderId="25" xfId="0" quotePrefix="1" applyNumberFormat="1" applyFont="1" applyBorder="1" applyProtection="1">
      <protection locked="0"/>
    </xf>
    <xf numFmtId="49" fontId="8" fillId="0" borderId="27" xfId="0" applyNumberFormat="1" applyFont="1" applyBorder="1" applyAlignment="1" applyProtection="1"/>
    <xf numFmtId="0" fontId="6" fillId="0" borderId="23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10" fillId="0" borderId="25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26" xfId="0" applyFont="1" applyBorder="1" applyProtection="1">
      <protection locked="0"/>
    </xf>
    <xf numFmtId="0" fontId="9" fillId="0" borderId="28" xfId="0" applyFont="1" applyBorder="1" applyProtection="1"/>
    <xf numFmtId="0" fontId="9" fillId="0" borderId="29" xfId="0" applyFont="1" applyBorder="1" applyProtection="1"/>
    <xf numFmtId="0" fontId="9" fillId="0" borderId="30" xfId="0" applyFont="1" applyBorder="1" applyProtection="1"/>
    <xf numFmtId="0" fontId="9" fillId="0" borderId="25" xfId="0" applyFont="1" applyBorder="1" applyAlignment="1" applyProtection="1">
      <alignment horizontal="centerContinuous"/>
    </xf>
    <xf numFmtId="0" fontId="9" fillId="0" borderId="26" xfId="0" applyFont="1" applyBorder="1" applyAlignment="1" applyProtection="1">
      <alignment horizontal="centerContinuous"/>
    </xf>
    <xf numFmtId="0" fontId="9" fillId="0" borderId="25" xfId="0" applyFont="1" applyBorder="1" applyProtection="1"/>
    <xf numFmtId="0" fontId="9" fillId="0" borderId="0" xfId="0" applyFont="1" applyProtection="1"/>
    <xf numFmtId="0" fontId="9" fillId="0" borderId="26" xfId="0" applyFont="1" applyBorder="1" applyProtection="1"/>
    <xf numFmtId="0" fontId="11" fillId="0" borderId="22" xfId="0" applyFont="1" applyBorder="1" applyProtection="1"/>
    <xf numFmtId="0" fontId="11" fillId="0" borderId="23" xfId="0" applyFont="1" applyBorder="1" applyProtection="1"/>
    <xf numFmtId="0" fontId="9" fillId="0" borderId="22" xfId="0" applyFont="1" applyBorder="1" applyAlignment="1" applyProtection="1">
      <alignment horizontal="centerContinuous"/>
    </xf>
    <xf numFmtId="0" fontId="9" fillId="0" borderId="31" xfId="0" applyFont="1" applyBorder="1" applyAlignment="1" applyProtection="1">
      <alignment horizontal="centerContinuous"/>
    </xf>
    <xf numFmtId="0" fontId="6" fillId="0" borderId="25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Continuous"/>
    </xf>
    <xf numFmtId="167" fontId="6" fillId="0" borderId="33" xfId="0" applyNumberFormat="1" applyFont="1" applyBorder="1" applyAlignment="1" applyProtection="1">
      <protection locked="0"/>
    </xf>
    <xf numFmtId="167" fontId="8" fillId="0" borderId="22" xfId="0" applyNumberFormat="1" applyFont="1" applyBorder="1" applyAlignment="1" applyProtection="1">
      <protection locked="0"/>
    </xf>
    <xf numFmtId="167" fontId="8" fillId="0" borderId="31" xfId="0" applyNumberFormat="1" applyFont="1" applyBorder="1" applyAlignment="1" applyProtection="1">
      <protection locked="0"/>
    </xf>
    <xf numFmtId="0" fontId="6" fillId="4" borderId="22" xfId="0" applyFont="1" applyFill="1" applyBorder="1" applyProtection="1"/>
    <xf numFmtId="0" fontId="6" fillId="4" borderId="31" xfId="0" applyFont="1" applyFill="1" applyBorder="1" applyProtection="1"/>
    <xf numFmtId="168" fontId="6" fillId="0" borderId="22" xfId="0" applyNumberFormat="1" applyFont="1" applyBorder="1" applyProtection="1"/>
    <xf numFmtId="168" fontId="6" fillId="0" borderId="31" xfId="0" applyNumberFormat="1" applyFont="1" applyBorder="1" applyProtection="1"/>
    <xf numFmtId="0" fontId="9" fillId="0" borderId="34" xfId="0" applyFont="1" applyBorder="1" applyProtection="1"/>
    <xf numFmtId="0" fontId="9" fillId="0" borderId="35" xfId="0" applyFont="1" applyBorder="1" applyProtection="1"/>
    <xf numFmtId="0" fontId="6" fillId="0" borderId="29" xfId="0" applyFont="1" applyBorder="1" applyProtection="1"/>
    <xf numFmtId="0" fontId="6" fillId="0" borderId="30" xfId="0" applyFont="1" applyBorder="1" applyProtection="1"/>
    <xf numFmtId="0" fontId="9" fillId="0" borderId="36" xfId="0" applyFont="1" applyBorder="1" applyAlignment="1" applyProtection="1">
      <alignment horizontal="centerContinuous"/>
    </xf>
    <xf numFmtId="0" fontId="9" fillId="0" borderId="37" xfId="0" applyFont="1" applyBorder="1" applyAlignment="1" applyProtection="1">
      <alignment horizontal="centerContinuous"/>
    </xf>
    <xf numFmtId="0" fontId="9" fillId="0" borderId="36" xfId="0" applyFont="1" applyBorder="1" applyProtection="1"/>
    <xf numFmtId="0" fontId="9" fillId="0" borderId="37" xfId="0" applyFont="1" applyBorder="1" applyProtection="1"/>
    <xf numFmtId="0" fontId="6" fillId="0" borderId="26" xfId="0" applyFont="1" applyBorder="1" applyProtection="1"/>
    <xf numFmtId="0" fontId="6" fillId="0" borderId="22" xfId="0" applyFont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Continuous"/>
    </xf>
    <xf numFmtId="0" fontId="6" fillId="0" borderId="39" xfId="0" applyFont="1" applyBorder="1" applyAlignment="1" applyProtection="1">
      <alignment horizontal="centerContinuous"/>
    </xf>
    <xf numFmtId="0" fontId="6" fillId="0" borderId="23" xfId="0" applyFont="1" applyBorder="1" applyAlignment="1" applyProtection="1">
      <alignment horizontal="centerContinuous"/>
    </xf>
    <xf numFmtId="0" fontId="6" fillId="0" borderId="31" xfId="0" applyFont="1" applyBorder="1" applyAlignment="1" applyProtection="1">
      <alignment horizontal="centerContinuous"/>
    </xf>
    <xf numFmtId="0" fontId="9" fillId="0" borderId="22" xfId="0" applyFont="1" applyBorder="1" applyAlignment="1" applyProtection="1"/>
    <xf numFmtId="0" fontId="9" fillId="0" borderId="23" xfId="0" applyFont="1" applyBorder="1" applyAlignment="1" applyProtection="1">
      <alignment horizontal="centerContinuous"/>
    </xf>
    <xf numFmtId="0" fontId="9" fillId="4" borderId="38" xfId="0" applyFont="1" applyFill="1" applyBorder="1" applyProtection="1"/>
    <xf numFmtId="0" fontId="9" fillId="0" borderId="39" xfId="0" applyFont="1" applyBorder="1" applyProtection="1"/>
    <xf numFmtId="0" fontId="6" fillId="4" borderId="38" xfId="0" applyFont="1" applyFill="1" applyBorder="1" applyProtection="1"/>
    <xf numFmtId="0" fontId="6" fillId="0" borderId="39" xfId="0" applyFont="1" applyBorder="1" applyProtection="1"/>
    <xf numFmtId="168" fontId="6" fillId="0" borderId="38" xfId="0" applyNumberFormat="1" applyFont="1" applyBorder="1" applyProtection="1"/>
    <xf numFmtId="167" fontId="8" fillId="0" borderId="31" xfId="0" applyNumberFormat="1" applyFont="1" applyBorder="1" applyProtection="1">
      <protection locked="0"/>
    </xf>
    <xf numFmtId="167" fontId="8" fillId="0" borderId="38" xfId="0" applyNumberFormat="1" applyFont="1" applyBorder="1" applyProtection="1">
      <protection locked="0"/>
    </xf>
    <xf numFmtId="0" fontId="6" fillId="0" borderId="40" xfId="0" applyFont="1" applyBorder="1" applyProtection="1"/>
    <xf numFmtId="0" fontId="6" fillId="0" borderId="41" xfId="0" applyFont="1" applyBorder="1" applyProtection="1"/>
    <xf numFmtId="0" fontId="9" fillId="0" borderId="22" xfId="0" applyFont="1" applyBorder="1" applyProtection="1"/>
    <xf numFmtId="0" fontId="9" fillId="0" borderId="23" xfId="0" applyFont="1" applyBorder="1" applyProtection="1"/>
    <xf numFmtId="168" fontId="6" fillId="0" borderId="42" xfId="0" applyNumberFormat="1" applyFont="1" applyBorder="1" applyProtection="1"/>
    <xf numFmtId="0" fontId="9" fillId="0" borderId="43" xfId="0" applyFont="1" applyBorder="1" applyProtection="1"/>
    <xf numFmtId="0" fontId="9" fillId="0" borderId="44" xfId="0" applyFont="1" applyBorder="1" applyProtection="1"/>
    <xf numFmtId="168" fontId="6" fillId="0" borderId="45" xfId="0" applyNumberFormat="1" applyFont="1" applyBorder="1" applyProtection="1"/>
    <xf numFmtId="0" fontId="6" fillId="4" borderId="0" xfId="0" applyFont="1" applyFill="1" applyProtection="1"/>
    <xf numFmtId="0" fontId="6" fillId="4" borderId="36" xfId="0" applyFont="1" applyFill="1" applyBorder="1" applyProtection="1"/>
    <xf numFmtId="0" fontId="6" fillId="4" borderId="25" xfId="0" applyFont="1" applyFill="1" applyBorder="1" applyProtection="1"/>
    <xf numFmtId="0" fontId="9" fillId="0" borderId="46" xfId="0" applyFont="1" applyBorder="1" applyAlignment="1" applyProtection="1"/>
    <xf numFmtId="168" fontId="6" fillId="0" borderId="33" xfId="0" applyNumberFormat="1" applyFont="1" applyBorder="1" applyProtection="1"/>
    <xf numFmtId="0" fontId="9" fillId="0" borderId="28" xfId="0" applyFont="1" applyBorder="1" applyAlignment="1" applyProtection="1">
      <alignment horizontal="centerContinuous"/>
    </xf>
    <xf numFmtId="0" fontId="6" fillId="0" borderId="29" xfId="0" applyFont="1" applyBorder="1" applyAlignment="1" applyProtection="1">
      <alignment horizontal="centerContinuous"/>
    </xf>
    <xf numFmtId="0" fontId="6" fillId="0" borderId="30" xfId="0" applyFont="1" applyBorder="1" applyAlignment="1" applyProtection="1">
      <alignment horizontal="centerContinuous"/>
    </xf>
    <xf numFmtId="0" fontId="6" fillId="0" borderId="26" xfId="0" applyFont="1" applyBorder="1" applyAlignment="1" applyProtection="1">
      <alignment horizontal="centerContinuous"/>
    </xf>
    <xf numFmtId="0" fontId="6" fillId="4" borderId="23" xfId="0" applyFont="1" applyFill="1" applyBorder="1" applyProtection="1"/>
    <xf numFmtId="0" fontId="6" fillId="0" borderId="33" xfId="0" applyFont="1" applyBorder="1" applyAlignment="1" applyProtection="1">
      <alignment horizontal="centerContinuous"/>
    </xf>
    <xf numFmtId="0" fontId="6" fillId="0" borderId="40" xfId="0" applyFont="1" applyBorder="1" applyAlignment="1" applyProtection="1">
      <alignment horizontal="centerContinuous"/>
    </xf>
    <xf numFmtId="0" fontId="9" fillId="0" borderId="40" xfId="0" applyFont="1" applyBorder="1" applyAlignment="1" applyProtection="1"/>
    <xf numFmtId="0" fontId="6" fillId="0" borderId="47" xfId="0" applyFont="1" applyBorder="1" applyAlignment="1" applyProtection="1"/>
    <xf numFmtId="167" fontId="8" fillId="0" borderId="33" xfId="0" applyNumberFormat="1" applyFont="1" applyBorder="1" applyProtection="1">
      <protection locked="0"/>
    </xf>
    <xf numFmtId="167" fontId="8" fillId="0" borderId="40" xfId="0" applyNumberFormat="1" applyFont="1" applyBorder="1" applyProtection="1">
      <protection locked="0"/>
    </xf>
    <xf numFmtId="168" fontId="6" fillId="0" borderId="33" xfId="0" applyNumberFormat="1" applyFont="1" applyBorder="1" applyAlignment="1" applyProtection="1"/>
    <xf numFmtId="0" fontId="6" fillId="0" borderId="40" xfId="0" applyFont="1" applyBorder="1" applyAlignment="1" applyProtection="1"/>
    <xf numFmtId="0" fontId="6" fillId="0" borderId="47" xfId="0" applyFont="1" applyBorder="1" applyAlignment="1" applyProtection="1">
      <alignment horizontal="centerContinuous"/>
    </xf>
    <xf numFmtId="0" fontId="6" fillId="4" borderId="33" xfId="0" applyFont="1" applyFill="1" applyBorder="1" applyProtection="1"/>
    <xf numFmtId="0" fontId="9" fillId="0" borderId="43" xfId="0" applyFont="1" applyBorder="1" applyAlignment="1" applyProtection="1"/>
    <xf numFmtId="0" fontId="6" fillId="0" borderId="48" xfId="0" applyFont="1" applyBorder="1" applyAlignment="1" applyProtection="1">
      <alignment horizontal="centerContinuous"/>
    </xf>
    <xf numFmtId="167" fontId="8" fillId="0" borderId="49" xfId="0" applyNumberFormat="1" applyFont="1" applyBorder="1" applyProtection="1">
      <protection locked="0"/>
    </xf>
    <xf numFmtId="167" fontId="8" fillId="0" borderId="22" xfId="0" applyNumberFormat="1" applyFont="1" applyBorder="1" applyProtection="1">
      <protection locked="0"/>
    </xf>
    <xf numFmtId="168" fontId="6" fillId="0" borderId="31" xfId="0" applyNumberFormat="1" applyFont="1" applyBorder="1" applyAlignment="1"/>
    <xf numFmtId="49" fontId="8" fillId="0" borderId="23" xfId="0" applyNumberFormat="1" applyFont="1" applyBorder="1" applyProtection="1">
      <protection locked="0"/>
    </xf>
    <xf numFmtId="49" fontId="8" fillId="0" borderId="29" xfId="0" applyNumberFormat="1" applyFont="1" applyBorder="1" applyProtection="1">
      <protection locked="0"/>
    </xf>
    <xf numFmtId="49" fontId="8" fillId="0" borderId="30" xfId="0" applyNumberFormat="1" applyFont="1" applyBorder="1" applyProtection="1">
      <protection locked="0"/>
    </xf>
    <xf numFmtId="49" fontId="8" fillId="0" borderId="0" xfId="0" applyNumberFormat="1" applyFont="1" applyProtection="1">
      <protection locked="0"/>
    </xf>
    <xf numFmtId="49" fontId="8" fillId="0" borderId="26" xfId="0" applyNumberFormat="1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6" fillId="0" borderId="23" xfId="0" applyFont="1" applyBorder="1" applyAlignment="1" applyProtection="1">
      <alignment horizontal="centerContinuous"/>
      <protection locked="0"/>
    </xf>
    <xf numFmtId="0" fontId="6" fillId="0" borderId="23" xfId="0" applyFont="1" applyBorder="1" applyAlignment="1" applyProtection="1">
      <protection locked="0"/>
    </xf>
    <xf numFmtId="0" fontId="6" fillId="0" borderId="23" xfId="0" applyFont="1" applyBorder="1" applyAlignment="1" applyProtection="1">
      <alignment horizontal="right"/>
      <protection locked="0"/>
    </xf>
    <xf numFmtId="0" fontId="6" fillId="0" borderId="24" xfId="0" applyFont="1" applyBorder="1" applyProtection="1"/>
    <xf numFmtId="49" fontId="8" fillId="0" borderId="25" xfId="0" applyNumberFormat="1" applyFont="1" applyBorder="1" applyProtection="1"/>
    <xf numFmtId="0" fontId="6" fillId="0" borderId="50" xfId="0" applyFont="1" applyBorder="1" applyProtection="1"/>
    <xf numFmtId="0" fontId="6" fillId="0" borderId="51" xfId="0" applyFont="1" applyBorder="1" applyProtection="1"/>
    <xf numFmtId="49" fontId="8" fillId="0" borderId="50" xfId="0" quotePrefix="1" applyNumberFormat="1" applyFont="1" applyBorder="1" applyProtection="1"/>
    <xf numFmtId="0" fontId="6" fillId="0" borderId="27" xfId="0" applyFont="1" applyBorder="1" applyProtection="1"/>
    <xf numFmtId="0" fontId="6" fillId="0" borderId="52" xfId="0" applyFont="1" applyBorder="1" applyProtection="1"/>
    <xf numFmtId="0" fontId="6" fillId="0" borderId="53" xfId="0" applyFont="1" applyBorder="1" applyProtection="1"/>
    <xf numFmtId="0" fontId="6" fillId="0" borderId="54" xfId="0" applyFont="1" applyBorder="1" applyProtection="1"/>
    <xf numFmtId="0" fontId="12" fillId="0" borderId="0" xfId="0" applyFont="1" applyAlignment="1" applyProtection="1">
      <alignment horizontal="centerContinuous"/>
    </xf>
    <xf numFmtId="0" fontId="13" fillId="0" borderId="0" xfId="0" applyFont="1" applyAlignment="1" applyProtection="1">
      <alignment horizontal="centerContinuous"/>
    </xf>
    <xf numFmtId="0" fontId="13" fillId="0" borderId="26" xfId="0" applyFont="1" applyBorder="1" applyAlignment="1" applyProtection="1">
      <alignment horizontal="centerContinuous"/>
    </xf>
    <xf numFmtId="0" fontId="9" fillId="0" borderId="50" xfId="0" applyFont="1" applyBorder="1" applyAlignment="1" applyProtection="1">
      <alignment horizontal="centerContinuous"/>
    </xf>
    <xf numFmtId="0" fontId="9" fillId="0" borderId="51" xfId="0" applyFont="1" applyBorder="1" applyAlignment="1" applyProtection="1">
      <alignment horizontal="centerContinuous"/>
    </xf>
    <xf numFmtId="0" fontId="12" fillId="0" borderId="51" xfId="0" applyFont="1" applyBorder="1" applyAlignment="1" applyProtection="1">
      <alignment horizontal="centerContinuous"/>
    </xf>
    <xf numFmtId="0" fontId="13" fillId="0" borderId="51" xfId="0" applyFont="1" applyBorder="1" applyAlignment="1" applyProtection="1">
      <alignment horizontal="centerContinuous"/>
    </xf>
    <xf numFmtId="0" fontId="13" fillId="0" borderId="27" xfId="0" applyFont="1" applyBorder="1" applyAlignment="1" applyProtection="1">
      <alignment horizontal="centerContinuous"/>
    </xf>
    <xf numFmtId="0" fontId="6" fillId="0" borderId="25" xfId="0" applyFont="1" applyBorder="1" applyAlignment="1" applyProtection="1">
      <alignment horizontal="centerContinuous"/>
    </xf>
    <xf numFmtId="0" fontId="6" fillId="0" borderId="32" xfId="0" applyFont="1" applyBorder="1" applyAlignment="1" applyProtection="1">
      <alignment horizontal="centerContinuous"/>
    </xf>
    <xf numFmtId="0" fontId="9" fillId="0" borderId="22" xfId="0" applyNumberFormat="1" applyFont="1" applyBorder="1" applyAlignment="1" applyProtection="1"/>
    <xf numFmtId="0" fontId="6" fillId="0" borderId="40" xfId="0" applyFont="1" applyBorder="1" applyAlignment="1" applyProtection="1">
      <alignment horizontal="left" indent="2"/>
    </xf>
    <xf numFmtId="0" fontId="6" fillId="0" borderId="47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left" indent="2"/>
    </xf>
    <xf numFmtId="167" fontId="6" fillId="0" borderId="31" xfId="0" applyNumberFormat="1" applyFont="1" applyBorder="1" applyAlignment="1" applyProtection="1">
      <protection locked="0"/>
    </xf>
    <xf numFmtId="49" fontId="8" fillId="0" borderId="22" xfId="0" applyNumberFormat="1" applyFont="1" applyBorder="1" applyAlignment="1" applyProtection="1">
      <protection locked="0"/>
    </xf>
    <xf numFmtId="0" fontId="8" fillId="0" borderId="23" xfId="0" applyFont="1" applyBorder="1" applyProtection="1"/>
    <xf numFmtId="0" fontId="6" fillId="0" borderId="22" xfId="0" applyFont="1" applyBorder="1" applyAlignment="1" applyProtection="1">
      <alignment horizontal="left" indent="4"/>
    </xf>
    <xf numFmtId="0" fontId="10" fillId="0" borderId="23" xfId="0" applyFont="1" applyBorder="1" applyProtection="1"/>
    <xf numFmtId="168" fontId="6" fillId="0" borderId="33" xfId="0" applyNumberFormat="1" applyFont="1" applyBorder="1" applyAlignment="1"/>
    <xf numFmtId="0" fontId="11" fillId="4" borderId="40" xfId="0" applyFont="1" applyFill="1" applyBorder="1" applyAlignment="1" applyProtection="1">
      <alignment horizontal="centerContinuous"/>
    </xf>
    <xf numFmtId="0" fontId="5" fillId="4" borderId="47" xfId="0" applyFont="1" applyFill="1" applyBorder="1" applyAlignment="1" applyProtection="1">
      <alignment horizontal="centerContinuous"/>
    </xf>
    <xf numFmtId="167" fontId="6" fillId="0" borderId="41" xfId="0" applyNumberFormat="1" applyFont="1" applyBorder="1" applyAlignment="1" applyProtection="1">
      <protection locked="0"/>
    </xf>
    <xf numFmtId="0" fontId="11" fillId="4" borderId="40" xfId="0" quotePrefix="1" applyFont="1" applyFill="1" applyBorder="1" applyAlignment="1" applyProtection="1">
      <alignment horizontal="centerContinuous"/>
    </xf>
    <xf numFmtId="167" fontId="6" fillId="0" borderId="47" xfId="0" applyNumberFormat="1" applyFont="1" applyBorder="1" applyAlignment="1" applyProtection="1">
      <protection locked="0"/>
    </xf>
    <xf numFmtId="0" fontId="6" fillId="0" borderId="22" xfId="0" applyFont="1" applyBorder="1" applyAlignment="1" applyProtection="1">
      <alignment horizontal="centerContinuous"/>
    </xf>
    <xf numFmtId="0" fontId="6" fillId="4" borderId="22" xfId="0" applyFont="1" applyFill="1" applyBorder="1" applyAlignment="1" applyProtection="1">
      <alignment horizontal="centerContinuous"/>
    </xf>
    <xf numFmtId="0" fontId="6" fillId="0" borderId="22" xfId="0" applyFont="1" applyBorder="1" applyAlignment="1" applyProtection="1"/>
    <xf numFmtId="0" fontId="9" fillId="4" borderId="33" xfId="0" applyFont="1" applyFill="1" applyBorder="1" applyProtection="1"/>
    <xf numFmtId="0" fontId="9" fillId="4" borderId="40" xfId="0" applyFont="1" applyFill="1" applyBorder="1" applyProtection="1"/>
    <xf numFmtId="167" fontId="6" fillId="0" borderId="22" xfId="0" applyNumberFormat="1" applyFont="1" applyBorder="1" applyAlignment="1" applyProtection="1">
      <protection locked="0"/>
    </xf>
    <xf numFmtId="167" fontId="8" fillId="0" borderId="33" xfId="0" applyNumberFormat="1" applyFont="1" applyBorder="1" applyAlignment="1" applyProtection="1">
      <protection locked="0"/>
    </xf>
    <xf numFmtId="0" fontId="5" fillId="0" borderId="41" xfId="0" applyFont="1" applyBorder="1" applyAlignment="1" applyProtection="1">
      <alignment horizontal="centerContinuous"/>
    </xf>
    <xf numFmtId="168" fontId="6" fillId="0" borderId="40" xfId="0" applyNumberFormat="1" applyFont="1" applyBorder="1" applyProtection="1"/>
    <xf numFmtId="0" fontId="11" fillId="4" borderId="40" xfId="0" applyFont="1" applyFill="1" applyBorder="1" applyAlignment="1" applyProtection="1">
      <alignment horizontal="left" indent="2"/>
    </xf>
    <xf numFmtId="167" fontId="6" fillId="0" borderId="55" xfId="0" applyNumberFormat="1" applyFont="1" applyBorder="1" applyAlignment="1" applyProtection="1">
      <protection locked="0"/>
    </xf>
    <xf numFmtId="167" fontId="6" fillId="0" borderId="56" xfId="0" applyNumberFormat="1" applyFont="1" applyBorder="1" applyAlignment="1" applyProtection="1">
      <protection locked="0"/>
    </xf>
    <xf numFmtId="0" fontId="6" fillId="0" borderId="57" xfId="0" applyFont="1" applyBorder="1" applyAlignment="1" applyProtection="1">
      <alignment horizontal="centerContinuous"/>
    </xf>
    <xf numFmtId="0" fontId="6" fillId="0" borderId="24" xfId="0" applyFont="1" applyBorder="1" applyAlignment="1" applyProtection="1">
      <alignment horizontal="centerContinuous"/>
    </xf>
    <xf numFmtId="0" fontId="6" fillId="0" borderId="58" xfId="0" applyFont="1" applyBorder="1" applyAlignment="1" applyProtection="1">
      <alignment horizontal="centerContinuous"/>
    </xf>
    <xf numFmtId="0" fontId="6" fillId="4" borderId="59" xfId="0" applyFont="1" applyFill="1" applyBorder="1" applyProtection="1"/>
    <xf numFmtId="0" fontId="6" fillId="4" borderId="47" xfId="0" applyFont="1" applyFill="1" applyBorder="1" applyProtection="1"/>
    <xf numFmtId="167" fontId="8" fillId="0" borderId="60" xfId="0" applyNumberFormat="1" applyFont="1" applyBorder="1" applyAlignment="1" applyProtection="1">
      <protection locked="0"/>
    </xf>
    <xf numFmtId="167" fontId="8" fillId="0" borderId="61" xfId="0" applyNumberFormat="1" applyFont="1" applyBorder="1" applyAlignment="1" applyProtection="1">
      <protection locked="0"/>
    </xf>
    <xf numFmtId="168" fontId="6" fillId="0" borderId="27" xfId="0" applyNumberFormat="1" applyFont="1" applyBorder="1" applyProtection="1"/>
    <xf numFmtId="167" fontId="8" fillId="0" borderId="59" xfId="0" applyNumberFormat="1" applyFont="1" applyBorder="1" applyAlignment="1" applyProtection="1">
      <protection locked="0"/>
    </xf>
    <xf numFmtId="168" fontId="6" fillId="0" borderId="47" xfId="0" applyNumberFormat="1" applyFont="1" applyBorder="1" applyProtection="1"/>
    <xf numFmtId="166" fontId="6" fillId="0" borderId="59" xfId="1" applyNumberFormat="1" applyFont="1" applyFill="1" applyBorder="1" applyProtection="1"/>
    <xf numFmtId="0" fontId="6" fillId="0" borderId="33" xfId="0" applyFont="1" applyFill="1" applyBorder="1" applyProtection="1"/>
    <xf numFmtId="0" fontId="6" fillId="0" borderId="47" xfId="0" applyFont="1" applyFill="1" applyBorder="1" applyProtection="1"/>
    <xf numFmtId="0" fontId="6" fillId="0" borderId="59" xfId="0" applyFont="1" applyFill="1" applyBorder="1" applyProtection="1"/>
    <xf numFmtId="168" fontId="6" fillId="0" borderId="59" xfId="0" applyNumberFormat="1" applyFont="1" applyBorder="1" applyProtection="1"/>
    <xf numFmtId="0" fontId="6" fillId="0" borderId="62" xfId="0" applyFont="1" applyBorder="1" applyProtection="1"/>
    <xf numFmtId="0" fontId="6" fillId="0" borderId="55" xfId="0" applyFont="1" applyBorder="1" applyProtection="1"/>
    <xf numFmtId="0" fontId="11" fillId="4" borderId="62" xfId="0" applyFont="1" applyFill="1" applyBorder="1" applyAlignment="1" applyProtection="1">
      <alignment horizontal="left" indent="4"/>
    </xf>
    <xf numFmtId="0" fontId="11" fillId="4" borderId="63" xfId="0" applyFont="1" applyFill="1" applyBorder="1" applyAlignment="1" applyProtection="1">
      <alignment horizontal="centerContinuous"/>
    </xf>
    <xf numFmtId="0" fontId="9" fillId="0" borderId="52" xfId="0" applyFont="1" applyBorder="1" applyProtection="1"/>
    <xf numFmtId="49" fontId="6" fillId="0" borderId="26" xfId="0" applyNumberFormat="1" applyFont="1" applyBorder="1" applyProtection="1">
      <protection locked="0"/>
    </xf>
    <xf numFmtId="49" fontId="6" fillId="0" borderId="0" xfId="0" applyNumberFormat="1" applyFont="1" applyProtection="1">
      <protection locked="0"/>
    </xf>
    <xf numFmtId="49" fontId="8" fillId="0" borderId="50" xfId="0" applyNumberFormat="1" applyFont="1" applyBorder="1" applyProtection="1">
      <protection locked="0"/>
    </xf>
    <xf numFmtId="49" fontId="8" fillId="0" borderId="51" xfId="0" applyNumberFormat="1" applyFont="1" applyBorder="1" applyProtection="1">
      <protection locked="0"/>
    </xf>
    <xf numFmtId="49" fontId="6" fillId="0" borderId="51" xfId="0" applyNumberFormat="1" applyFont="1" applyBorder="1" applyProtection="1">
      <protection locked="0"/>
    </xf>
    <xf numFmtId="49" fontId="8" fillId="0" borderId="27" xfId="0" applyNumberFormat="1" applyFont="1" applyBorder="1" applyProtection="1">
      <protection locked="0"/>
    </xf>
    <xf numFmtId="0" fontId="6" fillId="4" borderId="32" xfId="0" applyFont="1" applyFill="1" applyBorder="1" applyProtection="1"/>
    <xf numFmtId="3" fontId="0" fillId="0" borderId="6" xfId="2" applyNumberFormat="1" applyFont="1" applyBorder="1"/>
    <xf numFmtId="167" fontId="8" fillId="0" borderId="32" xfId="0" applyNumberFormat="1" applyFont="1" applyBorder="1" applyProtection="1">
      <protection locked="0"/>
    </xf>
    <xf numFmtId="3" fontId="6" fillId="0" borderId="6" xfId="2" applyNumberFormat="1" applyFont="1" applyBorder="1"/>
    <xf numFmtId="3" fontId="0" fillId="0" borderId="59" xfId="0" applyNumberFormat="1" applyFill="1" applyBorder="1"/>
    <xf numFmtId="44" fontId="0" fillId="0" borderId="0" xfId="0" applyNumberFormat="1"/>
    <xf numFmtId="3" fontId="0" fillId="0" borderId="14" xfId="0" applyNumberFormat="1" applyBorder="1"/>
    <xf numFmtId="3" fontId="0" fillId="0" borderId="12" xfId="0" applyNumberFormat="1" applyBorder="1"/>
    <xf numFmtId="44" fontId="0" fillId="0" borderId="12" xfId="2" applyFont="1" applyBorder="1"/>
    <xf numFmtId="44" fontId="0" fillId="0" borderId="17" xfId="0" applyNumberFormat="1" applyBorder="1"/>
    <xf numFmtId="44" fontId="0" fillId="0" borderId="0" xfId="2" applyFont="1" applyBorder="1"/>
    <xf numFmtId="44" fontId="0" fillId="0" borderId="11" xfId="0" applyNumberFormat="1" applyBorder="1"/>
    <xf numFmtId="3" fontId="0" fillId="0" borderId="21" xfId="0" applyNumberFormat="1" applyBorder="1"/>
    <xf numFmtId="44" fontId="0" fillId="0" borderId="9" xfId="2" applyFont="1" applyBorder="1"/>
    <xf numFmtId="44" fontId="0" fillId="0" borderId="16" xfId="2" applyFont="1" applyBorder="1"/>
    <xf numFmtId="3" fontId="1" fillId="0" borderId="9" xfId="0" applyNumberFormat="1" applyFont="1" applyBorder="1" applyAlignment="1">
      <alignment horizontal="center"/>
    </xf>
    <xf numFmtId="3" fontId="0" fillId="5" borderId="0" xfId="0" applyNumberFormat="1" applyFill="1"/>
    <xf numFmtId="3" fontId="0" fillId="5" borderId="9" xfId="0" applyNumberFormat="1" applyFill="1" applyBorder="1"/>
    <xf numFmtId="0" fontId="3" fillId="0" borderId="6" xfId="0" applyFont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3" fontId="2" fillId="0" borderId="3" xfId="0" applyNumberFormat="1" applyFont="1" applyBorder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0" borderId="0" xfId="0" applyFont="1"/>
    <xf numFmtId="3" fontId="1" fillId="0" borderId="0" xfId="0" applyNumberFormat="1" applyFont="1" applyAlignment="1">
      <alignment horizontal="centerContinuous"/>
    </xf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/>
    <xf numFmtId="15" fontId="2" fillId="0" borderId="0" xfId="0" applyNumberFormat="1" applyFont="1"/>
    <xf numFmtId="3" fontId="2" fillId="2" borderId="0" xfId="0" applyNumberFormat="1" applyFont="1" applyFill="1"/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2" xfId="0" applyNumberFormat="1" applyFont="1" applyBorder="1"/>
    <xf numFmtId="3" fontId="2" fillId="0" borderId="0" xfId="0" applyNumberFormat="1" applyFont="1" applyBorder="1"/>
    <xf numFmtId="3" fontId="2" fillId="0" borderId="2" xfId="0" applyNumberFormat="1" applyFont="1" applyFill="1" applyBorder="1"/>
    <xf numFmtId="3" fontId="2" fillId="0" borderId="2" xfId="0" applyNumberFormat="1" applyFont="1" applyFill="1" applyBorder="1" applyAlignment="1"/>
    <xf numFmtId="10" fontId="2" fillId="0" borderId="0" xfId="0" applyNumberFormat="1" applyFont="1" applyFill="1" applyAlignment="1">
      <alignment horizontal="left"/>
    </xf>
    <xf numFmtId="3" fontId="2" fillId="0" borderId="1" xfId="0" applyNumberFormat="1" applyFon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/>
    <xf numFmtId="0" fontId="2" fillId="0" borderId="11" xfId="0" applyFont="1" applyBorder="1"/>
    <xf numFmtId="3" fontId="2" fillId="0" borderId="13" xfId="0" applyNumberFormat="1" applyFont="1" applyBorder="1"/>
    <xf numFmtId="3" fontId="2" fillId="2" borderId="0" xfId="0" applyNumberFormat="1" applyFont="1" applyFill="1" applyBorder="1"/>
    <xf numFmtId="3" fontId="2" fillId="0" borderId="9" xfId="0" applyNumberFormat="1" applyFont="1" applyBorder="1"/>
    <xf numFmtId="3" fontId="2" fillId="0" borderId="3" xfId="0" applyNumberFormat="1" applyFont="1" applyFill="1" applyBorder="1"/>
    <xf numFmtId="3" fontId="2" fillId="0" borderId="3" xfId="0" applyNumberFormat="1" applyFont="1" applyFill="1" applyBorder="1" applyAlignment="1"/>
    <xf numFmtId="3" fontId="2" fillId="0" borderId="0" xfId="2" applyNumberFormat="1" applyFont="1"/>
    <xf numFmtId="3" fontId="2" fillId="0" borderId="4" xfId="0" applyNumberFormat="1" applyFont="1" applyBorder="1"/>
    <xf numFmtId="3" fontId="2" fillId="2" borderId="5" xfId="0" applyNumberFormat="1" applyFont="1" applyFill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2" borderId="9" xfId="0" applyNumberFormat="1" applyFont="1" applyFill="1" applyBorder="1"/>
    <xf numFmtId="3" fontId="2" fillId="0" borderId="7" xfId="0" applyNumberFormat="1" applyFont="1" applyBorder="1"/>
    <xf numFmtId="3" fontId="2" fillId="0" borderId="9" xfId="0" applyNumberFormat="1" applyFont="1" applyFill="1" applyBorder="1"/>
    <xf numFmtId="3" fontId="2" fillId="3" borderId="0" xfId="0" applyNumberFormat="1" applyFont="1" applyFill="1" applyAlignment="1">
      <alignment horizontal="left"/>
    </xf>
    <xf numFmtId="3" fontId="2" fillId="0" borderId="0" xfId="1" applyNumberFormat="1" applyFont="1" applyFill="1"/>
    <xf numFmtId="0" fontId="2" fillId="3" borderId="0" xfId="0" applyFont="1" applyFill="1"/>
    <xf numFmtId="3" fontId="2" fillId="2" borderId="0" xfId="2" applyNumberFormat="1" applyFont="1" applyFill="1"/>
    <xf numFmtId="3" fontId="2" fillId="0" borderId="9" xfId="0" applyNumberFormat="1" applyFont="1" applyBorder="1" applyAlignment="1">
      <alignment horizontal="left"/>
    </xf>
    <xf numFmtId="3" fontId="2" fillId="0" borderId="9" xfId="2" applyNumberFormat="1" applyFont="1" applyBorder="1"/>
    <xf numFmtId="165" fontId="2" fillId="0" borderId="0" xfId="2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 applyProtection="1"/>
    <xf numFmtId="0" fontId="2" fillId="0" borderId="0" xfId="0" applyFont="1" applyFill="1"/>
    <xf numFmtId="10" fontId="2" fillId="0" borderId="0" xfId="3" applyNumberFormat="1" applyFont="1" applyAlignment="1">
      <alignment horizontal="left"/>
    </xf>
    <xf numFmtId="3" fontId="2" fillId="0" borderId="0" xfId="0" applyNumberFormat="1" applyFont="1" applyFill="1" applyBorder="1"/>
    <xf numFmtId="0" fontId="2" fillId="0" borderId="0" xfId="0" applyFont="1" applyFill="1" applyBorder="1"/>
    <xf numFmtId="43" fontId="2" fillId="2" borderId="0" xfId="1" applyFont="1" applyFill="1"/>
    <xf numFmtId="166" fontId="2" fillId="0" borderId="0" xfId="1" applyNumberFormat="1" applyFont="1"/>
    <xf numFmtId="166" fontId="2" fillId="3" borderId="0" xfId="1" applyNumberFormat="1" applyFont="1" applyFill="1"/>
    <xf numFmtId="166" fontId="2" fillId="2" borderId="0" xfId="1" applyNumberFormat="1" applyFont="1" applyFill="1"/>
    <xf numFmtId="166" fontId="2" fillId="0" borderId="0" xfId="1" applyNumberFormat="1" applyFont="1" applyFill="1"/>
    <xf numFmtId="166" fontId="2" fillId="0" borderId="0" xfId="1" applyNumberFormat="1" applyFont="1" applyFill="1" applyBorder="1"/>
    <xf numFmtId="166" fontId="2" fillId="3" borderId="1" xfId="1" applyNumberFormat="1" applyFont="1" applyFill="1" applyBorder="1"/>
    <xf numFmtId="166" fontId="2" fillId="3" borderId="1" xfId="1" applyNumberFormat="1" applyFont="1" applyFill="1" applyBorder="1" applyProtection="1"/>
    <xf numFmtId="166" fontId="2" fillId="0" borderId="1" xfId="1" applyNumberFormat="1" applyFont="1" applyBorder="1"/>
    <xf numFmtId="166" fontId="2" fillId="3" borderId="8" xfId="1" applyNumberFormat="1" applyFont="1" applyFill="1" applyBorder="1"/>
    <xf numFmtId="43" fontId="2" fillId="0" borderId="0" xfId="1" applyFont="1"/>
    <xf numFmtId="43" fontId="2" fillId="0" borderId="0" xfId="1" applyFont="1" applyFill="1"/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left"/>
    </xf>
    <xf numFmtId="43" fontId="2" fillId="0" borderId="0" xfId="1" applyFont="1" applyFill="1" applyAlignment="1">
      <alignment horizontal="center"/>
    </xf>
    <xf numFmtId="43" fontId="2" fillId="0" borderId="2" xfId="1" applyFont="1" applyBorder="1"/>
    <xf numFmtId="43" fontId="2" fillId="0" borderId="2" xfId="1" applyFont="1" applyFill="1" applyBorder="1"/>
    <xf numFmtId="43" fontId="2" fillId="0" borderId="0" xfId="1" applyFont="1" applyBorder="1"/>
    <xf numFmtId="43" fontId="2" fillId="0" borderId="2" xfId="1" applyFont="1" applyFill="1" applyBorder="1" applyAlignment="1"/>
    <xf numFmtId="43" fontId="2" fillId="0" borderId="1" xfId="1" applyFont="1" applyBorder="1"/>
    <xf numFmtId="43" fontId="2" fillId="0" borderId="1" xfId="1" applyFont="1" applyFill="1" applyBorder="1"/>
    <xf numFmtId="43" fontId="2" fillId="0" borderId="1" xfId="1" applyFont="1" applyFill="1" applyBorder="1" applyAlignment="1"/>
    <xf numFmtId="43" fontId="2" fillId="0" borderId="3" xfId="1" applyFont="1" applyBorder="1"/>
    <xf numFmtId="43" fontId="2" fillId="0" borderId="11" xfId="1" applyFont="1" applyBorder="1"/>
    <xf numFmtId="43" fontId="2" fillId="0" borderId="3" xfId="1" applyFont="1" applyFill="1" applyBorder="1"/>
    <xf numFmtId="43" fontId="2" fillId="0" borderId="9" xfId="1" applyFont="1" applyBorder="1"/>
    <xf numFmtId="43" fontId="2" fillId="0" borderId="3" xfId="1" applyFont="1" applyFill="1" applyBorder="1" applyAlignment="1"/>
    <xf numFmtId="43" fontId="1" fillId="0" borderId="0" xfId="1" applyFont="1"/>
    <xf numFmtId="43" fontId="2" fillId="0" borderId="4" xfId="1" applyFont="1" applyBorder="1"/>
    <xf numFmtId="43" fontId="2" fillId="2" borderId="5" xfId="1" applyFont="1" applyFill="1" applyBorder="1"/>
    <xf numFmtId="43" fontId="2" fillId="0" borderId="5" xfId="1" applyFont="1" applyBorder="1"/>
    <xf numFmtId="43" fontId="2" fillId="0" borderId="5" xfId="1" applyFont="1" applyFill="1" applyBorder="1"/>
    <xf numFmtId="43" fontId="2" fillId="0" borderId="6" xfId="1" applyFont="1" applyBorder="1"/>
    <xf numFmtId="43" fontId="2" fillId="0" borderId="7" xfId="1" applyFont="1" applyBorder="1"/>
    <xf numFmtId="43" fontId="2" fillId="0" borderId="0" xfId="1" applyFont="1" applyFill="1" applyBorder="1"/>
    <xf numFmtId="43" fontId="2" fillId="0" borderId="9" xfId="1" applyFont="1" applyFill="1" applyBorder="1"/>
    <xf numFmtId="43" fontId="2" fillId="0" borderId="0" xfId="1" applyFont="1" applyFill="1" applyBorder="1" applyAlignment="1">
      <alignment horizontal="center"/>
    </xf>
    <xf numFmtId="43" fontId="2" fillId="3" borderId="0" xfId="1" applyFont="1" applyFill="1"/>
    <xf numFmtId="43" fontId="2" fillId="0" borderId="1" xfId="1" applyFont="1" applyFill="1" applyBorder="1" applyAlignment="1">
      <alignment horizontal="center"/>
    </xf>
    <xf numFmtId="43" fontId="2" fillId="3" borderId="0" xfId="1" applyFont="1" applyFill="1" applyAlignment="1">
      <alignment horizontal="left"/>
    </xf>
    <xf numFmtId="43" fontId="1" fillId="0" borderId="0" xfId="1" applyFont="1" applyAlignment="1">
      <alignment horizontal="left"/>
    </xf>
    <xf numFmtId="43" fontId="2" fillId="6" borderId="0" xfId="1" applyFont="1" applyFill="1"/>
    <xf numFmtId="43" fontId="2" fillId="0" borderId="9" xfId="1" applyFont="1" applyBorder="1" applyAlignment="1">
      <alignment horizontal="left"/>
    </xf>
    <xf numFmtId="43" fontId="1" fillId="0" borderId="9" xfId="1" applyFont="1" applyBorder="1"/>
    <xf numFmtId="43" fontId="2" fillId="3" borderId="0" xfId="1" applyFont="1" applyFill="1" applyAlignment="1">
      <alignment horizontal="center"/>
    </xf>
    <xf numFmtId="43" fontId="2" fillId="0" borderId="10" xfId="1" applyFont="1" applyFill="1" applyBorder="1" applyAlignment="1">
      <alignment horizontal="center"/>
    </xf>
    <xf numFmtId="43" fontId="19" fillId="0" borderId="0" xfId="1" applyFont="1"/>
    <xf numFmtId="43" fontId="2" fillId="0" borderId="0" xfId="1" applyFont="1" applyProtection="1"/>
    <xf numFmtId="166" fontId="1" fillId="0" borderId="0" xfId="1" applyNumberFormat="1" applyFont="1" applyAlignment="1">
      <alignment horizontal="center"/>
    </xf>
    <xf numFmtId="166" fontId="1" fillId="2" borderId="0" xfId="1" applyNumberFormat="1" applyFont="1" applyFill="1" applyAlignment="1">
      <alignment horizontal="center"/>
    </xf>
    <xf numFmtId="166" fontId="1" fillId="0" borderId="0" xfId="1" quotePrefix="1" applyNumberFormat="1" applyFont="1" applyAlignment="1">
      <alignment horizontal="center"/>
    </xf>
    <xf numFmtId="166" fontId="1" fillId="0" borderId="9" xfId="1" applyNumberFormat="1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166" fontId="18" fillId="0" borderId="0" xfId="1" applyNumberFormat="1" applyFont="1"/>
    <xf numFmtId="166" fontId="18" fillId="0" borderId="0" xfId="1" applyNumberFormat="1" applyFont="1" applyAlignment="1">
      <alignment vertical="center" wrapText="1"/>
    </xf>
    <xf numFmtId="166" fontId="2" fillId="2" borderId="0" xfId="1" applyNumberFormat="1" applyFont="1" applyFill="1" applyBorder="1"/>
    <xf numFmtId="166" fontId="2" fillId="6" borderId="0" xfId="1" applyNumberFormat="1" applyFont="1" applyFill="1"/>
    <xf numFmtId="166" fontId="2" fillId="3" borderId="3" xfId="1" applyNumberFormat="1" applyFont="1" applyFill="1" applyBorder="1" applyProtection="1"/>
    <xf numFmtId="166" fontId="2" fillId="0" borderId="0" xfId="1" applyNumberFormat="1" applyFont="1" applyAlignment="1"/>
    <xf numFmtId="9" fontId="2" fillId="0" borderId="0" xfId="3" applyFont="1" applyAlignment="1">
      <alignment horizontal="right"/>
    </xf>
    <xf numFmtId="166" fontId="2" fillId="3" borderId="2" xfId="1" applyNumberFormat="1" applyFont="1" applyFill="1" applyBorder="1"/>
    <xf numFmtId="166" fontId="2" fillId="0" borderId="10" xfId="1" applyNumberFormat="1" applyFont="1" applyFill="1" applyBorder="1"/>
    <xf numFmtId="166" fontId="2" fillId="0" borderId="11" xfId="1" applyNumberFormat="1" applyFont="1" applyFill="1" applyBorder="1"/>
    <xf numFmtId="166" fontId="2" fillId="0" borderId="10" xfId="1" applyNumberFormat="1" applyFont="1" applyFill="1" applyBorder="1" applyProtection="1"/>
    <xf numFmtId="166" fontId="2" fillId="0" borderId="8" xfId="1" applyNumberFormat="1" applyFont="1" applyFill="1" applyBorder="1"/>
    <xf numFmtId="0" fontId="18" fillId="0" borderId="0" xfId="1" applyNumberFormat="1" applyFont="1"/>
    <xf numFmtId="0" fontId="2" fillId="2" borderId="0" xfId="1" applyNumberFormat="1" applyFont="1" applyFill="1"/>
    <xf numFmtId="0" fontId="2" fillId="0" borderId="0" xfId="1" applyNumberFormat="1" applyFont="1"/>
    <xf numFmtId="0" fontId="2" fillId="3" borderId="0" xfId="1" applyNumberFormat="1" applyFont="1" applyFill="1"/>
    <xf numFmtId="0" fontId="2" fillId="0" borderId="0" xfId="1" applyNumberFormat="1" applyFont="1" applyFill="1"/>
    <xf numFmtId="0" fontId="2" fillId="3" borderId="8" xfId="1" applyNumberFormat="1" applyFont="1" applyFill="1" applyBorder="1"/>
    <xf numFmtId="0" fontId="2" fillId="0" borderId="10" xfId="1" applyNumberFormat="1" applyFont="1" applyFill="1" applyBorder="1"/>
    <xf numFmtId="0" fontId="2" fillId="3" borderId="1" xfId="1" applyNumberFormat="1" applyFont="1" applyFill="1" applyBorder="1" applyProtection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Border="1"/>
    <xf numFmtId="0" fontId="2" fillId="0" borderId="2" xfId="0" applyNumberFormat="1" applyFont="1" applyBorder="1"/>
    <xf numFmtId="0" fontId="2" fillId="2" borderId="0" xfId="0" applyNumberFormat="1" applyFont="1" applyFill="1"/>
    <xf numFmtId="0" fontId="2" fillId="0" borderId="11" xfId="0" applyNumberFormat="1" applyFont="1" applyBorder="1"/>
    <xf numFmtId="0" fontId="2" fillId="0" borderId="3" xfId="0" applyNumberFormat="1" applyFont="1" applyBorder="1"/>
    <xf numFmtId="0" fontId="2" fillId="0" borderId="13" xfId="0" applyNumberFormat="1" applyFont="1" applyBorder="1"/>
    <xf numFmtId="0" fontId="2" fillId="2" borderId="0" xfId="0" applyNumberFormat="1" applyFont="1" applyFill="1" applyBorder="1"/>
    <xf numFmtId="0" fontId="2" fillId="0" borderId="1" xfId="0" applyNumberFormat="1" applyFont="1" applyFill="1" applyBorder="1"/>
    <xf numFmtId="0" fontId="2" fillId="0" borderId="3" xfId="0" applyNumberFormat="1" applyFont="1" applyFill="1" applyBorder="1"/>
    <xf numFmtId="0" fontId="2" fillId="0" borderId="4" xfId="0" applyNumberFormat="1" applyFont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7" xfId="0" applyNumberFormat="1" applyFont="1" applyBorder="1"/>
    <xf numFmtId="0" fontId="2" fillId="0" borderId="9" xfId="0" applyNumberFormat="1" applyFont="1" applyBorder="1"/>
    <xf numFmtId="0" fontId="2" fillId="0" borderId="0" xfId="0" applyNumberFormat="1" applyFont="1" applyBorder="1"/>
    <xf numFmtId="0" fontId="2" fillId="0" borderId="9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0" fontId="2" fillId="0" borderId="0" xfId="2" applyNumberFormat="1" applyFont="1"/>
    <xf numFmtId="0" fontId="2" fillId="0" borderId="11" xfId="1" applyNumberFormat="1" applyFont="1" applyFill="1" applyBorder="1"/>
    <xf numFmtId="0" fontId="2" fillId="3" borderId="0" xfId="0" applyNumberFormat="1" applyFont="1" applyFill="1" applyAlignment="1">
      <alignment horizontal="left"/>
    </xf>
    <xf numFmtId="0" fontId="2" fillId="3" borderId="0" xfId="0" applyNumberFormat="1" applyFont="1" applyFill="1"/>
    <xf numFmtId="0" fontId="2" fillId="2" borderId="0" xfId="2" applyNumberFormat="1" applyFont="1" applyFill="1"/>
    <xf numFmtId="0" fontId="2" fillId="0" borderId="11" xfId="1" applyNumberFormat="1" applyFont="1" applyFill="1" applyBorder="1" applyAlignment="1">
      <alignment horizontal="center"/>
    </xf>
    <xf numFmtId="0" fontId="2" fillId="2" borderId="5" xfId="0" applyNumberFormat="1" applyFont="1" applyFill="1" applyBorder="1"/>
    <xf numFmtId="0" fontId="2" fillId="0" borderId="0" xfId="0" applyNumberFormat="1" applyFont="1" applyProtection="1"/>
    <xf numFmtId="0" fontId="2" fillId="3" borderId="8" xfId="1" applyNumberFormat="1" applyFont="1" applyFill="1" applyBorder="1" applyProtection="1"/>
    <xf numFmtId="0" fontId="2" fillId="3" borderId="0" xfId="1" applyNumberFormat="1" applyFont="1" applyFill="1" applyAlignment="1">
      <alignment horizontal="center"/>
    </xf>
    <xf numFmtId="0" fontId="2" fillId="0" borderId="10" xfId="1" applyNumberFormat="1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vertical="center" wrapText="1"/>
    </xf>
    <xf numFmtId="166" fontId="21" fillId="0" borderId="0" xfId="1" applyNumberFormat="1" applyFont="1"/>
    <xf numFmtId="166" fontId="2" fillId="0" borderId="0" xfId="1" applyNumberFormat="1" applyFont="1" applyFill="1" applyBorder="1" applyAlignment="1">
      <alignment horizontal="center"/>
    </xf>
    <xf numFmtId="166" fontId="2" fillId="0" borderId="0" xfId="1" applyNumberFormat="1" applyFont="1" applyAlignment="1">
      <alignment horizontal="left"/>
    </xf>
    <xf numFmtId="166" fontId="21" fillId="0" borderId="0" xfId="1" applyNumberFormat="1" applyFont="1" applyAlignment="1">
      <alignment vertical="center" wrapText="1"/>
    </xf>
    <xf numFmtId="166" fontId="2" fillId="0" borderId="11" xfId="1" applyNumberFormat="1" applyFont="1" applyFill="1" applyBorder="1" applyAlignment="1">
      <alignment horizontal="center"/>
    </xf>
    <xf numFmtId="166" fontId="22" fillId="0" borderId="0" xfId="1" applyNumberFormat="1" applyFont="1"/>
    <xf numFmtId="166" fontId="22" fillId="0" borderId="0" xfId="1" applyNumberFormat="1" applyFont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5" fillId="0" borderId="50" xfId="0" quotePrefix="1" applyFont="1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</xdr:colOff>
      <xdr:row>0</xdr:row>
      <xdr:rowOff>80645</xdr:rowOff>
    </xdr:from>
    <xdr:to>
      <xdr:col>0</xdr:col>
      <xdr:colOff>1662893</xdr:colOff>
      <xdr:row>13</xdr:row>
      <xdr:rowOff>140985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500-000002040000}"/>
            </a:ext>
          </a:extLst>
        </xdr:cNvPr>
        <xdr:cNvSpPr txBox="1">
          <a:spLocks noChangeArrowheads="1"/>
        </xdr:cNvSpPr>
      </xdr:nvSpPr>
      <xdr:spPr bwMode="auto">
        <a:xfrm>
          <a:off x="28575" y="85725"/>
          <a:ext cx="1638300" cy="2162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INSTRUCTIONS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This federal form updates when Local Road &amp; Street Finance Reports are entered.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This means all fields except 1.C, Highway User fees.  See Comment Box.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When this form is due, copy and paste special to the federal form.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enna Spencer" id="{21EE2CE4-7758-411C-8B6C-B4E9B5DB71EF}" userId="S::Jenna.Spencer@itd.idaho.gov::98432a5e-65c0-4526-8612-2189e5adb0b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C42" dT="2024-01-10T16:41:59.80" personId="{21EE2CE4-7758-411C-8B6C-B4E9B5DB71EF}" id="{2C5E6644-BA1B-43D6-9DBE-EE0FC8804033}">
    <text>Added in this adjustment due to rounding error.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Z205"/>
  <sheetViews>
    <sheetView showZeros="0" zoomScale="115" zoomScaleNormal="115" zoomScaleSheetLayoutView="100" workbookViewId="0">
      <pane xSplit="2" ySplit="9" topLeftCell="C10" activePane="bottomRight" state="frozen"/>
      <selection activeCell="B1" sqref="B1"/>
      <selection pane="topRight" activeCell="C1" sqref="C1"/>
      <selection pane="bottomLeft" activeCell="B10" sqref="B10"/>
      <selection pane="bottomRight" activeCell="B10" sqref="B10"/>
    </sheetView>
  </sheetViews>
  <sheetFormatPr defaultColWidth="8.85546875" defaultRowHeight="12.75" x14ac:dyDescent="0.2"/>
  <cols>
    <col min="1" max="1" width="2.28515625" style="302" customWidth="1"/>
    <col min="2" max="2" width="20.140625" style="298" customWidth="1"/>
    <col min="3" max="3" width="15.140625" style="302" bestFit="1" customWidth="1"/>
    <col min="4" max="4" width="7.85546875" style="302" bestFit="1" customWidth="1"/>
    <col min="5" max="5" width="16" style="302" bestFit="1" customWidth="1"/>
    <col min="6" max="6" width="11.7109375" style="302" bestFit="1" customWidth="1"/>
    <col min="7" max="7" width="14" style="302" bestFit="1" customWidth="1"/>
    <col min="8" max="8" width="14.140625" style="302" bestFit="1" customWidth="1"/>
    <col min="9" max="9" width="12.28515625" style="302" bestFit="1" customWidth="1"/>
    <col min="10" max="10" width="12.42578125" style="302" bestFit="1" customWidth="1"/>
    <col min="11" max="11" width="14.140625" style="302" bestFit="1" customWidth="1"/>
    <col min="12" max="12" width="12.28515625" style="302" bestFit="1" customWidth="1"/>
    <col min="13" max="13" width="14.140625" style="302" bestFit="1" customWidth="1"/>
    <col min="14" max="14" width="15.140625" style="302" bestFit="1" customWidth="1"/>
    <col min="15" max="15" width="3.7109375" style="302" customWidth="1"/>
    <col min="16" max="16" width="15" style="302" bestFit="1" customWidth="1"/>
    <col min="17" max="17" width="13" style="302" bestFit="1" customWidth="1"/>
    <col min="18" max="18" width="14.140625" style="302" bestFit="1" customWidth="1"/>
    <col min="19" max="19" width="16" style="302" bestFit="1" customWidth="1"/>
    <col min="20" max="20" width="13" style="302" bestFit="1" customWidth="1"/>
    <col min="21" max="21" width="14" style="302" bestFit="1" customWidth="1"/>
    <col min="22" max="22" width="14.140625" style="302" bestFit="1" customWidth="1"/>
    <col min="23" max="23" width="15.140625" style="302" bestFit="1" customWidth="1"/>
    <col min="24" max="24" width="2.140625" style="302" bestFit="1" customWidth="1"/>
    <col min="25" max="26" width="12.140625" style="302" customWidth="1"/>
    <col min="27" max="27" width="11.28515625" style="302" bestFit="1" customWidth="1"/>
    <col min="28" max="28" width="13.28515625" style="302" bestFit="1" customWidth="1"/>
    <col min="29" max="29" width="11.28515625" style="302" bestFit="1" customWidth="1"/>
    <col min="30" max="31" width="12.85546875" style="302" bestFit="1" customWidth="1"/>
    <col min="32" max="32" width="3.7109375" style="302" customWidth="1"/>
    <col min="33" max="33" width="15" style="302" bestFit="1" customWidth="1"/>
    <col min="34" max="34" width="4.7109375" style="302" bestFit="1" customWidth="1"/>
    <col min="35" max="35" width="14.7109375" style="302" customWidth="1"/>
    <col min="36" max="36" width="12.85546875" style="302" bestFit="1" customWidth="1"/>
    <col min="37" max="37" width="11.28515625" style="302" bestFit="1" customWidth="1"/>
    <col min="38" max="38" width="12.85546875" style="302" bestFit="1" customWidth="1"/>
    <col min="39" max="39" width="14" style="302" bestFit="1" customWidth="1"/>
    <col min="40" max="40" width="1.42578125" style="302" customWidth="1"/>
    <col min="41" max="41" width="14.140625" style="302" customWidth="1"/>
    <col min="42" max="42" width="12.85546875" style="302" bestFit="1" customWidth="1"/>
    <col min="43" max="43" width="11.28515625" style="302" bestFit="1" customWidth="1"/>
    <col min="44" max="44" width="12.85546875" style="302" bestFit="1" customWidth="1"/>
    <col min="45" max="45" width="14" style="302" bestFit="1" customWidth="1"/>
    <col min="46" max="46" width="1.42578125" style="302" customWidth="1"/>
    <col min="47" max="47" width="14.42578125" style="302" bestFit="1" customWidth="1"/>
    <col min="48" max="50" width="12.85546875" style="302" bestFit="1" customWidth="1"/>
    <col min="51" max="51" width="11.28515625" style="302" bestFit="1" customWidth="1"/>
    <col min="52" max="53" width="14" style="302" bestFit="1" customWidth="1"/>
    <col min="54" max="54" width="3.7109375" style="302" customWidth="1"/>
    <col min="55" max="55" width="14" style="302" bestFit="1" customWidth="1"/>
    <col min="56" max="58" width="12.85546875" style="302" bestFit="1" customWidth="1"/>
    <col min="59" max="59" width="14" style="302" bestFit="1" customWidth="1"/>
    <col min="60" max="60" width="3.7109375" style="302" customWidth="1"/>
    <col min="61" max="61" width="13.85546875" style="302" customWidth="1"/>
    <col min="62" max="62" width="3.7109375" style="302" customWidth="1"/>
    <col min="63" max="63" width="16.7109375" style="302" bestFit="1" customWidth="1"/>
    <col min="64" max="64" width="11.85546875" style="302" bestFit="1" customWidth="1"/>
    <col min="65" max="66" width="12.85546875" style="302" bestFit="1" customWidth="1"/>
    <col min="67" max="67" width="14.28515625" style="302" bestFit="1" customWidth="1"/>
    <col min="68" max="68" width="12.5703125" style="302" bestFit="1" customWidth="1"/>
    <col min="69" max="69" width="12.140625" style="302" bestFit="1" customWidth="1"/>
    <col min="70" max="71" width="14.140625" style="302" bestFit="1" customWidth="1"/>
    <col min="72" max="74" width="12.85546875" style="302" bestFit="1" customWidth="1"/>
    <col min="75" max="75" width="14" style="302" bestFit="1" customWidth="1"/>
    <col min="76" max="76" width="3.140625" style="302" bestFit="1" customWidth="1"/>
    <col min="77" max="77" width="15" style="302" bestFit="1" customWidth="1"/>
    <col min="78" max="78" width="3.140625" style="302" bestFit="1" customWidth="1"/>
    <col min="79" max="79" width="14" style="302" bestFit="1" customWidth="1"/>
    <col min="80" max="80" width="3.140625" style="302" bestFit="1" customWidth="1"/>
    <col min="81" max="81" width="13.140625" style="302" bestFit="1" customWidth="1"/>
    <col min="82" max="82" width="3.140625" style="302" bestFit="1" customWidth="1"/>
    <col min="83" max="83" width="15.140625" style="302" customWidth="1"/>
    <col min="84" max="84" width="4.7109375" style="302" bestFit="1" customWidth="1"/>
    <col min="85" max="85" width="16.42578125" style="298" bestFit="1" customWidth="1"/>
    <col min="86" max="87" width="15.28515625" style="298" bestFit="1" customWidth="1"/>
    <col min="88" max="88" width="14.85546875" style="305" bestFit="1" customWidth="1"/>
    <col min="89" max="89" width="30.42578125" style="297" customWidth="1"/>
    <col min="90" max="90" width="43.42578125" style="302" customWidth="1"/>
    <col min="91" max="91" width="8.85546875" style="302" customWidth="1"/>
    <col min="92" max="92" width="12.85546875" style="302" customWidth="1"/>
    <col min="93" max="93" width="22.140625" style="302" customWidth="1"/>
    <col min="94" max="94" width="2.42578125" style="302" bestFit="1" customWidth="1"/>
    <col min="95" max="95" width="60.5703125" style="302" bestFit="1" customWidth="1"/>
    <col min="96" max="96" width="34" style="302" bestFit="1" customWidth="1"/>
    <col min="97" max="97" width="11.42578125" style="302" bestFit="1" customWidth="1"/>
    <col min="98" max="98" width="7.42578125" style="302" bestFit="1" customWidth="1"/>
    <col min="99" max="99" width="11.140625" style="302" bestFit="1" customWidth="1"/>
    <col min="100" max="100" width="53.7109375" style="302" bestFit="1" customWidth="1"/>
    <col min="101" max="101" width="29.7109375" style="302" bestFit="1" customWidth="1"/>
    <col min="102" max="102" width="8.85546875" style="302" customWidth="1"/>
    <col min="103" max="103" width="13.42578125" style="302" customWidth="1"/>
    <col min="104" max="104" width="11.140625" style="302" bestFit="1" customWidth="1"/>
    <col min="105" max="16384" width="8.85546875" style="302"/>
  </cols>
  <sheetData>
    <row r="1" spans="1:104" x14ac:dyDescent="0.2">
      <c r="A1" s="415"/>
      <c r="B1" s="298" t="s">
        <v>736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5"/>
      <c r="AI1" s="415"/>
      <c r="AJ1" s="415"/>
      <c r="AK1" s="415"/>
      <c r="AL1" s="415"/>
      <c r="AM1" s="415"/>
      <c r="AN1" s="415"/>
      <c r="AO1" s="415"/>
      <c r="AP1" s="415"/>
      <c r="AQ1" s="415"/>
      <c r="AR1" s="415"/>
      <c r="AS1" s="415"/>
      <c r="AT1" s="415"/>
      <c r="AU1" s="415"/>
      <c r="AV1" s="415"/>
      <c r="AW1" s="415"/>
      <c r="AX1" s="415"/>
      <c r="AY1" s="415"/>
      <c r="AZ1" s="415"/>
      <c r="BA1" s="415"/>
      <c r="BB1" s="415"/>
      <c r="BC1" s="415"/>
      <c r="BD1" s="415"/>
      <c r="BE1" s="415"/>
      <c r="BF1" s="415"/>
      <c r="BG1" s="415"/>
      <c r="BH1" s="415"/>
      <c r="BI1" s="415"/>
      <c r="BJ1" s="415"/>
      <c r="BK1" s="415"/>
      <c r="BL1" s="415"/>
      <c r="BM1" s="415"/>
      <c r="BN1" s="415"/>
      <c r="BO1" s="415"/>
      <c r="BP1" s="415"/>
      <c r="BQ1" s="415"/>
      <c r="BR1" s="415"/>
      <c r="BS1" s="415"/>
      <c r="BT1" s="415"/>
      <c r="BU1" s="415"/>
      <c r="BV1" s="415"/>
      <c r="BW1" s="415"/>
      <c r="BX1" s="415"/>
      <c r="BY1" s="415"/>
      <c r="BZ1" s="415"/>
      <c r="CA1" s="415"/>
      <c r="CB1" s="415"/>
      <c r="CC1" s="415"/>
      <c r="CD1" s="415"/>
      <c r="CE1" s="415"/>
      <c r="CF1" s="415"/>
      <c r="CG1" s="415"/>
      <c r="CH1" s="415"/>
      <c r="CI1" s="415"/>
      <c r="CJ1" s="416"/>
      <c r="CK1" s="297" t="s">
        <v>739</v>
      </c>
      <c r="CL1" s="415"/>
      <c r="CM1" s="415"/>
      <c r="CN1" s="415"/>
      <c r="CO1" s="415"/>
      <c r="CP1" s="415"/>
      <c r="CQ1" s="415"/>
      <c r="CR1" s="302" t="s">
        <v>0</v>
      </c>
      <c r="CS1" s="415"/>
      <c r="CT1" s="415"/>
      <c r="CU1" s="415"/>
      <c r="CV1" s="302" t="s">
        <v>1</v>
      </c>
      <c r="CW1" s="415"/>
      <c r="CX1" s="415"/>
      <c r="CY1" s="415"/>
      <c r="CZ1" s="303">
        <f ca="1">((NOW()))</f>
        <v>45719.367484722221</v>
      </c>
    </row>
    <row r="2" spans="1:104" x14ac:dyDescent="0.2">
      <c r="A2" s="415"/>
      <c r="B2" s="298" t="s">
        <v>752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  <c r="BC2" s="415"/>
      <c r="BD2" s="415"/>
      <c r="BE2" s="415"/>
      <c r="BF2" s="415"/>
      <c r="BG2" s="415"/>
      <c r="BH2" s="415"/>
      <c r="BI2" s="415"/>
      <c r="BJ2" s="415"/>
      <c r="BK2" s="415"/>
      <c r="BL2" s="415"/>
      <c r="BM2" s="415"/>
      <c r="BN2" s="415"/>
      <c r="BO2" s="415"/>
      <c r="BP2" s="415"/>
      <c r="BQ2" s="415"/>
      <c r="BR2" s="415"/>
      <c r="BS2" s="415"/>
      <c r="BT2" s="415"/>
      <c r="BU2" s="415"/>
      <c r="BV2" s="415"/>
      <c r="BW2" s="415"/>
      <c r="BX2" s="415"/>
      <c r="BY2" s="415"/>
      <c r="BZ2" s="415"/>
      <c r="CA2" s="415"/>
      <c r="CB2" s="415"/>
      <c r="CC2" s="415"/>
      <c r="CD2" s="415"/>
      <c r="CE2" s="415"/>
      <c r="CF2" s="415"/>
      <c r="CG2" s="415"/>
      <c r="CH2" s="415"/>
      <c r="CI2" s="415"/>
      <c r="CJ2" s="416"/>
      <c r="CK2" s="417"/>
      <c r="CL2" s="415"/>
      <c r="CM2" s="415"/>
      <c r="CN2" s="415"/>
      <c r="CO2" s="415"/>
      <c r="CP2" s="415"/>
      <c r="CQ2" s="415"/>
      <c r="CR2" s="415"/>
      <c r="CS2" s="415"/>
      <c r="CT2" s="415"/>
      <c r="CU2" s="415"/>
      <c r="CV2" s="302" t="s">
        <v>703</v>
      </c>
      <c r="CW2" s="415"/>
      <c r="CX2" s="415"/>
      <c r="CY2" s="415"/>
      <c r="CZ2" s="415"/>
    </row>
    <row r="3" spans="1:104" x14ac:dyDescent="0.2">
      <c r="A3" s="415"/>
      <c r="B3" s="418"/>
      <c r="C3" s="415"/>
      <c r="D3" s="415"/>
      <c r="E3" s="299" t="s">
        <v>2</v>
      </c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299" t="s">
        <v>3</v>
      </c>
      <c r="Z3" s="415"/>
      <c r="AA3" s="415"/>
      <c r="AB3" s="415"/>
      <c r="AC3" s="415"/>
      <c r="AD3" s="415"/>
      <c r="AE3" s="415"/>
      <c r="AF3" s="415"/>
      <c r="AG3" s="415"/>
      <c r="AH3" s="415"/>
      <c r="AI3" s="299" t="s">
        <v>4</v>
      </c>
      <c r="AJ3" s="415"/>
      <c r="AK3" s="415"/>
      <c r="AL3" s="415"/>
      <c r="AM3" s="415"/>
      <c r="AN3" s="415"/>
      <c r="AO3" s="299" t="s">
        <v>5</v>
      </c>
      <c r="AP3" s="415"/>
      <c r="AQ3" s="415"/>
      <c r="AR3" s="415"/>
      <c r="AS3" s="415"/>
      <c r="AT3" s="415"/>
      <c r="AU3" s="299" t="s">
        <v>6</v>
      </c>
      <c r="AV3" s="415"/>
      <c r="AW3" s="415"/>
      <c r="AX3" s="415"/>
      <c r="AY3" s="415"/>
      <c r="AZ3" s="415"/>
      <c r="BA3" s="415"/>
      <c r="BB3" s="415"/>
      <c r="BC3" s="299" t="s">
        <v>7</v>
      </c>
      <c r="BD3" s="415"/>
      <c r="BE3" s="415"/>
      <c r="BF3" s="415"/>
      <c r="BG3" s="415"/>
      <c r="BH3" s="415"/>
      <c r="BI3" s="299" t="s">
        <v>8</v>
      </c>
      <c r="BJ3" s="415"/>
      <c r="BK3" s="299" t="s">
        <v>9</v>
      </c>
      <c r="BL3" s="415"/>
      <c r="BM3" s="415"/>
      <c r="BN3" s="415"/>
      <c r="BO3" s="415"/>
      <c r="BP3" s="415"/>
      <c r="BQ3" s="415"/>
      <c r="BR3" s="415"/>
      <c r="BS3" s="415"/>
      <c r="BT3" s="415"/>
      <c r="BU3" s="415"/>
      <c r="BV3" s="415"/>
      <c r="BW3" s="415"/>
      <c r="BX3" s="415"/>
      <c r="BY3" s="415"/>
      <c r="BZ3" s="415"/>
      <c r="CA3" s="415"/>
      <c r="CB3" s="415"/>
      <c r="CC3" s="415"/>
      <c r="CD3" s="415"/>
      <c r="CE3" s="415"/>
      <c r="CF3" s="415"/>
      <c r="CG3" s="415"/>
      <c r="CH3" s="415"/>
      <c r="CI3" s="415"/>
      <c r="CJ3" s="416"/>
      <c r="CK3" s="297" t="s">
        <v>10</v>
      </c>
      <c r="CL3" s="415"/>
      <c r="CM3" s="415"/>
      <c r="CN3" s="415"/>
      <c r="CO3" s="415"/>
      <c r="CP3" s="415"/>
      <c r="CQ3" s="415"/>
      <c r="CR3" s="415"/>
      <c r="CS3" s="415"/>
      <c r="CT3" s="415"/>
      <c r="CU3" s="415"/>
      <c r="CV3" s="302" t="s">
        <v>11</v>
      </c>
      <c r="CW3" s="415"/>
      <c r="CX3" s="415"/>
      <c r="CY3" s="415"/>
      <c r="CZ3" s="415"/>
    </row>
    <row r="4" spans="1:104" x14ac:dyDescent="0.2">
      <c r="A4" s="415"/>
      <c r="B4" s="418"/>
      <c r="C4" s="7">
        <v>1</v>
      </c>
      <c r="D4" s="419"/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419"/>
      <c r="P4" s="7">
        <v>12</v>
      </c>
      <c r="Q4" s="7">
        <v>13</v>
      </c>
      <c r="R4" s="7">
        <v>14</v>
      </c>
      <c r="S4" s="7">
        <v>15</v>
      </c>
      <c r="T4" s="7">
        <v>16</v>
      </c>
      <c r="U4" s="7">
        <v>17</v>
      </c>
      <c r="V4" s="21">
        <v>18</v>
      </c>
      <c r="W4" s="21">
        <v>19</v>
      </c>
      <c r="X4" s="419"/>
      <c r="Y4" s="7" t="s">
        <v>746</v>
      </c>
      <c r="Z4" s="7" t="s">
        <v>747</v>
      </c>
      <c r="AA4" s="7">
        <v>21</v>
      </c>
      <c r="AB4" s="7">
        <v>22</v>
      </c>
      <c r="AC4" s="7">
        <v>23</v>
      </c>
      <c r="AD4" s="7">
        <v>24</v>
      </c>
      <c r="AE4" s="7">
        <v>25</v>
      </c>
      <c r="AF4" s="419"/>
      <c r="AG4" s="7">
        <v>26</v>
      </c>
      <c r="AH4" s="419"/>
      <c r="AI4" s="7">
        <v>27</v>
      </c>
      <c r="AJ4" s="7">
        <v>28</v>
      </c>
      <c r="AK4" s="7">
        <v>29</v>
      </c>
      <c r="AL4" s="7">
        <v>30</v>
      </c>
      <c r="AM4" s="7">
        <v>31</v>
      </c>
      <c r="AN4" s="419"/>
      <c r="AO4" s="7">
        <v>32</v>
      </c>
      <c r="AP4" s="7">
        <v>33</v>
      </c>
      <c r="AQ4" s="7">
        <v>34</v>
      </c>
      <c r="AR4" s="7">
        <v>35</v>
      </c>
      <c r="AS4" s="7">
        <v>36</v>
      </c>
      <c r="AT4" s="419"/>
      <c r="AU4" s="7">
        <v>37</v>
      </c>
      <c r="AV4" s="7">
        <v>38</v>
      </c>
      <c r="AW4" s="7">
        <v>39</v>
      </c>
      <c r="AX4" s="7">
        <v>40</v>
      </c>
      <c r="AY4" s="7">
        <v>41</v>
      </c>
      <c r="AZ4" s="7">
        <v>42</v>
      </c>
      <c r="BA4" s="7">
        <v>43</v>
      </c>
      <c r="BB4" s="419"/>
      <c r="BC4" s="7">
        <v>44</v>
      </c>
      <c r="BD4" s="7">
        <v>45</v>
      </c>
      <c r="BE4" s="7">
        <v>46</v>
      </c>
      <c r="BF4" s="9">
        <v>47</v>
      </c>
      <c r="BG4" s="9">
        <v>48</v>
      </c>
      <c r="BH4" s="419"/>
      <c r="BI4" s="7">
        <v>49</v>
      </c>
      <c r="BJ4" s="419"/>
      <c r="BK4" s="7">
        <v>50</v>
      </c>
      <c r="BL4" s="7">
        <v>51</v>
      </c>
      <c r="BM4" s="7">
        <v>52</v>
      </c>
      <c r="BN4" s="7">
        <v>53</v>
      </c>
      <c r="BO4" s="7">
        <v>54</v>
      </c>
      <c r="BP4" s="7">
        <v>55</v>
      </c>
      <c r="BQ4" s="7">
        <v>56</v>
      </c>
      <c r="BR4" s="7">
        <v>57</v>
      </c>
      <c r="BS4" s="7">
        <v>58</v>
      </c>
      <c r="BT4" s="7">
        <v>59</v>
      </c>
      <c r="BU4" s="7">
        <v>60</v>
      </c>
      <c r="BV4" s="7">
        <v>61</v>
      </c>
      <c r="BW4" s="7">
        <v>62</v>
      </c>
      <c r="BX4" s="8" t="s">
        <v>12</v>
      </c>
      <c r="BY4" s="7">
        <v>63</v>
      </c>
      <c r="BZ4" s="419"/>
      <c r="CA4" s="7">
        <v>64</v>
      </c>
      <c r="CB4" s="8" t="s">
        <v>12</v>
      </c>
      <c r="CC4" s="291">
        <v>65</v>
      </c>
      <c r="CD4" s="8" t="s">
        <v>12</v>
      </c>
      <c r="CE4" s="7">
        <v>66</v>
      </c>
      <c r="CF4" s="423"/>
      <c r="CG4" s="7">
        <v>67</v>
      </c>
      <c r="CH4" s="7">
        <v>68</v>
      </c>
      <c r="CI4" s="7">
        <v>69</v>
      </c>
      <c r="CJ4" s="420"/>
      <c r="CK4" s="417"/>
      <c r="CL4" s="415"/>
      <c r="CM4" s="415"/>
      <c r="CN4" s="415"/>
      <c r="CO4" s="415"/>
      <c r="CP4" s="415"/>
      <c r="CQ4" s="415"/>
      <c r="CR4" s="415"/>
      <c r="CS4" s="415"/>
      <c r="CT4" s="415"/>
      <c r="CU4" s="415"/>
      <c r="CV4" s="415"/>
      <c r="CW4" s="415"/>
      <c r="CX4" s="415"/>
      <c r="CY4" s="415"/>
      <c r="CZ4" s="415"/>
    </row>
    <row r="5" spans="1:104" x14ac:dyDescent="0.2">
      <c r="A5" s="415"/>
      <c r="B5" s="306">
        <f>((SUM(A10:A202)))</f>
        <v>177</v>
      </c>
      <c r="C5" s="307" t="s">
        <v>13</v>
      </c>
      <c r="D5" s="423"/>
      <c r="E5" s="307" t="s">
        <v>14</v>
      </c>
      <c r="F5" s="307" t="s">
        <v>14</v>
      </c>
      <c r="G5" s="307" t="s">
        <v>14</v>
      </c>
      <c r="H5" s="307" t="s">
        <v>14</v>
      </c>
      <c r="I5" s="307" t="s">
        <v>14</v>
      </c>
      <c r="J5" s="307" t="s">
        <v>14</v>
      </c>
      <c r="K5" s="307" t="s">
        <v>14</v>
      </c>
      <c r="L5" s="307" t="s">
        <v>14</v>
      </c>
      <c r="M5" s="307" t="s">
        <v>14</v>
      </c>
      <c r="N5" s="307" t="s">
        <v>15</v>
      </c>
      <c r="O5" s="423"/>
      <c r="P5" s="307" t="s">
        <v>16</v>
      </c>
      <c r="Q5" s="307" t="s">
        <v>16</v>
      </c>
      <c r="R5" s="307" t="s">
        <v>16</v>
      </c>
      <c r="S5" s="307" t="s">
        <v>16</v>
      </c>
      <c r="T5" s="307" t="s">
        <v>16</v>
      </c>
      <c r="U5" s="307" t="s">
        <v>16</v>
      </c>
      <c r="V5" s="307" t="s">
        <v>16</v>
      </c>
      <c r="W5" s="307" t="s">
        <v>15</v>
      </c>
      <c r="X5" s="423"/>
      <c r="Y5" s="307" t="s">
        <v>706</v>
      </c>
      <c r="Z5" s="307" t="s">
        <v>706</v>
      </c>
      <c r="AA5" s="307" t="s">
        <v>17</v>
      </c>
      <c r="AB5" s="307" t="s">
        <v>17</v>
      </c>
      <c r="AC5" s="307" t="s">
        <v>17</v>
      </c>
      <c r="AD5" s="307" t="s">
        <v>17</v>
      </c>
      <c r="AE5" s="307" t="s">
        <v>15</v>
      </c>
      <c r="AF5" s="423"/>
      <c r="AG5" s="307" t="s">
        <v>15</v>
      </c>
      <c r="AH5" s="423"/>
      <c r="AI5" s="307" t="s">
        <v>18</v>
      </c>
      <c r="AJ5" s="307" t="s">
        <v>18</v>
      </c>
      <c r="AK5" s="307" t="s">
        <v>18</v>
      </c>
      <c r="AL5" s="307" t="s">
        <v>18</v>
      </c>
      <c r="AM5" s="307" t="s">
        <v>15</v>
      </c>
      <c r="AN5" s="423"/>
      <c r="AO5" s="307" t="s">
        <v>19</v>
      </c>
      <c r="AP5" s="307" t="s">
        <v>19</v>
      </c>
      <c r="AQ5" s="307" t="s">
        <v>19</v>
      </c>
      <c r="AR5" s="307" t="s">
        <v>19</v>
      </c>
      <c r="AS5" s="307" t="s">
        <v>15</v>
      </c>
      <c r="AT5" s="423"/>
      <c r="AU5" s="307" t="s">
        <v>20</v>
      </c>
      <c r="AV5" s="307" t="s">
        <v>20</v>
      </c>
      <c r="AW5" s="307" t="s">
        <v>20</v>
      </c>
      <c r="AX5" s="307" t="s">
        <v>20</v>
      </c>
      <c r="AY5" s="307" t="s">
        <v>20</v>
      </c>
      <c r="AZ5" s="307" t="s">
        <v>20</v>
      </c>
      <c r="BA5" s="307" t="s">
        <v>15</v>
      </c>
      <c r="BB5" s="423"/>
      <c r="BC5" s="307" t="s">
        <v>21</v>
      </c>
      <c r="BD5" s="307" t="s">
        <v>21</v>
      </c>
      <c r="BE5" s="307" t="s">
        <v>21</v>
      </c>
      <c r="BF5" s="307" t="s">
        <v>21</v>
      </c>
      <c r="BG5" s="307" t="s">
        <v>15</v>
      </c>
      <c r="BH5" s="423"/>
      <c r="BI5" s="422"/>
      <c r="BJ5" s="423"/>
      <c r="BK5" s="307" t="s">
        <v>22</v>
      </c>
      <c r="BL5" s="307" t="s">
        <v>22</v>
      </c>
      <c r="BM5" s="307" t="s">
        <v>22</v>
      </c>
      <c r="BN5" s="307" t="s">
        <v>22</v>
      </c>
      <c r="BO5" s="307" t="s">
        <v>22</v>
      </c>
      <c r="BP5" s="307" t="s">
        <v>22</v>
      </c>
      <c r="BQ5" s="307" t="s">
        <v>22</v>
      </c>
      <c r="BR5" s="307" t="s">
        <v>22</v>
      </c>
      <c r="BS5" s="307" t="s">
        <v>22</v>
      </c>
      <c r="BT5" s="307" t="s">
        <v>22</v>
      </c>
      <c r="BU5" s="307" t="s">
        <v>22</v>
      </c>
      <c r="BV5" s="307" t="s">
        <v>22</v>
      </c>
      <c r="BW5" s="307" t="s">
        <v>15</v>
      </c>
      <c r="BX5" s="304" t="s">
        <v>12</v>
      </c>
      <c r="BY5" s="307" t="s">
        <v>15</v>
      </c>
      <c r="BZ5" s="304" t="s">
        <v>12</v>
      </c>
      <c r="CA5" s="307" t="s">
        <v>23</v>
      </c>
      <c r="CB5" s="304" t="s">
        <v>12</v>
      </c>
      <c r="CC5" s="308" t="s">
        <v>22</v>
      </c>
      <c r="CD5" s="304" t="s">
        <v>12</v>
      </c>
      <c r="CE5" s="307" t="s">
        <v>24</v>
      </c>
      <c r="CF5" s="423"/>
      <c r="CG5" s="309" t="s">
        <v>25</v>
      </c>
      <c r="CH5" s="309" t="s">
        <v>26</v>
      </c>
      <c r="CI5" s="309" t="s">
        <v>731</v>
      </c>
      <c r="CJ5" s="310" t="s">
        <v>710</v>
      </c>
      <c r="CK5" s="417"/>
      <c r="CL5" s="415"/>
      <c r="CM5" s="415"/>
      <c r="CN5" s="415"/>
      <c r="CO5" s="415"/>
      <c r="CP5" s="304" t="s">
        <v>12</v>
      </c>
      <c r="CQ5" s="415"/>
      <c r="CR5" s="415"/>
      <c r="CS5" s="415"/>
      <c r="CT5" s="415"/>
      <c r="CU5" s="415"/>
      <c r="CV5" s="415"/>
      <c r="CW5" s="415"/>
      <c r="CX5" s="415"/>
      <c r="CY5" s="415"/>
      <c r="CZ5" s="415"/>
    </row>
    <row r="6" spans="1:104" x14ac:dyDescent="0.2">
      <c r="A6" s="415"/>
      <c r="B6" s="311">
        <f>((+B5/192))</f>
        <v>0.921875</v>
      </c>
      <c r="C6" s="312" t="s">
        <v>27</v>
      </c>
      <c r="D6" s="423"/>
      <c r="E6" s="312" t="s">
        <v>28</v>
      </c>
      <c r="F6" s="421"/>
      <c r="G6" s="312" t="s">
        <v>538</v>
      </c>
      <c r="H6" s="312" t="s">
        <v>29</v>
      </c>
      <c r="I6" s="312" t="s">
        <v>30</v>
      </c>
      <c r="J6" s="312" t="s">
        <v>30</v>
      </c>
      <c r="K6" s="421"/>
      <c r="L6" s="312" t="s">
        <v>31</v>
      </c>
      <c r="M6" s="312" t="s">
        <v>32</v>
      </c>
      <c r="N6" s="312" t="s">
        <v>538</v>
      </c>
      <c r="O6" s="423"/>
      <c r="P6" s="312" t="s">
        <v>33</v>
      </c>
      <c r="Q6" s="415"/>
      <c r="R6" s="421"/>
      <c r="S6" s="312" t="s">
        <v>34</v>
      </c>
      <c r="T6" s="421"/>
      <c r="U6" s="421"/>
      <c r="V6" s="312" t="s">
        <v>32</v>
      </c>
      <c r="W6" s="312" t="s">
        <v>16</v>
      </c>
      <c r="X6" s="423"/>
      <c r="Y6" s="312" t="s">
        <v>707</v>
      </c>
      <c r="Z6" s="312" t="s">
        <v>707</v>
      </c>
      <c r="AA6" s="421"/>
      <c r="AB6" s="421"/>
      <c r="AC6" s="421"/>
      <c r="AD6" s="312" t="s">
        <v>32</v>
      </c>
      <c r="AE6" s="421"/>
      <c r="AF6" s="423"/>
      <c r="AG6" s="421"/>
      <c r="AH6" s="423"/>
      <c r="AI6" s="421"/>
      <c r="AJ6" s="421"/>
      <c r="AK6" s="421"/>
      <c r="AL6" s="421"/>
      <c r="AM6" s="421"/>
      <c r="AN6" s="423"/>
      <c r="AO6" s="421"/>
      <c r="AP6" s="421"/>
      <c r="AQ6" s="421"/>
      <c r="AR6" s="421"/>
      <c r="AS6" s="421"/>
      <c r="AT6" s="423"/>
      <c r="AU6" s="312" t="s">
        <v>35</v>
      </c>
      <c r="AV6" s="421"/>
      <c r="AW6" s="421"/>
      <c r="AX6" s="421"/>
      <c r="AY6" s="421"/>
      <c r="AZ6" s="421"/>
      <c r="BA6" s="421"/>
      <c r="BB6" s="423"/>
      <c r="BC6" s="421"/>
      <c r="BD6" s="421"/>
      <c r="BE6" s="421"/>
      <c r="BF6" s="421"/>
      <c r="BG6" s="421"/>
      <c r="BH6" s="423"/>
      <c r="BI6" s="421"/>
      <c r="BJ6" s="423"/>
      <c r="BK6" s="312" t="s">
        <v>36</v>
      </c>
      <c r="BL6" s="312" t="s">
        <v>36</v>
      </c>
      <c r="BM6" s="421"/>
      <c r="BN6" s="312" t="s">
        <v>37</v>
      </c>
      <c r="BO6" s="312" t="s">
        <v>37</v>
      </c>
      <c r="BP6" s="312" t="s">
        <v>38</v>
      </c>
      <c r="BQ6" s="312" t="s">
        <v>39</v>
      </c>
      <c r="BR6" s="312" t="s">
        <v>40</v>
      </c>
      <c r="BS6" s="312" t="s">
        <v>40</v>
      </c>
      <c r="BT6" s="312" t="s">
        <v>41</v>
      </c>
      <c r="BU6" s="312" t="s">
        <v>42</v>
      </c>
      <c r="BV6" s="312" t="s">
        <v>32</v>
      </c>
      <c r="BW6" s="299" t="s">
        <v>22</v>
      </c>
      <c r="BX6" s="304" t="s">
        <v>12</v>
      </c>
      <c r="BY6" s="312" t="s">
        <v>43</v>
      </c>
      <c r="BZ6" s="304" t="s">
        <v>12</v>
      </c>
      <c r="CA6" s="312" t="s">
        <v>44</v>
      </c>
      <c r="CB6" s="304" t="s">
        <v>12</v>
      </c>
      <c r="CC6" s="308" t="s">
        <v>705</v>
      </c>
      <c r="CD6" s="304" t="s">
        <v>12</v>
      </c>
      <c r="CE6" s="312" t="s">
        <v>45</v>
      </c>
      <c r="CF6" s="423"/>
      <c r="CG6" s="313" t="s">
        <v>46</v>
      </c>
      <c r="CH6" s="313" t="s">
        <v>47</v>
      </c>
      <c r="CI6" s="313" t="s">
        <v>27</v>
      </c>
      <c r="CJ6" s="314" t="s">
        <v>711</v>
      </c>
      <c r="CK6" s="417"/>
      <c r="CL6" s="415"/>
      <c r="CM6" s="415"/>
      <c r="CN6" s="415"/>
      <c r="CO6" s="415"/>
      <c r="CP6" s="304" t="s">
        <v>12</v>
      </c>
      <c r="CQ6" s="302" t="s">
        <v>48</v>
      </c>
      <c r="CR6" s="415"/>
      <c r="CS6" s="415"/>
      <c r="CT6" s="415"/>
      <c r="CU6" s="302" t="s">
        <v>49</v>
      </c>
      <c r="CV6" s="302" t="s">
        <v>48</v>
      </c>
      <c r="CW6" s="415"/>
      <c r="CX6" s="415"/>
      <c r="CY6" s="415"/>
      <c r="CZ6" s="302" t="s">
        <v>49</v>
      </c>
    </row>
    <row r="7" spans="1:104" x14ac:dyDescent="0.2">
      <c r="A7" s="415"/>
      <c r="B7" s="418"/>
      <c r="C7" s="312" t="s">
        <v>50</v>
      </c>
      <c r="D7" s="423"/>
      <c r="E7" s="312" t="s">
        <v>51</v>
      </c>
      <c r="F7" s="312" t="s">
        <v>52</v>
      </c>
      <c r="G7" s="312" t="s">
        <v>39</v>
      </c>
      <c r="H7" s="312" t="s">
        <v>53</v>
      </c>
      <c r="I7" s="312" t="s">
        <v>54</v>
      </c>
      <c r="J7" s="312" t="s">
        <v>55</v>
      </c>
      <c r="K7" s="312" t="s">
        <v>56</v>
      </c>
      <c r="L7" s="312" t="s">
        <v>57</v>
      </c>
      <c r="M7" s="312" t="s">
        <v>14</v>
      </c>
      <c r="N7" s="312" t="s">
        <v>14</v>
      </c>
      <c r="O7" s="423"/>
      <c r="P7" s="312" t="s">
        <v>58</v>
      </c>
      <c r="Q7" s="312" t="s">
        <v>744</v>
      </c>
      <c r="R7" s="312" t="s">
        <v>745</v>
      </c>
      <c r="S7" s="312" t="s">
        <v>59</v>
      </c>
      <c r="T7" s="312" t="s">
        <v>51</v>
      </c>
      <c r="U7" s="312" t="s">
        <v>60</v>
      </c>
      <c r="V7" s="312" t="s">
        <v>16</v>
      </c>
      <c r="W7" s="312" t="s">
        <v>61</v>
      </c>
      <c r="X7" s="423"/>
      <c r="Y7" s="312" t="s">
        <v>708</v>
      </c>
      <c r="Z7" s="312" t="s">
        <v>708</v>
      </c>
      <c r="AA7" s="312" t="s">
        <v>62</v>
      </c>
      <c r="AB7" s="312" t="s">
        <v>63</v>
      </c>
      <c r="AC7" s="312" t="s">
        <v>63</v>
      </c>
      <c r="AD7" s="312" t="s">
        <v>17</v>
      </c>
      <c r="AE7" s="312" t="s">
        <v>17</v>
      </c>
      <c r="AF7" s="423"/>
      <c r="AG7" s="421"/>
      <c r="AH7" s="423"/>
      <c r="AI7" s="421"/>
      <c r="AJ7" s="312" t="s">
        <v>64</v>
      </c>
      <c r="AK7" s="312" t="s">
        <v>65</v>
      </c>
      <c r="AL7" s="421"/>
      <c r="AM7" s="421"/>
      <c r="AN7" s="423"/>
      <c r="AO7" s="421"/>
      <c r="AP7" s="312" t="s">
        <v>64</v>
      </c>
      <c r="AQ7" s="312" t="s">
        <v>65</v>
      </c>
      <c r="AR7" s="421"/>
      <c r="AS7" s="421"/>
      <c r="AT7" s="423"/>
      <c r="AU7" s="312" t="s">
        <v>66</v>
      </c>
      <c r="AV7" s="421"/>
      <c r="AW7" s="312" t="s">
        <v>709</v>
      </c>
      <c r="AX7" s="312" t="s">
        <v>68</v>
      </c>
      <c r="AY7" s="312" t="s">
        <v>65</v>
      </c>
      <c r="AZ7" s="421"/>
      <c r="BA7" s="312" t="s">
        <v>69</v>
      </c>
      <c r="BB7" s="423"/>
      <c r="BC7" s="312" t="s">
        <v>70</v>
      </c>
      <c r="BD7" s="421"/>
      <c r="BE7" s="421"/>
      <c r="BF7" s="421"/>
      <c r="BG7" s="421"/>
      <c r="BH7" s="423"/>
      <c r="BI7" s="421"/>
      <c r="BJ7" s="423"/>
      <c r="BK7" s="312" t="s">
        <v>71</v>
      </c>
      <c r="BL7" s="312" t="s">
        <v>71</v>
      </c>
      <c r="BM7" s="312" t="s">
        <v>72</v>
      </c>
      <c r="BN7" s="312" t="s">
        <v>73</v>
      </c>
      <c r="BO7" s="421"/>
      <c r="BP7" s="312" t="s">
        <v>74</v>
      </c>
      <c r="BQ7" s="312" t="s">
        <v>75</v>
      </c>
      <c r="BR7" s="312" t="s">
        <v>74</v>
      </c>
      <c r="BS7" s="312" t="s">
        <v>75</v>
      </c>
      <c r="BT7" s="312" t="s">
        <v>76</v>
      </c>
      <c r="BU7" s="312" t="s">
        <v>77</v>
      </c>
      <c r="BV7" s="312" t="s">
        <v>534</v>
      </c>
      <c r="BW7" s="421"/>
      <c r="BX7" s="304" t="s">
        <v>12</v>
      </c>
      <c r="BY7" s="312" t="s">
        <v>78</v>
      </c>
      <c r="BZ7" s="304" t="s">
        <v>12</v>
      </c>
      <c r="CA7" s="312" t="s">
        <v>79</v>
      </c>
      <c r="CB7" s="304" t="s">
        <v>12</v>
      </c>
      <c r="CC7" s="308" t="s">
        <v>78</v>
      </c>
      <c r="CD7" s="304" t="s">
        <v>12</v>
      </c>
      <c r="CE7" s="312" t="s">
        <v>27</v>
      </c>
      <c r="CF7" s="423"/>
      <c r="CG7" s="428"/>
      <c r="CH7" s="428"/>
      <c r="CI7" s="428"/>
      <c r="CJ7" s="314" t="s">
        <v>712</v>
      </c>
      <c r="CK7" s="417"/>
      <c r="CL7" s="415"/>
      <c r="CM7" s="415"/>
      <c r="CN7" s="415"/>
      <c r="CO7" s="415"/>
      <c r="CP7" s="304" t="s">
        <v>12</v>
      </c>
      <c r="CQ7" s="302" t="s">
        <v>80</v>
      </c>
      <c r="CR7" s="415"/>
      <c r="CS7" s="415"/>
      <c r="CT7" s="415"/>
      <c r="CU7" s="415"/>
      <c r="CV7" s="302" t="s">
        <v>81</v>
      </c>
      <c r="CW7" s="415"/>
      <c r="CX7" s="415"/>
      <c r="CY7" s="415"/>
      <c r="CZ7" s="415"/>
    </row>
    <row r="8" spans="1:104" x14ac:dyDescent="0.2">
      <c r="A8" s="415"/>
      <c r="B8" s="298" t="s">
        <v>82</v>
      </c>
      <c r="C8" s="296" t="s">
        <v>83</v>
      </c>
      <c r="D8" s="423"/>
      <c r="E8" s="296" t="s">
        <v>84</v>
      </c>
      <c r="F8" s="296" t="s">
        <v>61</v>
      </c>
      <c r="G8" s="296" t="s">
        <v>61</v>
      </c>
      <c r="H8" s="296" t="s">
        <v>85</v>
      </c>
      <c r="I8" s="296" t="s">
        <v>86</v>
      </c>
      <c r="J8" s="296" t="s">
        <v>87</v>
      </c>
      <c r="K8" s="296" t="s">
        <v>88</v>
      </c>
      <c r="L8" s="296" t="s">
        <v>88</v>
      </c>
      <c r="M8" s="296" t="s">
        <v>23</v>
      </c>
      <c r="N8" s="296" t="s">
        <v>61</v>
      </c>
      <c r="O8" s="423"/>
      <c r="P8" s="296" t="s">
        <v>89</v>
      </c>
      <c r="Q8" s="296" t="s">
        <v>51</v>
      </c>
      <c r="R8" s="296" t="s">
        <v>45</v>
      </c>
      <c r="S8" s="296" t="s">
        <v>51</v>
      </c>
      <c r="T8" s="296" t="s">
        <v>90</v>
      </c>
      <c r="U8" s="296" t="s">
        <v>91</v>
      </c>
      <c r="V8" s="296" t="s">
        <v>23</v>
      </c>
      <c r="W8" s="424"/>
      <c r="X8" s="423"/>
      <c r="Y8" s="296" t="s">
        <v>729</v>
      </c>
      <c r="Z8" s="296" t="s">
        <v>730</v>
      </c>
      <c r="AA8" s="296" t="s">
        <v>92</v>
      </c>
      <c r="AB8" s="296" t="s">
        <v>93</v>
      </c>
      <c r="AC8" s="296" t="s">
        <v>94</v>
      </c>
      <c r="AD8" s="296" t="s">
        <v>23</v>
      </c>
      <c r="AE8" s="296" t="s">
        <v>61</v>
      </c>
      <c r="AF8" s="423"/>
      <c r="AG8" s="296" t="s">
        <v>61</v>
      </c>
      <c r="AH8" s="423"/>
      <c r="AI8" s="296" t="s">
        <v>95</v>
      </c>
      <c r="AJ8" s="296" t="s">
        <v>96</v>
      </c>
      <c r="AK8" s="296" t="s">
        <v>97</v>
      </c>
      <c r="AL8" s="296" t="s">
        <v>22</v>
      </c>
      <c r="AM8" s="296" t="s">
        <v>18</v>
      </c>
      <c r="AN8" s="423"/>
      <c r="AO8" s="296" t="s">
        <v>95</v>
      </c>
      <c r="AP8" s="296" t="s">
        <v>96</v>
      </c>
      <c r="AQ8" s="296" t="s">
        <v>97</v>
      </c>
      <c r="AR8" s="296" t="s">
        <v>22</v>
      </c>
      <c r="AS8" s="296" t="s">
        <v>98</v>
      </c>
      <c r="AT8" s="423"/>
      <c r="AU8" s="296" t="s">
        <v>99</v>
      </c>
      <c r="AV8" s="296" t="s">
        <v>100</v>
      </c>
      <c r="AW8" s="296" t="s">
        <v>20</v>
      </c>
      <c r="AX8" s="296" t="s">
        <v>102</v>
      </c>
      <c r="AY8" s="296" t="s">
        <v>97</v>
      </c>
      <c r="AZ8" s="296" t="s">
        <v>22</v>
      </c>
      <c r="BA8" s="296" t="s">
        <v>103</v>
      </c>
      <c r="BB8" s="423"/>
      <c r="BC8" s="296" t="s">
        <v>104</v>
      </c>
      <c r="BD8" s="296" t="s">
        <v>105</v>
      </c>
      <c r="BE8" s="296" t="s">
        <v>103</v>
      </c>
      <c r="BF8" s="296" t="s">
        <v>22</v>
      </c>
      <c r="BG8" s="296" t="s">
        <v>21</v>
      </c>
      <c r="BH8" s="423"/>
      <c r="BI8" s="296" t="s">
        <v>106</v>
      </c>
      <c r="BJ8" s="423"/>
      <c r="BK8" s="296" t="s">
        <v>104</v>
      </c>
      <c r="BL8" s="296" t="s">
        <v>107</v>
      </c>
      <c r="BM8" s="296" t="s">
        <v>108</v>
      </c>
      <c r="BN8" s="296" t="s">
        <v>109</v>
      </c>
      <c r="BO8" s="296" t="s">
        <v>110</v>
      </c>
      <c r="BP8" s="296" t="s">
        <v>111</v>
      </c>
      <c r="BQ8" s="296" t="s">
        <v>112</v>
      </c>
      <c r="BR8" s="296" t="s">
        <v>111</v>
      </c>
      <c r="BS8" s="296" t="s">
        <v>112</v>
      </c>
      <c r="BT8" s="296" t="s">
        <v>113</v>
      </c>
      <c r="BU8" s="296" t="s">
        <v>85</v>
      </c>
      <c r="BV8" s="425"/>
      <c r="BW8" s="426"/>
      <c r="BX8" s="427"/>
      <c r="BY8" s="415"/>
      <c r="BZ8" s="304" t="s">
        <v>12</v>
      </c>
      <c r="CA8" s="425"/>
      <c r="CB8" s="304" t="s">
        <v>12</v>
      </c>
      <c r="CC8" s="434"/>
      <c r="CD8" s="304" t="s">
        <v>12</v>
      </c>
      <c r="CE8" s="425"/>
      <c r="CF8" s="423"/>
      <c r="CG8" s="429"/>
      <c r="CH8" s="429"/>
      <c r="CI8" s="429"/>
      <c r="CJ8" s="320" t="s">
        <v>713</v>
      </c>
      <c r="CK8" s="297">
        <v>1</v>
      </c>
      <c r="CL8" s="21" t="s">
        <v>114</v>
      </c>
      <c r="CM8" s="415"/>
      <c r="CN8" s="415"/>
      <c r="CO8" s="321">
        <f>((+C204))</f>
        <v>148075947.25</v>
      </c>
      <c r="CP8" s="304" t="s">
        <v>12</v>
      </c>
      <c r="CQ8" s="302" t="s">
        <v>115</v>
      </c>
      <c r="CR8" s="415"/>
      <c r="CS8" s="415"/>
      <c r="CT8" s="415"/>
      <c r="CU8" s="423"/>
      <c r="CV8" s="302" t="s">
        <v>116</v>
      </c>
      <c r="CW8" s="415"/>
      <c r="CX8" s="415"/>
      <c r="CY8" s="415"/>
      <c r="CZ8" s="415"/>
    </row>
    <row r="9" spans="1:104" x14ac:dyDescent="0.2">
      <c r="A9" s="415"/>
      <c r="B9" s="418"/>
      <c r="C9" s="430"/>
      <c r="D9" s="444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44"/>
      <c r="P9" s="431"/>
      <c r="Q9" s="431"/>
      <c r="R9" s="431"/>
      <c r="S9" s="431"/>
      <c r="T9" s="431"/>
      <c r="U9" s="431"/>
      <c r="V9" s="431"/>
      <c r="W9" s="431"/>
      <c r="X9" s="444"/>
      <c r="Y9" s="431"/>
      <c r="Z9" s="431"/>
      <c r="AA9" s="431"/>
      <c r="AB9" s="431"/>
      <c r="AC9" s="431"/>
      <c r="AD9" s="431"/>
      <c r="AE9" s="431"/>
      <c r="AF9" s="444"/>
      <c r="AG9" s="431"/>
      <c r="AH9" s="444"/>
      <c r="AI9" s="431"/>
      <c r="AJ9" s="431"/>
      <c r="AK9" s="431"/>
      <c r="AL9" s="431"/>
      <c r="AM9" s="431"/>
      <c r="AN9" s="444"/>
      <c r="AO9" s="431"/>
      <c r="AP9" s="431"/>
      <c r="AQ9" s="431"/>
      <c r="AR9" s="431"/>
      <c r="AS9" s="431"/>
      <c r="AT9" s="444"/>
      <c r="AU9" s="431"/>
      <c r="AV9" s="431"/>
      <c r="AW9" s="431"/>
      <c r="AX9" s="431"/>
      <c r="AY9" s="431"/>
      <c r="AZ9" s="431"/>
      <c r="BA9" s="431"/>
      <c r="BB9" s="444"/>
      <c r="BC9" s="431"/>
      <c r="BD9" s="431"/>
      <c r="BE9" s="431"/>
      <c r="BF9" s="431"/>
      <c r="BG9" s="431"/>
      <c r="BH9" s="444"/>
      <c r="BI9" s="432"/>
      <c r="BJ9" s="444"/>
      <c r="BK9" s="431"/>
      <c r="BL9" s="431"/>
      <c r="BM9" s="431"/>
      <c r="BN9" s="431"/>
      <c r="BO9" s="431"/>
      <c r="BP9" s="431"/>
      <c r="BQ9" s="431"/>
      <c r="BR9" s="431"/>
      <c r="BS9" s="431"/>
      <c r="BT9" s="431"/>
      <c r="BU9" s="431"/>
      <c r="BV9" s="431"/>
      <c r="BW9" s="431"/>
      <c r="BX9" s="326" t="s">
        <v>12</v>
      </c>
      <c r="BY9" s="431"/>
      <c r="BZ9" s="323" t="s">
        <v>12</v>
      </c>
      <c r="CA9" s="433"/>
      <c r="CB9" s="304" t="s">
        <v>12</v>
      </c>
      <c r="CC9" s="435"/>
      <c r="CD9" s="304" t="s">
        <v>12</v>
      </c>
      <c r="CE9" s="432"/>
      <c r="CF9" s="423"/>
      <c r="CG9" s="436"/>
      <c r="CH9" s="436"/>
      <c r="CI9" s="436"/>
      <c r="CJ9" s="437"/>
      <c r="CK9" s="417"/>
      <c r="CL9" s="415"/>
      <c r="CM9" s="415"/>
      <c r="CN9" s="415"/>
      <c r="CO9" s="438"/>
      <c r="CP9" s="304" t="s">
        <v>12</v>
      </c>
      <c r="CQ9" s="302" t="s">
        <v>117</v>
      </c>
      <c r="CR9" s="415"/>
      <c r="CS9" s="415"/>
      <c r="CT9" s="415"/>
      <c r="CU9" s="321">
        <f>((+CO12))</f>
        <v>41700209.600000009</v>
      </c>
      <c r="CV9" s="302" t="s">
        <v>118</v>
      </c>
      <c r="CW9" s="415"/>
      <c r="CX9" s="415"/>
      <c r="CY9" s="415"/>
      <c r="CZ9" s="423"/>
    </row>
    <row r="10" spans="1:104" x14ac:dyDescent="0.2">
      <c r="A10" s="343">
        <f>((IF(OR(BY10&gt;0,CA10&gt;0),1,)))</f>
        <v>1</v>
      </c>
      <c r="B10" s="346" t="s">
        <v>701</v>
      </c>
      <c r="C10" s="395">
        <v>39585</v>
      </c>
      <c r="D10" s="408"/>
      <c r="E10" s="409">
        <v>0</v>
      </c>
      <c r="F10" s="409">
        <v>0</v>
      </c>
      <c r="G10" s="395">
        <v>603</v>
      </c>
      <c r="H10" s="409">
        <v>0</v>
      </c>
      <c r="I10" s="409">
        <v>0</v>
      </c>
      <c r="J10" s="409">
        <v>0</v>
      </c>
      <c r="K10" s="409">
        <v>0</v>
      </c>
      <c r="L10" s="409">
        <v>0</v>
      </c>
      <c r="M10" s="395">
        <v>2635</v>
      </c>
      <c r="N10" s="344">
        <f>+(SUM(E10:M10))</f>
        <v>3238</v>
      </c>
      <c r="O10" s="408"/>
      <c r="P10" s="395">
        <v>64681</v>
      </c>
      <c r="Q10" s="395">
        <v>13573</v>
      </c>
      <c r="R10" s="395">
        <v>84483</v>
      </c>
      <c r="S10" s="409">
        <v>0</v>
      </c>
      <c r="T10" s="395">
        <v>31626</v>
      </c>
      <c r="U10" s="395">
        <v>100000</v>
      </c>
      <c r="V10" s="395">
        <v>49552</v>
      </c>
      <c r="W10" s="348">
        <f t="shared" ref="W10:W41" si="0">(SUM(P10:V10))</f>
        <v>343915</v>
      </c>
      <c r="X10" s="408"/>
      <c r="Y10" s="409"/>
      <c r="Z10" s="409"/>
      <c r="AA10" s="409"/>
      <c r="AB10" s="409"/>
      <c r="AC10" s="409"/>
      <c r="AD10" s="409"/>
      <c r="AE10" s="344">
        <f>(SUM(Y10:AD10))</f>
        <v>0</v>
      </c>
      <c r="AF10" s="408"/>
      <c r="AG10" s="344">
        <f t="shared" ref="AG10:AG41" si="1">(+AE10+W10+N10)</f>
        <v>347153</v>
      </c>
      <c r="AH10" s="408"/>
      <c r="AI10" s="343">
        <v>0</v>
      </c>
      <c r="AJ10" s="343">
        <v>0</v>
      </c>
      <c r="AK10" s="343">
        <v>0</v>
      </c>
      <c r="AL10" s="343">
        <v>0</v>
      </c>
      <c r="AM10" s="344">
        <f>(SUM(AI10:AL10))</f>
        <v>0</v>
      </c>
      <c r="AN10" s="408"/>
      <c r="AO10" s="343">
        <v>0</v>
      </c>
      <c r="AP10" s="343">
        <v>0</v>
      </c>
      <c r="AQ10" s="343">
        <v>0</v>
      </c>
      <c r="AR10" s="343">
        <v>0</v>
      </c>
      <c r="AS10" s="344">
        <f>(SUM(AO10:AR10))</f>
        <v>0</v>
      </c>
      <c r="AT10" s="408"/>
      <c r="AU10" s="395">
        <v>59064</v>
      </c>
      <c r="AV10" s="395">
        <v>24933</v>
      </c>
      <c r="AW10" s="395">
        <v>6233</v>
      </c>
      <c r="AX10" s="395">
        <v>8340</v>
      </c>
      <c r="AY10" s="343">
        <v>0</v>
      </c>
      <c r="AZ10" s="395">
        <v>9931</v>
      </c>
      <c r="BA10" s="344">
        <f>(SUM(AU10:AZ10))</f>
        <v>108501</v>
      </c>
      <c r="BB10" s="408"/>
      <c r="BC10" s="343">
        <v>0</v>
      </c>
      <c r="BD10" s="343">
        <v>0</v>
      </c>
      <c r="BE10" s="343">
        <v>0</v>
      </c>
      <c r="BF10" s="343">
        <v>0</v>
      </c>
      <c r="BG10" s="344">
        <f>(SUM(BC10:BF10))</f>
        <v>0</v>
      </c>
      <c r="BH10" s="408"/>
      <c r="BI10" s="395">
        <v>60949</v>
      </c>
      <c r="BJ10" s="408"/>
      <c r="BK10" s="343">
        <v>0</v>
      </c>
      <c r="BL10" s="343">
        <v>0</v>
      </c>
      <c r="BM10" s="395">
        <v>24136</v>
      </c>
      <c r="BN10" s="395">
        <v>21593</v>
      </c>
      <c r="BO10" s="343">
        <v>0</v>
      </c>
      <c r="BP10" s="343">
        <v>0</v>
      </c>
      <c r="BQ10" s="343">
        <v>0</v>
      </c>
      <c r="BR10" s="343">
        <v>0</v>
      </c>
      <c r="BS10" s="343">
        <v>0</v>
      </c>
      <c r="BT10" s="343">
        <v>0</v>
      </c>
      <c r="BU10" s="343">
        <v>0</v>
      </c>
      <c r="BV10" s="343">
        <v>0</v>
      </c>
      <c r="BW10" s="344">
        <f>((SUM(BK10:BV10)))</f>
        <v>45729</v>
      </c>
      <c r="BX10" s="345" t="s">
        <v>12</v>
      </c>
      <c r="BY10" s="344">
        <f>(+BW10+BI10+BG10+BA10+AS10+AM10)</f>
        <v>215179</v>
      </c>
      <c r="BZ10" s="345" t="s">
        <v>12</v>
      </c>
      <c r="CA10" s="344">
        <f t="shared" ref="CA10:CA41" si="2">((+AE10+W10+N10)-BY10)</f>
        <v>131974</v>
      </c>
      <c r="CB10" s="345" t="s">
        <v>12</v>
      </c>
      <c r="CC10" s="343">
        <v>0</v>
      </c>
      <c r="CD10" s="408"/>
      <c r="CE10" s="344">
        <f t="shared" ref="CE10:CE41" si="3">(+CA10+CC10+C10)</f>
        <v>171559</v>
      </c>
      <c r="CF10" s="408"/>
      <c r="CG10" s="395">
        <v>171559</v>
      </c>
      <c r="CH10" s="439"/>
      <c r="CI10" s="344">
        <f>CE10-CG10-CH10</f>
        <v>0</v>
      </c>
      <c r="CJ10" s="394" t="s">
        <v>732</v>
      </c>
      <c r="CK10" s="440"/>
      <c r="CL10" s="302" t="s">
        <v>23</v>
      </c>
      <c r="CM10" s="415"/>
      <c r="CN10" s="415"/>
      <c r="CO10" s="438"/>
      <c r="CP10" s="304" t="s">
        <v>12</v>
      </c>
      <c r="CQ10" s="302" t="s">
        <v>119</v>
      </c>
      <c r="CR10" s="415"/>
      <c r="CS10" s="415"/>
      <c r="CT10" s="415"/>
      <c r="CU10" s="321">
        <f>(+CO15)</f>
        <v>17901530.370000001</v>
      </c>
      <c r="CV10" s="302" t="s">
        <v>120</v>
      </c>
      <c r="CW10" s="415"/>
      <c r="CX10" s="415"/>
      <c r="CY10" s="415"/>
      <c r="CZ10" s="302">
        <f>(+CO64+CO65)</f>
        <v>4651770.3</v>
      </c>
    </row>
    <row r="11" spans="1:104" x14ac:dyDescent="0.2">
      <c r="A11" s="343">
        <f t="shared" ref="A11:A74" si="4">((IF(OR(BY11&gt;0,CA11&gt;0),1,)))</f>
        <v>1</v>
      </c>
      <c r="B11" s="346" t="s">
        <v>121</v>
      </c>
      <c r="C11" s="411">
        <v>0</v>
      </c>
      <c r="D11" s="408"/>
      <c r="E11" s="409">
        <v>0</v>
      </c>
      <c r="F11" s="409">
        <v>0</v>
      </c>
      <c r="G11" s="409">
        <v>0</v>
      </c>
      <c r="H11" s="409">
        <v>0</v>
      </c>
      <c r="I11" s="409">
        <v>0</v>
      </c>
      <c r="J11" s="409">
        <v>0</v>
      </c>
      <c r="K11" s="409">
        <v>0</v>
      </c>
      <c r="L11" s="409">
        <v>0</v>
      </c>
      <c r="M11" s="409">
        <v>0</v>
      </c>
      <c r="N11" s="410">
        <f t="shared" ref="N11:N74" si="5">+(SUM(E11:M11))</f>
        <v>0</v>
      </c>
      <c r="O11" s="408"/>
      <c r="P11" s="343">
        <v>8208.5499999999993</v>
      </c>
      <c r="Q11" s="409"/>
      <c r="R11" s="395">
        <v>4367.16</v>
      </c>
      <c r="S11" s="409">
        <v>0</v>
      </c>
      <c r="T11" s="395">
        <v>14827.5</v>
      </c>
      <c r="U11" s="409">
        <v>0</v>
      </c>
      <c r="V11" s="409">
        <v>0</v>
      </c>
      <c r="W11" s="349">
        <f t="shared" si="0"/>
        <v>27403.21</v>
      </c>
      <c r="X11" s="408"/>
      <c r="Y11" s="409"/>
      <c r="Z11" s="409"/>
      <c r="AA11" s="409"/>
      <c r="AB11" s="409"/>
      <c r="AC11" s="409"/>
      <c r="AD11" s="409"/>
      <c r="AE11" s="344">
        <f t="shared" ref="AE11:AE74" si="6">(SUM(Y11:AD11))</f>
        <v>0</v>
      </c>
      <c r="AF11" s="408"/>
      <c r="AG11" s="344">
        <f t="shared" si="1"/>
        <v>27403.21</v>
      </c>
      <c r="AH11" s="408"/>
      <c r="AI11" s="343">
        <v>0</v>
      </c>
      <c r="AJ11" s="343">
        <v>0</v>
      </c>
      <c r="AK11" s="343">
        <v>0</v>
      </c>
      <c r="AL11" s="343">
        <v>0</v>
      </c>
      <c r="AM11" s="344">
        <f t="shared" ref="AM11:AM77" si="7">(SUM(AI11:AL11))</f>
        <v>0</v>
      </c>
      <c r="AN11" s="408"/>
      <c r="AO11" s="343">
        <v>0</v>
      </c>
      <c r="AP11" s="343">
        <v>0</v>
      </c>
      <c r="AQ11" s="343">
        <v>0</v>
      </c>
      <c r="AR11" s="343">
        <v>0</v>
      </c>
      <c r="AS11" s="344">
        <f t="shared" ref="AS11:AS74" si="8">(SUM(AO11:AR11))</f>
        <v>0</v>
      </c>
      <c r="AT11" s="408"/>
      <c r="AU11" s="395">
        <v>23433.119999999999</v>
      </c>
      <c r="AV11" s="343">
        <v>0</v>
      </c>
      <c r="AW11" s="395">
        <v>3218</v>
      </c>
      <c r="AX11" s="395">
        <v>87.5</v>
      </c>
      <c r="AY11" s="343">
        <v>0</v>
      </c>
      <c r="AZ11" s="343">
        <v>0</v>
      </c>
      <c r="BA11" s="344">
        <f>(SUM(AU11:AZ11))</f>
        <v>26738.62</v>
      </c>
      <c r="BB11" s="408"/>
      <c r="BC11" s="343">
        <v>0</v>
      </c>
      <c r="BD11" s="343">
        <v>0</v>
      </c>
      <c r="BE11" s="395">
        <v>1164.58</v>
      </c>
      <c r="BF11" s="343">
        <v>0</v>
      </c>
      <c r="BG11" s="344">
        <f t="shared" ref="BG11:BG77" si="9">(SUM(BC11:BF11))</f>
        <v>1164.58</v>
      </c>
      <c r="BH11" s="408"/>
      <c r="BI11" s="343">
        <v>0</v>
      </c>
      <c r="BJ11" s="408"/>
      <c r="BK11" s="343">
        <v>0</v>
      </c>
      <c r="BL11" s="343">
        <v>0</v>
      </c>
      <c r="BM11" s="395">
        <v>1512</v>
      </c>
      <c r="BN11" s="343">
        <v>0</v>
      </c>
      <c r="BO11" s="343">
        <v>0</v>
      </c>
      <c r="BP11" s="343">
        <v>0</v>
      </c>
      <c r="BQ11" s="343">
        <v>0</v>
      </c>
      <c r="BR11" s="343">
        <v>0</v>
      </c>
      <c r="BS11" s="343">
        <v>0</v>
      </c>
      <c r="BT11" s="343">
        <v>0</v>
      </c>
      <c r="BU11" s="343">
        <v>0</v>
      </c>
      <c r="BV11" s="343">
        <v>0</v>
      </c>
      <c r="BW11" s="344">
        <f t="shared" ref="BW11:BW76" si="10">((SUM(BK11:BV11)))</f>
        <v>1512</v>
      </c>
      <c r="BX11" s="345" t="s">
        <v>12</v>
      </c>
      <c r="BY11" s="344">
        <f t="shared" ref="BY11:BY42" si="11">(+BW11+BI11+BG11+BA11+AS11+AM11)</f>
        <v>29415.199999999997</v>
      </c>
      <c r="BZ11" s="345" t="s">
        <v>12</v>
      </c>
      <c r="CA11" s="344">
        <f t="shared" si="2"/>
        <v>-2011.989999999998</v>
      </c>
      <c r="CB11" s="345" t="s">
        <v>12</v>
      </c>
      <c r="CC11" s="343">
        <v>0</v>
      </c>
      <c r="CD11" s="408"/>
      <c r="CE11" s="344">
        <f t="shared" si="3"/>
        <v>-2011.989999999998</v>
      </c>
      <c r="CF11" s="408"/>
      <c r="CG11" s="439"/>
      <c r="CH11" s="439"/>
      <c r="CI11" s="344">
        <f t="shared" ref="CI11:CI73" si="12">CE11-CG11-CH11</f>
        <v>-2011.989999999998</v>
      </c>
      <c r="CJ11" s="394" t="s">
        <v>732</v>
      </c>
      <c r="CK11" s="441"/>
      <c r="CL11" s="22" t="s">
        <v>122</v>
      </c>
      <c r="CM11" s="415"/>
      <c r="CN11" s="415"/>
      <c r="CO11" s="438"/>
      <c r="CP11" s="304" t="s">
        <v>12</v>
      </c>
      <c r="CQ11" s="302" t="s">
        <v>123</v>
      </c>
      <c r="CR11" s="415"/>
      <c r="CS11" s="415"/>
      <c r="CT11" s="415"/>
      <c r="CU11" s="442"/>
      <c r="CV11" s="302" t="s">
        <v>124</v>
      </c>
      <c r="CW11" s="415"/>
      <c r="CX11" s="415"/>
      <c r="CY11" s="415"/>
      <c r="CZ11" s="302">
        <f>(+CO68)</f>
        <v>12163242.059999999</v>
      </c>
    </row>
    <row r="12" spans="1:104" x14ac:dyDescent="0.2">
      <c r="A12" s="343">
        <f t="shared" si="4"/>
        <v>1</v>
      </c>
      <c r="B12" s="346" t="s">
        <v>125</v>
      </c>
      <c r="C12" s="346">
        <v>2499</v>
      </c>
      <c r="D12" s="408"/>
      <c r="E12" s="343">
        <v>1091</v>
      </c>
      <c r="F12" s="409">
        <v>0</v>
      </c>
      <c r="G12" s="409">
        <v>0</v>
      </c>
      <c r="H12" s="343">
        <v>48680</v>
      </c>
      <c r="I12" s="409">
        <v>0</v>
      </c>
      <c r="J12" s="409">
        <v>0</v>
      </c>
      <c r="K12" s="409">
        <v>0</v>
      </c>
      <c r="L12" s="409">
        <v>0</v>
      </c>
      <c r="M12" s="409">
        <v>0</v>
      </c>
      <c r="N12" s="344">
        <f t="shared" si="5"/>
        <v>49771</v>
      </c>
      <c r="O12" s="408"/>
      <c r="P12" s="343">
        <v>11814</v>
      </c>
      <c r="Q12" s="343">
        <v>324</v>
      </c>
      <c r="R12" s="343">
        <v>11280</v>
      </c>
      <c r="S12" s="409">
        <v>0</v>
      </c>
      <c r="T12" s="343">
        <v>1481</v>
      </c>
      <c r="U12" s="343">
        <v>100000</v>
      </c>
      <c r="V12" s="409">
        <v>0</v>
      </c>
      <c r="W12" s="349">
        <f t="shared" si="0"/>
        <v>124899</v>
      </c>
      <c r="X12" s="408"/>
      <c r="Y12" s="409"/>
      <c r="Z12" s="409"/>
      <c r="AA12" s="409"/>
      <c r="AB12" s="409"/>
      <c r="AC12" s="409"/>
      <c r="AD12" s="409"/>
      <c r="AE12" s="344">
        <f t="shared" si="6"/>
        <v>0</v>
      </c>
      <c r="AF12" s="408"/>
      <c r="AG12" s="344">
        <f t="shared" si="1"/>
        <v>174670</v>
      </c>
      <c r="AH12" s="408"/>
      <c r="AI12" s="343">
        <v>0</v>
      </c>
      <c r="AJ12" s="343">
        <v>0</v>
      </c>
      <c r="AK12" s="343">
        <v>0</v>
      </c>
      <c r="AL12" s="343">
        <v>224</v>
      </c>
      <c r="AM12" s="344">
        <f t="shared" si="7"/>
        <v>224</v>
      </c>
      <c r="AN12" s="408"/>
      <c r="AO12" s="343">
        <v>0</v>
      </c>
      <c r="AP12" s="343">
        <v>0</v>
      </c>
      <c r="AQ12" s="343">
        <v>0</v>
      </c>
      <c r="AR12" s="343">
        <v>325</v>
      </c>
      <c r="AS12" s="344">
        <f t="shared" si="8"/>
        <v>325</v>
      </c>
      <c r="AT12" s="408"/>
      <c r="AU12" s="343">
        <v>46323</v>
      </c>
      <c r="AV12" s="343">
        <v>10162</v>
      </c>
      <c r="AW12" s="343">
        <v>1258</v>
      </c>
      <c r="AX12" s="343">
        <v>0</v>
      </c>
      <c r="AY12" s="343">
        <v>0</v>
      </c>
      <c r="AZ12" s="343">
        <v>224</v>
      </c>
      <c r="BA12" s="344">
        <f t="shared" ref="BA12:BA77" si="13">(SUM(AU12:AZ12))</f>
        <v>57967</v>
      </c>
      <c r="BB12" s="408"/>
      <c r="BC12" s="343">
        <v>0</v>
      </c>
      <c r="BD12" s="343">
        <v>450</v>
      </c>
      <c r="BE12" s="343">
        <v>8254</v>
      </c>
      <c r="BF12" s="343">
        <v>0</v>
      </c>
      <c r="BG12" s="344">
        <f t="shared" si="9"/>
        <v>8704</v>
      </c>
      <c r="BH12" s="408"/>
      <c r="BI12" s="343">
        <v>5250</v>
      </c>
      <c r="BJ12" s="408"/>
      <c r="BK12" s="343">
        <v>0</v>
      </c>
      <c r="BL12" s="343">
        <v>0</v>
      </c>
      <c r="BM12" s="343">
        <v>795</v>
      </c>
      <c r="BN12" s="343">
        <v>1958</v>
      </c>
      <c r="BO12" s="343">
        <v>1785</v>
      </c>
      <c r="BP12" s="343">
        <v>0</v>
      </c>
      <c r="BQ12" s="343">
        <v>0</v>
      </c>
      <c r="BR12" s="343">
        <v>0</v>
      </c>
      <c r="BS12" s="343">
        <v>0</v>
      </c>
      <c r="BT12" s="343">
        <v>0</v>
      </c>
      <c r="BU12" s="343">
        <v>0</v>
      </c>
      <c r="BV12" s="343">
        <v>0</v>
      </c>
      <c r="BW12" s="344">
        <f t="shared" si="10"/>
        <v>4538</v>
      </c>
      <c r="BX12" s="345" t="s">
        <v>12</v>
      </c>
      <c r="BY12" s="344">
        <f t="shared" si="11"/>
        <v>77008</v>
      </c>
      <c r="BZ12" s="345" t="s">
        <v>12</v>
      </c>
      <c r="CA12" s="344">
        <f t="shared" si="2"/>
        <v>97662</v>
      </c>
      <c r="CB12" s="345" t="s">
        <v>12</v>
      </c>
      <c r="CC12" s="343">
        <v>0</v>
      </c>
      <c r="CD12" s="408"/>
      <c r="CE12" s="344">
        <f t="shared" si="3"/>
        <v>100161</v>
      </c>
      <c r="CF12" s="408"/>
      <c r="CG12" s="404">
        <v>78000</v>
      </c>
      <c r="CH12" s="404">
        <v>20000</v>
      </c>
      <c r="CI12" s="344">
        <f t="shared" si="12"/>
        <v>2161</v>
      </c>
      <c r="CJ12" s="394" t="s">
        <v>749</v>
      </c>
      <c r="CK12" s="297">
        <v>2</v>
      </c>
      <c r="CL12" s="302" t="s">
        <v>126</v>
      </c>
      <c r="CM12" s="415"/>
      <c r="CN12" s="415"/>
      <c r="CO12" s="321">
        <f>((+E204))</f>
        <v>41700209.600000009</v>
      </c>
      <c r="CP12" s="304" t="s">
        <v>12</v>
      </c>
      <c r="CQ12" s="302" t="s">
        <v>127</v>
      </c>
      <c r="CR12" s="415"/>
      <c r="CS12" s="415"/>
      <c r="CT12" s="415"/>
      <c r="CU12" s="321">
        <v>0</v>
      </c>
      <c r="CV12" s="302" t="s">
        <v>128</v>
      </c>
      <c r="CW12" s="415"/>
      <c r="CX12" s="415"/>
      <c r="CY12" s="415"/>
      <c r="CZ12" s="302">
        <f>(+CO50)</f>
        <v>77099845.129999995</v>
      </c>
    </row>
    <row r="13" spans="1:104" x14ac:dyDescent="0.2">
      <c r="A13" s="343">
        <f t="shared" si="4"/>
        <v>1</v>
      </c>
      <c r="B13" s="346" t="s">
        <v>129</v>
      </c>
      <c r="C13" s="395">
        <v>415789</v>
      </c>
      <c r="D13" s="408"/>
      <c r="E13" s="395">
        <v>211567</v>
      </c>
      <c r="F13" s="409">
        <v>0</v>
      </c>
      <c r="G13" s="395">
        <v>4290</v>
      </c>
      <c r="H13" s="409">
        <v>0</v>
      </c>
      <c r="I13" s="409">
        <v>0</v>
      </c>
      <c r="J13" s="409">
        <v>0</v>
      </c>
      <c r="K13" s="409">
        <v>0</v>
      </c>
      <c r="L13" s="409">
        <v>0</v>
      </c>
      <c r="M13" s="409">
        <v>0</v>
      </c>
      <c r="N13" s="344">
        <f>+(SUM(E13:M13))</f>
        <v>215857</v>
      </c>
      <c r="O13" s="408"/>
      <c r="P13" s="395">
        <v>476814</v>
      </c>
      <c r="Q13" s="409"/>
      <c r="R13" s="409"/>
      <c r="S13" s="409">
        <v>0</v>
      </c>
      <c r="T13" s="395">
        <v>42236</v>
      </c>
      <c r="U13" s="395">
        <v>100000</v>
      </c>
      <c r="V13" s="409">
        <v>0</v>
      </c>
      <c r="W13" s="349">
        <f t="shared" si="0"/>
        <v>619050</v>
      </c>
      <c r="X13" s="408"/>
      <c r="Y13" s="409"/>
      <c r="Z13" s="409"/>
      <c r="AA13" s="409"/>
      <c r="AB13" s="395">
        <v>80141</v>
      </c>
      <c r="AC13" s="409"/>
      <c r="AD13" s="409"/>
      <c r="AE13" s="344">
        <f t="shared" si="6"/>
        <v>80141</v>
      </c>
      <c r="AF13" s="408"/>
      <c r="AG13" s="344">
        <f t="shared" si="1"/>
        <v>915048</v>
      </c>
      <c r="AH13" s="408"/>
      <c r="AI13" s="343">
        <v>0</v>
      </c>
      <c r="AJ13" s="343">
        <v>0</v>
      </c>
      <c r="AK13" s="343">
        <v>0</v>
      </c>
      <c r="AL13" s="395">
        <v>1</v>
      </c>
      <c r="AM13" s="344">
        <f t="shared" si="7"/>
        <v>1</v>
      </c>
      <c r="AN13" s="408"/>
      <c r="AO13" s="395">
        <v>186407</v>
      </c>
      <c r="AP13" s="395">
        <v>5798</v>
      </c>
      <c r="AQ13" s="343">
        <v>0</v>
      </c>
      <c r="AR13" s="395">
        <v>839</v>
      </c>
      <c r="AS13" s="344">
        <f t="shared" si="8"/>
        <v>193044</v>
      </c>
      <c r="AT13" s="408"/>
      <c r="AU13" s="343">
        <v>0</v>
      </c>
      <c r="AV13" s="395">
        <v>149797</v>
      </c>
      <c r="AW13" s="395">
        <v>36611</v>
      </c>
      <c r="AX13" s="343">
        <v>0</v>
      </c>
      <c r="AY13" s="343">
        <v>0</v>
      </c>
      <c r="AZ13" s="395">
        <v>82476</v>
      </c>
      <c r="BA13" s="344">
        <f t="shared" si="13"/>
        <v>268884</v>
      </c>
      <c r="BB13" s="408"/>
      <c r="BC13" s="395">
        <v>82136</v>
      </c>
      <c r="BD13" s="395">
        <v>110769</v>
      </c>
      <c r="BE13" s="395">
        <v>72300</v>
      </c>
      <c r="BF13" s="395">
        <v>8391</v>
      </c>
      <c r="BG13" s="344">
        <f t="shared" si="9"/>
        <v>273596</v>
      </c>
      <c r="BH13" s="408"/>
      <c r="BI13" s="395">
        <v>44160</v>
      </c>
      <c r="BJ13" s="408"/>
      <c r="BK13" s="343">
        <v>0</v>
      </c>
      <c r="BL13" s="343">
        <v>0</v>
      </c>
      <c r="BM13" s="395">
        <v>35342</v>
      </c>
      <c r="BN13" s="395">
        <v>2470</v>
      </c>
      <c r="BO13" s="395">
        <v>97551</v>
      </c>
      <c r="BP13" s="343">
        <v>0</v>
      </c>
      <c r="BQ13" s="343">
        <v>0</v>
      </c>
      <c r="BR13" s="343">
        <v>0</v>
      </c>
      <c r="BS13" s="343">
        <v>0</v>
      </c>
      <c r="BT13" s="343">
        <v>0</v>
      </c>
      <c r="BU13" s="343">
        <v>0</v>
      </c>
      <c r="BV13" s="343">
        <v>0</v>
      </c>
      <c r="BW13" s="344">
        <f t="shared" si="10"/>
        <v>135363</v>
      </c>
      <c r="BX13" s="345" t="s">
        <v>12</v>
      </c>
      <c r="BY13" s="344">
        <f t="shared" si="11"/>
        <v>915048</v>
      </c>
      <c r="BZ13" s="345" t="s">
        <v>12</v>
      </c>
      <c r="CA13" s="344">
        <f t="shared" si="2"/>
        <v>0</v>
      </c>
      <c r="CB13" s="345" t="s">
        <v>12</v>
      </c>
      <c r="CC13" s="343">
        <v>0</v>
      </c>
      <c r="CD13" s="408"/>
      <c r="CE13" s="344">
        <f t="shared" si="3"/>
        <v>415789</v>
      </c>
      <c r="CF13" s="408"/>
      <c r="CG13" s="395">
        <v>250000</v>
      </c>
      <c r="CH13" s="395">
        <v>165789</v>
      </c>
      <c r="CI13" s="344">
        <f>CE13-CG13-CH13</f>
        <v>0</v>
      </c>
      <c r="CJ13" s="394" t="s">
        <v>732</v>
      </c>
      <c r="CK13" s="297">
        <v>3</v>
      </c>
      <c r="CL13" s="302" t="s">
        <v>130</v>
      </c>
      <c r="CM13" s="415"/>
      <c r="CN13" s="415"/>
      <c r="CO13" s="321">
        <f>((+F204))</f>
        <v>305212.63</v>
      </c>
      <c r="CP13" s="304" t="s">
        <v>12</v>
      </c>
      <c r="CQ13" s="302" t="s">
        <v>131</v>
      </c>
      <c r="CR13" s="415"/>
      <c r="CS13" s="415"/>
      <c r="CT13" s="415"/>
      <c r="CU13" s="321">
        <f>(+CO19)</f>
        <v>112390.52</v>
      </c>
      <c r="CV13" s="302" t="s">
        <v>132</v>
      </c>
      <c r="CW13" s="415"/>
      <c r="CX13" s="415"/>
      <c r="CY13" s="415"/>
      <c r="CZ13" s="302">
        <f>((SUM(CZ9:CZ12)))</f>
        <v>93914857.489999995</v>
      </c>
    </row>
    <row r="14" spans="1:104" x14ac:dyDescent="0.2">
      <c r="A14" s="343">
        <f t="shared" si="4"/>
        <v>1</v>
      </c>
      <c r="B14" s="346" t="s">
        <v>133</v>
      </c>
      <c r="C14" s="395">
        <v>2951984.86</v>
      </c>
      <c r="D14" s="408"/>
      <c r="E14" s="409">
        <v>0</v>
      </c>
      <c r="F14" s="395">
        <v>5475</v>
      </c>
      <c r="G14" s="395">
        <v>203665.79</v>
      </c>
      <c r="H14" s="395">
        <v>422342.45</v>
      </c>
      <c r="I14" s="409">
        <v>0</v>
      </c>
      <c r="J14" s="409">
        <v>0</v>
      </c>
      <c r="K14" s="409">
        <v>0</v>
      </c>
      <c r="L14" s="409">
        <v>0</v>
      </c>
      <c r="M14" s="395">
        <v>797040.81</v>
      </c>
      <c r="N14" s="344">
        <f t="shared" si="5"/>
        <v>1428524.05</v>
      </c>
      <c r="O14" s="408"/>
      <c r="P14" s="395">
        <v>924617.8</v>
      </c>
      <c r="Q14" s="395">
        <v>140814.78</v>
      </c>
      <c r="R14" s="395">
        <v>751177.21</v>
      </c>
      <c r="S14" s="409">
        <v>0</v>
      </c>
      <c r="T14" s="343">
        <v>0</v>
      </c>
      <c r="U14" s="409">
        <v>0</v>
      </c>
      <c r="V14" s="409">
        <v>0</v>
      </c>
      <c r="W14" s="349">
        <f t="shared" si="0"/>
        <v>1816609.79</v>
      </c>
      <c r="X14" s="408"/>
      <c r="Y14" s="409"/>
      <c r="Z14" s="409"/>
      <c r="AA14" s="409"/>
      <c r="AB14" s="409"/>
      <c r="AC14" s="409"/>
      <c r="AD14" s="395">
        <v>160000</v>
      </c>
      <c r="AE14" s="344">
        <f t="shared" si="6"/>
        <v>160000</v>
      </c>
      <c r="AF14" s="408"/>
      <c r="AG14" s="344">
        <f t="shared" si="1"/>
        <v>3405133.84</v>
      </c>
      <c r="AH14" s="408"/>
      <c r="AI14" s="395">
        <v>1672596.33</v>
      </c>
      <c r="AJ14" s="395">
        <v>1790012.81</v>
      </c>
      <c r="AK14" s="343">
        <v>0</v>
      </c>
      <c r="AL14" s="395">
        <v>50974.32</v>
      </c>
      <c r="AM14" s="344">
        <f t="shared" si="7"/>
        <v>3513583.46</v>
      </c>
      <c r="AN14" s="408"/>
      <c r="AO14" s="395">
        <v>43562</v>
      </c>
      <c r="AP14" s="395">
        <v>120767</v>
      </c>
      <c r="AQ14" s="395">
        <v>15166.71</v>
      </c>
      <c r="AR14" s="395">
        <v>91147.18</v>
      </c>
      <c r="AS14" s="344">
        <f t="shared" si="8"/>
        <v>270642.89</v>
      </c>
      <c r="AT14" s="408"/>
      <c r="AU14" s="395">
        <v>57662.65</v>
      </c>
      <c r="AV14" s="395">
        <v>235084.86</v>
      </c>
      <c r="AW14" s="395">
        <v>254724.31</v>
      </c>
      <c r="AX14" s="395">
        <v>4402.26</v>
      </c>
      <c r="AY14" s="343">
        <v>0</v>
      </c>
      <c r="AZ14" s="395">
        <v>171548.1</v>
      </c>
      <c r="BA14" s="344">
        <f t="shared" si="13"/>
        <v>723422.18</v>
      </c>
      <c r="BB14" s="408"/>
      <c r="BC14" s="395">
        <v>444256.78</v>
      </c>
      <c r="BD14" s="395">
        <v>10416.34</v>
      </c>
      <c r="BE14" s="395">
        <v>186324.51</v>
      </c>
      <c r="BF14" s="343">
        <v>0</v>
      </c>
      <c r="BG14" s="344">
        <f t="shared" si="9"/>
        <v>640997.63000000012</v>
      </c>
      <c r="BH14" s="408"/>
      <c r="BI14" s="395">
        <v>105736.47</v>
      </c>
      <c r="BJ14" s="408"/>
      <c r="BK14" s="395">
        <v>48228.5</v>
      </c>
      <c r="BL14" s="343">
        <v>0</v>
      </c>
      <c r="BM14" s="395">
        <v>46461.86</v>
      </c>
      <c r="BN14" s="343">
        <v>0</v>
      </c>
      <c r="BO14" s="395">
        <v>951734.45</v>
      </c>
      <c r="BP14" s="343">
        <v>0</v>
      </c>
      <c r="BQ14" s="343">
        <v>0</v>
      </c>
      <c r="BR14" s="343">
        <v>0</v>
      </c>
      <c r="BS14" s="343">
        <v>0</v>
      </c>
      <c r="BT14" s="343">
        <v>0</v>
      </c>
      <c r="BU14" s="343">
        <v>0</v>
      </c>
      <c r="BV14" s="395">
        <v>4660.5600000000004</v>
      </c>
      <c r="BW14" s="344">
        <f t="shared" si="10"/>
        <v>1051085.3699999999</v>
      </c>
      <c r="BX14" s="345" t="s">
        <v>12</v>
      </c>
      <c r="BY14" s="344">
        <f t="shared" si="11"/>
        <v>6305468</v>
      </c>
      <c r="BZ14" s="345" t="s">
        <v>12</v>
      </c>
      <c r="CA14" s="344">
        <f t="shared" si="2"/>
        <v>-2900334.16</v>
      </c>
      <c r="CB14" s="345" t="s">
        <v>12</v>
      </c>
      <c r="CC14" s="343">
        <v>0</v>
      </c>
      <c r="CD14" s="408"/>
      <c r="CE14" s="344">
        <f t="shared" si="3"/>
        <v>51650.699999999721</v>
      </c>
      <c r="CF14" s="408"/>
      <c r="CG14" s="395">
        <v>51650.7</v>
      </c>
      <c r="CH14" s="439"/>
      <c r="CI14" s="344">
        <f t="shared" si="12"/>
        <v>-2.7648638933897018E-10</v>
      </c>
      <c r="CJ14" s="443"/>
      <c r="CK14" s="297">
        <v>4</v>
      </c>
      <c r="CL14" s="302" t="s">
        <v>134</v>
      </c>
      <c r="CM14" s="415"/>
      <c r="CN14" s="415"/>
      <c r="CO14" s="321">
        <f>((+G204))</f>
        <v>6376328.46</v>
      </c>
      <c r="CP14" s="304" t="s">
        <v>12</v>
      </c>
      <c r="CQ14" s="302" t="s">
        <v>135</v>
      </c>
      <c r="CR14" s="415"/>
      <c r="CS14" s="415"/>
      <c r="CT14" s="415"/>
      <c r="CU14" s="321">
        <f>(+CO13+CO14+CO18)</f>
        <v>26895815.620000001</v>
      </c>
      <c r="CV14" s="302" t="s">
        <v>136</v>
      </c>
      <c r="CW14" s="415"/>
      <c r="CX14" s="415"/>
      <c r="CY14" s="415"/>
      <c r="CZ14" s="423"/>
    </row>
    <row r="15" spans="1:104" x14ac:dyDescent="0.2">
      <c r="A15" s="343">
        <f t="shared" si="4"/>
        <v>1</v>
      </c>
      <c r="B15" s="346" t="s">
        <v>137</v>
      </c>
      <c r="C15" s="411">
        <v>0</v>
      </c>
      <c r="D15" s="408"/>
      <c r="E15" s="343">
        <v>80278</v>
      </c>
      <c r="F15" s="409">
        <v>0</v>
      </c>
      <c r="G15" s="409">
        <v>0</v>
      </c>
      <c r="H15" s="343">
        <v>50000</v>
      </c>
      <c r="I15" s="409">
        <v>0</v>
      </c>
      <c r="J15" s="409">
        <v>0</v>
      </c>
      <c r="K15" s="409">
        <v>0</v>
      </c>
      <c r="L15" s="409">
        <v>0</v>
      </c>
      <c r="M15" s="343">
        <v>57000</v>
      </c>
      <c r="N15" s="344">
        <f t="shared" si="5"/>
        <v>187278</v>
      </c>
      <c r="O15" s="408"/>
      <c r="P15" s="343">
        <v>32570</v>
      </c>
      <c r="Q15" s="409"/>
      <c r="R15" s="409"/>
      <c r="S15" s="343">
        <v>21250</v>
      </c>
      <c r="T15" s="343">
        <v>59026</v>
      </c>
      <c r="U15" s="409"/>
      <c r="V15" s="409">
        <v>0</v>
      </c>
      <c r="W15" s="349">
        <f t="shared" si="0"/>
        <v>112846</v>
      </c>
      <c r="X15" s="408"/>
      <c r="Y15" s="409"/>
      <c r="Z15" s="409"/>
      <c r="AA15" s="409"/>
      <c r="AB15" s="409"/>
      <c r="AC15" s="409"/>
      <c r="AD15" s="409"/>
      <c r="AE15" s="344">
        <f t="shared" si="6"/>
        <v>0</v>
      </c>
      <c r="AF15" s="408"/>
      <c r="AG15" s="344">
        <f t="shared" si="1"/>
        <v>300124</v>
      </c>
      <c r="AH15" s="408"/>
      <c r="AI15" s="343">
        <v>0</v>
      </c>
      <c r="AJ15" s="343">
        <v>0</v>
      </c>
      <c r="AK15" s="343">
        <v>0</v>
      </c>
      <c r="AL15" s="343">
        <v>0</v>
      </c>
      <c r="AM15" s="344">
        <f>(SUM(AI15:AL15))</f>
        <v>0</v>
      </c>
      <c r="AN15" s="408"/>
      <c r="AO15" s="343">
        <v>0</v>
      </c>
      <c r="AP15" s="343">
        <v>0</v>
      </c>
      <c r="AQ15" s="343">
        <v>0</v>
      </c>
      <c r="AR15" s="409"/>
      <c r="AS15" s="344">
        <f t="shared" si="8"/>
        <v>0</v>
      </c>
      <c r="AT15" s="408"/>
      <c r="AU15" s="343">
        <v>23522</v>
      </c>
      <c r="AV15" s="343">
        <v>34500</v>
      </c>
      <c r="AW15" s="343">
        <v>35746</v>
      </c>
      <c r="AX15" s="343">
        <v>29778</v>
      </c>
      <c r="AY15" s="343">
        <v>0</v>
      </c>
      <c r="AZ15" s="343">
        <v>1853</v>
      </c>
      <c r="BA15" s="344">
        <f t="shared" si="13"/>
        <v>125399</v>
      </c>
      <c r="BB15" s="408"/>
      <c r="BC15" s="343">
        <v>0</v>
      </c>
      <c r="BD15" s="343">
        <v>42340</v>
      </c>
      <c r="BE15" s="343">
        <v>29430</v>
      </c>
      <c r="BF15" s="343">
        <v>8517</v>
      </c>
      <c r="BG15" s="344">
        <f t="shared" si="9"/>
        <v>80287</v>
      </c>
      <c r="BH15" s="408"/>
      <c r="BI15" s="343">
        <v>41109</v>
      </c>
      <c r="BJ15" s="408"/>
      <c r="BK15" s="343">
        <v>21129</v>
      </c>
      <c r="BL15" s="343">
        <v>25000</v>
      </c>
      <c r="BM15" s="343">
        <v>0</v>
      </c>
      <c r="BN15" s="343">
        <v>0</v>
      </c>
      <c r="BO15" s="343">
        <v>0</v>
      </c>
      <c r="BP15" s="343">
        <v>0</v>
      </c>
      <c r="BQ15" s="343">
        <v>0</v>
      </c>
      <c r="BR15" s="343">
        <v>0</v>
      </c>
      <c r="BS15" s="343">
        <v>0</v>
      </c>
      <c r="BT15" s="343">
        <v>0</v>
      </c>
      <c r="BU15" s="343">
        <v>0</v>
      </c>
      <c r="BV15" s="343">
        <v>0</v>
      </c>
      <c r="BW15" s="344">
        <f t="shared" si="10"/>
        <v>46129</v>
      </c>
      <c r="BX15" s="345" t="s">
        <v>12</v>
      </c>
      <c r="BY15" s="344">
        <f t="shared" si="11"/>
        <v>292924</v>
      </c>
      <c r="BZ15" s="345" t="s">
        <v>12</v>
      </c>
      <c r="CA15" s="344">
        <f t="shared" si="2"/>
        <v>7200</v>
      </c>
      <c r="CB15" s="345" t="s">
        <v>12</v>
      </c>
      <c r="CC15" s="343">
        <v>0</v>
      </c>
      <c r="CD15" s="408"/>
      <c r="CE15" s="344">
        <f t="shared" si="3"/>
        <v>7200</v>
      </c>
      <c r="CF15" s="408"/>
      <c r="CG15" s="343">
        <v>7200</v>
      </c>
      <c r="CH15" s="439"/>
      <c r="CI15" s="344">
        <f t="shared" si="12"/>
        <v>0</v>
      </c>
      <c r="CJ15" s="394" t="s">
        <v>732</v>
      </c>
      <c r="CK15" s="297">
        <v>5</v>
      </c>
      <c r="CL15" s="302" t="s">
        <v>138</v>
      </c>
      <c r="CM15" s="415"/>
      <c r="CN15" s="415"/>
      <c r="CO15" s="321">
        <f>((+H204))</f>
        <v>17901530.370000001</v>
      </c>
      <c r="CP15" s="304" t="s">
        <v>12</v>
      </c>
      <c r="CQ15" s="302" t="s">
        <v>139</v>
      </c>
      <c r="CR15" s="415"/>
      <c r="CS15" s="415"/>
      <c r="CT15" s="415"/>
      <c r="CU15" s="321">
        <f>(+CO20)</f>
        <v>34813472.93</v>
      </c>
      <c r="CV15" s="302" t="s">
        <v>140</v>
      </c>
      <c r="CW15" s="415"/>
      <c r="CX15" s="415"/>
      <c r="CY15" s="415"/>
      <c r="CZ15" s="302">
        <f>(+CO52+CO53+CO55+CO56+CO57+CO59+CO60+CO61+CO62+CO66)</f>
        <v>78419039.709999993</v>
      </c>
    </row>
    <row r="16" spans="1:104" x14ac:dyDescent="0.2">
      <c r="A16" s="343">
        <f t="shared" si="4"/>
        <v>1</v>
      </c>
      <c r="B16" s="346" t="s">
        <v>141</v>
      </c>
      <c r="C16" s="346">
        <v>11114</v>
      </c>
      <c r="D16" s="408"/>
      <c r="E16" s="409">
        <v>0</v>
      </c>
      <c r="F16" s="409">
        <v>0</v>
      </c>
      <c r="G16" s="343">
        <v>114.35</v>
      </c>
      <c r="H16" s="409">
        <v>0</v>
      </c>
      <c r="I16" s="409">
        <v>0</v>
      </c>
      <c r="J16" s="409">
        <v>0</v>
      </c>
      <c r="K16" s="409">
        <v>0</v>
      </c>
      <c r="L16" s="409">
        <v>0</v>
      </c>
      <c r="M16" s="409">
        <v>0</v>
      </c>
      <c r="N16" s="344">
        <f t="shared" si="5"/>
        <v>114.35</v>
      </c>
      <c r="O16" s="408"/>
      <c r="P16" s="343">
        <v>35995.699999999997</v>
      </c>
      <c r="Q16" s="409"/>
      <c r="R16" s="409"/>
      <c r="S16" s="409">
        <v>0</v>
      </c>
      <c r="T16" s="409">
        <v>0</v>
      </c>
      <c r="U16" s="409">
        <v>0</v>
      </c>
      <c r="V16" s="409">
        <v>0</v>
      </c>
      <c r="W16" s="349">
        <f t="shared" si="0"/>
        <v>35995.699999999997</v>
      </c>
      <c r="X16" s="408"/>
      <c r="Y16" s="409"/>
      <c r="Z16" s="409"/>
      <c r="AA16" s="409"/>
      <c r="AB16" s="409"/>
      <c r="AC16" s="409"/>
      <c r="AD16" s="409"/>
      <c r="AE16" s="344">
        <f t="shared" si="6"/>
        <v>0</v>
      </c>
      <c r="AF16" s="408"/>
      <c r="AG16" s="344">
        <f t="shared" si="1"/>
        <v>36110.049999999996</v>
      </c>
      <c r="AH16" s="408"/>
      <c r="AI16" s="343">
        <v>0</v>
      </c>
      <c r="AJ16" s="343">
        <v>0</v>
      </c>
      <c r="AK16" s="343">
        <v>0</v>
      </c>
      <c r="AL16" s="343">
        <v>0</v>
      </c>
      <c r="AM16" s="344">
        <f>(SUM(AI16:AL16))</f>
        <v>0</v>
      </c>
      <c r="AN16" s="408"/>
      <c r="AO16" s="343">
        <v>0</v>
      </c>
      <c r="AP16" s="343">
        <v>0</v>
      </c>
      <c r="AQ16" s="343">
        <v>0</v>
      </c>
      <c r="AR16" s="343">
        <v>0</v>
      </c>
      <c r="AS16" s="344">
        <f t="shared" si="8"/>
        <v>0</v>
      </c>
      <c r="AT16" s="408"/>
      <c r="AU16" s="343">
        <v>0</v>
      </c>
      <c r="AV16" s="343">
        <v>2499.73</v>
      </c>
      <c r="AW16" s="343">
        <v>2162.9899999999998</v>
      </c>
      <c r="AX16" s="343">
        <v>200</v>
      </c>
      <c r="AY16" s="343">
        <v>0</v>
      </c>
      <c r="AZ16" s="343">
        <v>0</v>
      </c>
      <c r="BA16" s="344">
        <f t="shared" si="13"/>
        <v>4862.7199999999993</v>
      </c>
      <c r="BB16" s="408"/>
      <c r="BC16" s="343">
        <v>7260</v>
      </c>
      <c r="BD16" s="343">
        <v>0</v>
      </c>
      <c r="BE16" s="343">
        <v>1995.16</v>
      </c>
      <c r="BF16" s="343">
        <v>0</v>
      </c>
      <c r="BG16" s="344">
        <f t="shared" si="9"/>
        <v>9255.16</v>
      </c>
      <c r="BH16" s="408"/>
      <c r="BI16" s="343">
        <v>0</v>
      </c>
      <c r="BJ16" s="408"/>
      <c r="BK16" s="343">
        <v>0</v>
      </c>
      <c r="BL16" s="343">
        <v>0</v>
      </c>
      <c r="BM16" s="343">
        <v>3473.73</v>
      </c>
      <c r="BN16" s="343">
        <v>101</v>
      </c>
      <c r="BO16" s="343">
        <v>0</v>
      </c>
      <c r="BP16" s="343">
        <v>0</v>
      </c>
      <c r="BQ16" s="343">
        <v>0</v>
      </c>
      <c r="BR16" s="343">
        <v>0</v>
      </c>
      <c r="BS16" s="343">
        <v>0</v>
      </c>
      <c r="BT16" s="343">
        <v>0</v>
      </c>
      <c r="BU16" s="343">
        <v>0</v>
      </c>
      <c r="BV16" s="343">
        <v>0</v>
      </c>
      <c r="BW16" s="344">
        <f t="shared" si="10"/>
        <v>3574.73</v>
      </c>
      <c r="BX16" s="345" t="s">
        <v>12</v>
      </c>
      <c r="BY16" s="344">
        <f t="shared" si="11"/>
        <v>17692.61</v>
      </c>
      <c r="BZ16" s="345" t="s">
        <v>12</v>
      </c>
      <c r="CA16" s="344">
        <f t="shared" si="2"/>
        <v>18417.439999999995</v>
      </c>
      <c r="CB16" s="345" t="s">
        <v>12</v>
      </c>
      <c r="CC16" s="343">
        <v>0</v>
      </c>
      <c r="CD16" s="408"/>
      <c r="CE16" s="344">
        <f t="shared" si="3"/>
        <v>29531.439999999995</v>
      </c>
      <c r="CF16" s="408"/>
      <c r="CG16" s="439"/>
      <c r="CH16" s="439"/>
      <c r="CI16" s="344">
        <f t="shared" si="12"/>
        <v>29531.439999999995</v>
      </c>
      <c r="CJ16" s="394" t="s">
        <v>732</v>
      </c>
      <c r="CK16" s="297">
        <v>6</v>
      </c>
      <c r="CL16" s="302" t="s">
        <v>142</v>
      </c>
      <c r="CM16" s="415"/>
      <c r="CN16" s="415"/>
      <c r="CO16" s="321">
        <f>((+I204))</f>
        <v>766065</v>
      </c>
      <c r="CP16" s="304" t="s">
        <v>12</v>
      </c>
      <c r="CQ16" s="302" t="s">
        <v>143</v>
      </c>
      <c r="CR16" s="415"/>
      <c r="CS16" s="415"/>
      <c r="CT16" s="415"/>
      <c r="CU16" s="332" t="s">
        <v>83</v>
      </c>
      <c r="CV16" s="302" t="s">
        <v>144</v>
      </c>
      <c r="CW16" s="415"/>
      <c r="CX16" s="415"/>
      <c r="CY16" s="415"/>
      <c r="CZ16" s="302">
        <f>(+CO54)</f>
        <v>7724268.6800000016</v>
      </c>
    </row>
    <row r="17" spans="1:104" x14ac:dyDescent="0.2">
      <c r="A17" s="343">
        <f t="shared" si="4"/>
        <v>1</v>
      </c>
      <c r="B17" s="346" t="s">
        <v>145</v>
      </c>
      <c r="C17" s="411">
        <v>0</v>
      </c>
      <c r="D17" s="408"/>
      <c r="E17" s="395">
        <v>135186</v>
      </c>
      <c r="F17" s="409">
        <v>0</v>
      </c>
      <c r="G17" s="395">
        <v>12171</v>
      </c>
      <c r="H17" s="409">
        <v>0</v>
      </c>
      <c r="I17" s="409">
        <v>0</v>
      </c>
      <c r="J17" s="409">
        <v>0</v>
      </c>
      <c r="K17" s="395">
        <v>9416</v>
      </c>
      <c r="L17" s="409">
        <v>0</v>
      </c>
      <c r="M17" s="395">
        <v>53900</v>
      </c>
      <c r="N17" s="344">
        <f t="shared" si="5"/>
        <v>210673</v>
      </c>
      <c r="O17" s="408"/>
      <c r="P17" s="395">
        <v>80217</v>
      </c>
      <c r="Q17" s="409"/>
      <c r="R17" s="409"/>
      <c r="S17" s="409">
        <v>0</v>
      </c>
      <c r="T17" s="409">
        <v>0</v>
      </c>
      <c r="U17" s="409">
        <v>0</v>
      </c>
      <c r="V17" s="409">
        <v>0</v>
      </c>
      <c r="W17" s="349">
        <f t="shared" si="0"/>
        <v>80217</v>
      </c>
      <c r="X17" s="408"/>
      <c r="Y17" s="409"/>
      <c r="Z17" s="409"/>
      <c r="AA17" s="409"/>
      <c r="AB17" s="409"/>
      <c r="AC17" s="409"/>
      <c r="AD17" s="409"/>
      <c r="AE17" s="344">
        <f t="shared" si="6"/>
        <v>0</v>
      </c>
      <c r="AF17" s="408"/>
      <c r="AG17" s="344">
        <f t="shared" si="1"/>
        <v>290890</v>
      </c>
      <c r="AH17" s="408"/>
      <c r="AI17" s="343">
        <v>0</v>
      </c>
      <c r="AJ17" s="343">
        <v>0</v>
      </c>
      <c r="AK17" s="343">
        <v>0</v>
      </c>
      <c r="AL17" s="343">
        <v>0</v>
      </c>
      <c r="AM17" s="344">
        <f t="shared" si="7"/>
        <v>0</v>
      </c>
      <c r="AN17" s="408"/>
      <c r="AO17" s="395">
        <v>94596</v>
      </c>
      <c r="AP17" s="395">
        <v>24003</v>
      </c>
      <c r="AQ17" s="343">
        <v>0</v>
      </c>
      <c r="AR17" s="395">
        <v>11500</v>
      </c>
      <c r="AS17" s="344">
        <f t="shared" si="8"/>
        <v>130099</v>
      </c>
      <c r="AT17" s="408"/>
      <c r="AU17" s="343">
        <v>0</v>
      </c>
      <c r="AV17" s="343">
        <v>0</v>
      </c>
      <c r="AW17" s="395">
        <v>55348</v>
      </c>
      <c r="AX17" s="395">
        <v>6829</v>
      </c>
      <c r="AY17" s="343">
        <v>0</v>
      </c>
      <c r="AZ17" s="343">
        <v>0</v>
      </c>
      <c r="BA17" s="344">
        <f t="shared" si="13"/>
        <v>62177</v>
      </c>
      <c r="BB17" s="408"/>
      <c r="BC17" s="343">
        <v>0</v>
      </c>
      <c r="BD17" s="343">
        <v>0</v>
      </c>
      <c r="BE17" s="395">
        <v>54193</v>
      </c>
      <c r="BF17" s="343">
        <v>0</v>
      </c>
      <c r="BG17" s="344">
        <f t="shared" si="9"/>
        <v>54193</v>
      </c>
      <c r="BH17" s="408"/>
      <c r="BI17" s="395">
        <v>12500</v>
      </c>
      <c r="BJ17" s="408"/>
      <c r="BK17" s="343">
        <v>0</v>
      </c>
      <c r="BL17" s="343">
        <v>0</v>
      </c>
      <c r="BM17" s="395">
        <v>15029</v>
      </c>
      <c r="BN17" s="395">
        <v>2537</v>
      </c>
      <c r="BO17" s="395">
        <v>14355</v>
      </c>
      <c r="BP17" s="343">
        <v>0</v>
      </c>
      <c r="BQ17" s="343">
        <v>0</v>
      </c>
      <c r="BR17" s="343">
        <v>0</v>
      </c>
      <c r="BS17" s="343">
        <v>0</v>
      </c>
      <c r="BT17" s="343">
        <v>0</v>
      </c>
      <c r="BU17" s="343">
        <v>0</v>
      </c>
      <c r="BV17" s="343">
        <v>0</v>
      </c>
      <c r="BW17" s="344">
        <f t="shared" si="10"/>
        <v>31921</v>
      </c>
      <c r="BX17" s="345" t="s">
        <v>12</v>
      </c>
      <c r="BY17" s="344">
        <f t="shared" si="11"/>
        <v>290890</v>
      </c>
      <c r="BZ17" s="345" t="s">
        <v>12</v>
      </c>
      <c r="CA17" s="344">
        <f t="shared" si="2"/>
        <v>0</v>
      </c>
      <c r="CB17" s="345" t="s">
        <v>12</v>
      </c>
      <c r="CC17" s="343">
        <v>0</v>
      </c>
      <c r="CD17" s="408"/>
      <c r="CE17" s="344">
        <f t="shared" si="3"/>
        <v>0</v>
      </c>
      <c r="CF17" s="408"/>
      <c r="CG17" s="439"/>
      <c r="CH17" s="439"/>
      <c r="CI17" s="344">
        <f t="shared" si="12"/>
        <v>0</v>
      </c>
      <c r="CJ17" s="394" t="s">
        <v>732</v>
      </c>
      <c r="CK17" s="297">
        <v>7</v>
      </c>
      <c r="CL17" s="302" t="s">
        <v>146</v>
      </c>
      <c r="CM17" s="415"/>
      <c r="CN17" s="415"/>
      <c r="CO17" s="321">
        <f>((+J204))</f>
        <v>1</v>
      </c>
      <c r="CP17" s="304" t="s">
        <v>12</v>
      </c>
      <c r="CQ17" s="302" t="s">
        <v>147</v>
      </c>
      <c r="CR17" s="415"/>
      <c r="CS17" s="415"/>
      <c r="CT17" s="415"/>
      <c r="CU17" s="321">
        <f>(+CO16)</f>
        <v>766065</v>
      </c>
      <c r="CV17" s="302" t="s">
        <v>148</v>
      </c>
      <c r="CW17" s="415"/>
      <c r="CX17" s="415"/>
      <c r="CY17" s="415"/>
      <c r="CZ17" s="302">
        <f>((SUM(CZ15:CZ16)))</f>
        <v>86143308.390000001</v>
      </c>
    </row>
    <row r="18" spans="1:104" x14ac:dyDescent="0.2">
      <c r="A18" s="343">
        <f t="shared" si="4"/>
        <v>1</v>
      </c>
      <c r="B18" s="346" t="s">
        <v>149</v>
      </c>
      <c r="C18" s="411">
        <v>0</v>
      </c>
      <c r="D18" s="408"/>
      <c r="E18" s="409">
        <v>0</v>
      </c>
      <c r="F18" s="409">
        <v>0</v>
      </c>
      <c r="G18" s="395">
        <v>2999</v>
      </c>
      <c r="H18" s="409">
        <v>0</v>
      </c>
      <c r="I18" s="409">
        <v>0</v>
      </c>
      <c r="J18" s="409">
        <v>0</v>
      </c>
      <c r="K18" s="409">
        <v>0</v>
      </c>
      <c r="L18" s="409">
        <v>0</v>
      </c>
      <c r="M18" s="395">
        <v>5788</v>
      </c>
      <c r="N18" s="344">
        <f>+(SUM(E18:M18))</f>
        <v>8787</v>
      </c>
      <c r="O18" s="408"/>
      <c r="P18" s="395">
        <v>27479</v>
      </c>
      <c r="Q18" s="395">
        <v>5431</v>
      </c>
      <c r="R18" s="395">
        <v>33877</v>
      </c>
      <c r="S18" s="409">
        <v>0</v>
      </c>
      <c r="T18" s="395">
        <v>8107</v>
      </c>
      <c r="U18" s="409">
        <v>0</v>
      </c>
      <c r="V18" s="409">
        <v>0</v>
      </c>
      <c r="W18" s="349">
        <f t="shared" si="0"/>
        <v>74894</v>
      </c>
      <c r="X18" s="408"/>
      <c r="Y18" s="409"/>
      <c r="Z18" s="409"/>
      <c r="AA18" s="409"/>
      <c r="AB18" s="409"/>
      <c r="AC18" s="409"/>
      <c r="AD18" s="409"/>
      <c r="AE18" s="344">
        <f t="shared" si="6"/>
        <v>0</v>
      </c>
      <c r="AF18" s="408"/>
      <c r="AG18" s="344">
        <f t="shared" si="1"/>
        <v>83681</v>
      </c>
      <c r="AH18" s="408"/>
      <c r="AI18" s="343">
        <v>0</v>
      </c>
      <c r="AJ18" s="343">
        <v>0</v>
      </c>
      <c r="AK18" s="343">
        <v>0</v>
      </c>
      <c r="AL18" s="343">
        <v>0</v>
      </c>
      <c r="AM18" s="344">
        <f t="shared" si="7"/>
        <v>0</v>
      </c>
      <c r="AN18" s="408"/>
      <c r="AO18" s="343">
        <v>0</v>
      </c>
      <c r="AP18" s="343">
        <v>0</v>
      </c>
      <c r="AQ18" s="343">
        <v>0</v>
      </c>
      <c r="AR18" s="395">
        <v>224</v>
      </c>
      <c r="AS18" s="344">
        <f t="shared" si="8"/>
        <v>224</v>
      </c>
      <c r="AT18" s="408"/>
      <c r="AU18" s="343">
        <v>0</v>
      </c>
      <c r="AV18" s="395">
        <v>18125.8</v>
      </c>
      <c r="AW18" s="395">
        <v>6266.21</v>
      </c>
      <c r="AX18" s="343">
        <v>0</v>
      </c>
      <c r="AY18" s="343">
        <v>0</v>
      </c>
      <c r="AZ18" s="395">
        <v>4713.2</v>
      </c>
      <c r="BA18" s="344">
        <f t="shared" si="13"/>
        <v>29105.21</v>
      </c>
      <c r="BB18" s="408"/>
      <c r="BC18" s="343">
        <v>0</v>
      </c>
      <c r="BD18" s="395">
        <v>135</v>
      </c>
      <c r="BE18" s="395">
        <v>76.36</v>
      </c>
      <c r="BF18" s="343">
        <v>0</v>
      </c>
      <c r="BG18" s="344">
        <f t="shared" si="9"/>
        <v>211.36</v>
      </c>
      <c r="BH18" s="408"/>
      <c r="BI18" s="395">
        <v>16654.150000000001</v>
      </c>
      <c r="BJ18" s="408"/>
      <c r="BK18" s="343">
        <v>0</v>
      </c>
      <c r="BL18" s="343">
        <v>0</v>
      </c>
      <c r="BM18" s="395">
        <v>10977</v>
      </c>
      <c r="BN18" s="395">
        <v>5800</v>
      </c>
      <c r="BO18" s="395">
        <v>137</v>
      </c>
      <c r="BP18" s="343">
        <v>0</v>
      </c>
      <c r="BQ18" s="343">
        <v>0</v>
      </c>
      <c r="BR18" s="343">
        <v>0</v>
      </c>
      <c r="BS18" s="343">
        <v>0</v>
      </c>
      <c r="BT18" s="343">
        <v>0</v>
      </c>
      <c r="BU18" s="343">
        <v>0</v>
      </c>
      <c r="BV18" s="343">
        <v>0</v>
      </c>
      <c r="BW18" s="344">
        <f t="shared" si="10"/>
        <v>16914</v>
      </c>
      <c r="BX18" s="345" t="s">
        <v>12</v>
      </c>
      <c r="BY18" s="344">
        <f t="shared" si="11"/>
        <v>63108.72</v>
      </c>
      <c r="BZ18" s="345" t="s">
        <v>12</v>
      </c>
      <c r="CA18" s="344">
        <f t="shared" si="2"/>
        <v>20572.28</v>
      </c>
      <c r="CB18" s="345" t="s">
        <v>12</v>
      </c>
      <c r="CC18" s="343">
        <v>0</v>
      </c>
      <c r="CD18" s="408"/>
      <c r="CE18" s="344">
        <f t="shared" si="3"/>
        <v>20572.28</v>
      </c>
      <c r="CF18" s="408"/>
      <c r="CG18" s="395">
        <v>20572.28</v>
      </c>
      <c r="CH18" s="439"/>
      <c r="CI18" s="344">
        <f t="shared" si="12"/>
        <v>0</v>
      </c>
      <c r="CJ18" s="394" t="s">
        <v>732</v>
      </c>
      <c r="CK18" s="297">
        <v>8</v>
      </c>
      <c r="CL18" s="302" t="s">
        <v>150</v>
      </c>
      <c r="CM18" s="415"/>
      <c r="CN18" s="415"/>
      <c r="CO18" s="321">
        <f>((+K204))</f>
        <v>20214274.530000001</v>
      </c>
      <c r="CP18" s="304" t="s">
        <v>12</v>
      </c>
      <c r="CQ18" s="302" t="s">
        <v>151</v>
      </c>
      <c r="CR18" s="415"/>
      <c r="CS18" s="415"/>
      <c r="CT18" s="415"/>
      <c r="CU18" s="321">
        <f>(+CO17)</f>
        <v>1</v>
      </c>
      <c r="CV18" s="302" t="s">
        <v>152</v>
      </c>
      <c r="CW18" s="415"/>
      <c r="CX18" s="415"/>
      <c r="CY18" s="415"/>
      <c r="CZ18" s="298">
        <f>(+CO44+CO67)</f>
        <v>22403372.25</v>
      </c>
    </row>
    <row r="19" spans="1:104" x14ac:dyDescent="0.2">
      <c r="A19" s="343">
        <f t="shared" si="4"/>
        <v>0</v>
      </c>
      <c r="B19" s="398" t="s">
        <v>153</v>
      </c>
      <c r="C19" s="411">
        <v>0</v>
      </c>
      <c r="D19" s="408"/>
      <c r="E19" s="409">
        <v>0</v>
      </c>
      <c r="F19" s="409">
        <v>0</v>
      </c>
      <c r="G19" s="409">
        <v>0</v>
      </c>
      <c r="H19" s="409">
        <v>0</v>
      </c>
      <c r="I19" s="409">
        <v>0</v>
      </c>
      <c r="J19" s="409">
        <v>0</v>
      </c>
      <c r="K19" s="409">
        <v>0</v>
      </c>
      <c r="L19" s="409">
        <v>0</v>
      </c>
      <c r="M19" s="409">
        <v>0</v>
      </c>
      <c r="N19" s="410">
        <f t="shared" si="5"/>
        <v>0</v>
      </c>
      <c r="O19" s="408"/>
      <c r="P19" s="343">
        <v>0</v>
      </c>
      <c r="Q19" s="409"/>
      <c r="R19" s="409"/>
      <c r="S19" s="409">
        <v>0</v>
      </c>
      <c r="T19" s="409">
        <v>0</v>
      </c>
      <c r="U19" s="409">
        <v>0</v>
      </c>
      <c r="V19" s="409">
        <v>0</v>
      </c>
      <c r="W19" s="414">
        <f t="shared" si="0"/>
        <v>0</v>
      </c>
      <c r="X19" s="408"/>
      <c r="Y19" s="409"/>
      <c r="Z19" s="409"/>
      <c r="AA19" s="409"/>
      <c r="AB19" s="409"/>
      <c r="AC19" s="409"/>
      <c r="AD19" s="409"/>
      <c r="AE19" s="344">
        <f t="shared" si="6"/>
        <v>0</v>
      </c>
      <c r="AF19" s="408"/>
      <c r="AG19" s="344">
        <f t="shared" si="1"/>
        <v>0</v>
      </c>
      <c r="AH19" s="408"/>
      <c r="AI19" s="343">
        <v>0</v>
      </c>
      <c r="AJ19" s="343">
        <v>0</v>
      </c>
      <c r="AK19" s="343">
        <v>0</v>
      </c>
      <c r="AL19" s="343">
        <v>0</v>
      </c>
      <c r="AM19" s="344">
        <f t="shared" si="7"/>
        <v>0</v>
      </c>
      <c r="AN19" s="408"/>
      <c r="AO19" s="343">
        <v>0</v>
      </c>
      <c r="AP19" s="343">
        <v>0</v>
      </c>
      <c r="AQ19" s="343">
        <v>0</v>
      </c>
      <c r="AR19" s="343">
        <v>0</v>
      </c>
      <c r="AS19" s="344">
        <f t="shared" si="8"/>
        <v>0</v>
      </c>
      <c r="AT19" s="408"/>
      <c r="AU19" s="343">
        <v>0</v>
      </c>
      <c r="AV19" s="343">
        <v>0</v>
      </c>
      <c r="AW19" s="343">
        <v>0</v>
      </c>
      <c r="AX19" s="343">
        <v>0</v>
      </c>
      <c r="AY19" s="343">
        <v>0</v>
      </c>
      <c r="AZ19" s="343">
        <v>0</v>
      </c>
      <c r="BA19" s="344">
        <f t="shared" si="13"/>
        <v>0</v>
      </c>
      <c r="BB19" s="408"/>
      <c r="BC19" s="343">
        <v>0</v>
      </c>
      <c r="BD19" s="343">
        <v>0</v>
      </c>
      <c r="BE19" s="343">
        <v>0</v>
      </c>
      <c r="BF19" s="343">
        <v>0</v>
      </c>
      <c r="BG19" s="344">
        <f t="shared" si="9"/>
        <v>0</v>
      </c>
      <c r="BH19" s="408"/>
      <c r="BI19" s="343">
        <v>0</v>
      </c>
      <c r="BJ19" s="408"/>
      <c r="BK19" s="343">
        <v>0</v>
      </c>
      <c r="BL19" s="343">
        <v>0</v>
      </c>
      <c r="BM19" s="343">
        <v>0</v>
      </c>
      <c r="BN19" s="343">
        <v>0</v>
      </c>
      <c r="BO19" s="343">
        <v>0</v>
      </c>
      <c r="BP19" s="343">
        <v>0</v>
      </c>
      <c r="BQ19" s="343">
        <v>0</v>
      </c>
      <c r="BR19" s="343">
        <v>0</v>
      </c>
      <c r="BS19" s="343">
        <v>0</v>
      </c>
      <c r="BT19" s="343">
        <v>0</v>
      </c>
      <c r="BU19" s="343">
        <v>0</v>
      </c>
      <c r="BV19" s="343">
        <v>0</v>
      </c>
      <c r="BW19" s="344">
        <f t="shared" si="10"/>
        <v>0</v>
      </c>
      <c r="BX19" s="345" t="s">
        <v>12</v>
      </c>
      <c r="BY19" s="344">
        <f t="shared" si="11"/>
        <v>0</v>
      </c>
      <c r="BZ19" s="345" t="s">
        <v>12</v>
      </c>
      <c r="CA19" s="344">
        <f t="shared" si="2"/>
        <v>0</v>
      </c>
      <c r="CB19" s="345" t="s">
        <v>12</v>
      </c>
      <c r="CC19" s="343">
        <v>0</v>
      </c>
      <c r="CD19" s="408"/>
      <c r="CE19" s="344">
        <f t="shared" si="3"/>
        <v>0</v>
      </c>
      <c r="CF19" s="408"/>
      <c r="CG19" s="439"/>
      <c r="CH19" s="439"/>
      <c r="CI19" s="344">
        <f t="shared" si="12"/>
        <v>0</v>
      </c>
      <c r="CJ19" s="443"/>
      <c r="CK19" s="297">
        <v>9</v>
      </c>
      <c r="CL19" s="302" t="s">
        <v>154</v>
      </c>
      <c r="CM19" s="415"/>
      <c r="CN19" s="415"/>
      <c r="CO19" s="321">
        <f>((+L204))</f>
        <v>112390.52</v>
      </c>
      <c r="CP19" s="304" t="s">
        <v>12</v>
      </c>
      <c r="CQ19" s="302" t="s">
        <v>155</v>
      </c>
      <c r="CR19" s="415"/>
      <c r="CS19" s="415"/>
      <c r="CT19" s="415"/>
      <c r="CU19" s="321">
        <f>((SUM(CU9:CU18)))</f>
        <v>122189485.04000002</v>
      </c>
      <c r="CV19" s="302" t="s">
        <v>156</v>
      </c>
      <c r="CW19" s="415"/>
      <c r="CX19" s="415"/>
      <c r="CY19" s="415"/>
      <c r="CZ19" s="415"/>
    </row>
    <row r="20" spans="1:104" x14ac:dyDescent="0.2">
      <c r="A20" s="343">
        <f t="shared" si="4"/>
        <v>1</v>
      </c>
      <c r="B20" s="346" t="s">
        <v>157</v>
      </c>
      <c r="C20" s="395">
        <v>385960</v>
      </c>
      <c r="D20" s="408"/>
      <c r="E20" s="395">
        <v>95000</v>
      </c>
      <c r="F20" s="409">
        <v>0</v>
      </c>
      <c r="G20" s="409">
        <v>0</v>
      </c>
      <c r="H20" s="409">
        <v>0</v>
      </c>
      <c r="I20" s="409">
        <v>0</v>
      </c>
      <c r="J20" s="409">
        <v>0</v>
      </c>
      <c r="K20" s="409">
        <v>0</v>
      </c>
      <c r="L20" s="409">
        <v>0</v>
      </c>
      <c r="M20" s="409">
        <v>0</v>
      </c>
      <c r="N20" s="344">
        <f t="shared" si="5"/>
        <v>95000</v>
      </c>
      <c r="O20" s="408"/>
      <c r="P20" s="395">
        <v>14925</v>
      </c>
      <c r="Q20" s="395">
        <v>2277</v>
      </c>
      <c r="R20" s="395">
        <v>14195</v>
      </c>
      <c r="S20" s="409">
        <v>0</v>
      </c>
      <c r="T20" s="395">
        <v>27415</v>
      </c>
      <c r="U20" s="409">
        <v>0</v>
      </c>
      <c r="V20" s="395">
        <v>2357</v>
      </c>
      <c r="W20" s="349">
        <f t="shared" si="0"/>
        <v>61169</v>
      </c>
      <c r="X20" s="408"/>
      <c r="Y20" s="409"/>
      <c r="Z20" s="409"/>
      <c r="AA20" s="409"/>
      <c r="AB20" s="409"/>
      <c r="AC20" s="409"/>
      <c r="AD20" s="409"/>
      <c r="AE20" s="344">
        <f t="shared" si="6"/>
        <v>0</v>
      </c>
      <c r="AF20" s="408"/>
      <c r="AG20" s="344">
        <f t="shared" si="1"/>
        <v>156169</v>
      </c>
      <c r="AH20" s="408"/>
      <c r="AI20" s="343">
        <v>0</v>
      </c>
      <c r="AJ20" s="343">
        <v>0</v>
      </c>
      <c r="AK20" s="343">
        <v>0</v>
      </c>
      <c r="AL20" s="343">
        <v>0</v>
      </c>
      <c r="AM20" s="344">
        <f t="shared" si="7"/>
        <v>0</v>
      </c>
      <c r="AN20" s="408"/>
      <c r="AO20" s="343">
        <v>0</v>
      </c>
      <c r="AP20" s="395">
        <v>18046</v>
      </c>
      <c r="AQ20" s="343">
        <v>0</v>
      </c>
      <c r="AR20" s="343">
        <v>0</v>
      </c>
      <c r="AS20" s="344">
        <f t="shared" si="8"/>
        <v>18046</v>
      </c>
      <c r="AT20" s="408"/>
      <c r="AU20" s="395">
        <v>10000</v>
      </c>
      <c r="AV20" s="395">
        <v>8000</v>
      </c>
      <c r="AW20" s="395">
        <v>15000</v>
      </c>
      <c r="AX20" s="395">
        <v>5000</v>
      </c>
      <c r="AY20" s="343">
        <v>0</v>
      </c>
      <c r="AZ20" s="343">
        <v>0</v>
      </c>
      <c r="BA20" s="344">
        <f t="shared" si="13"/>
        <v>38000</v>
      </c>
      <c r="BB20" s="408"/>
      <c r="BC20" s="343">
        <v>538</v>
      </c>
      <c r="BD20" s="343">
        <v>0</v>
      </c>
      <c r="BE20" s="395">
        <v>20260</v>
      </c>
      <c r="BF20" s="343">
        <v>0</v>
      </c>
      <c r="BG20" s="344">
        <f t="shared" si="9"/>
        <v>20798</v>
      </c>
      <c r="BH20" s="408"/>
      <c r="BI20" s="395">
        <v>24800</v>
      </c>
      <c r="BJ20" s="408"/>
      <c r="BK20" s="343">
        <v>0</v>
      </c>
      <c r="BL20" s="343">
        <v>0</v>
      </c>
      <c r="BM20" s="395">
        <v>8614</v>
      </c>
      <c r="BN20" s="395">
        <v>17063</v>
      </c>
      <c r="BO20" s="343">
        <v>0</v>
      </c>
      <c r="BP20" s="343">
        <v>0</v>
      </c>
      <c r="BQ20" s="343">
        <v>0</v>
      </c>
      <c r="BR20" s="343">
        <v>0</v>
      </c>
      <c r="BS20" s="343">
        <v>0</v>
      </c>
      <c r="BT20" s="343">
        <v>0</v>
      </c>
      <c r="BU20" s="343">
        <v>0</v>
      </c>
      <c r="BV20" s="343">
        <v>0</v>
      </c>
      <c r="BW20" s="344">
        <f t="shared" si="10"/>
        <v>25677</v>
      </c>
      <c r="BX20" s="345" t="s">
        <v>12</v>
      </c>
      <c r="BY20" s="344">
        <f t="shared" si="11"/>
        <v>127321</v>
      </c>
      <c r="BZ20" s="345" t="s">
        <v>12</v>
      </c>
      <c r="CA20" s="344">
        <f t="shared" si="2"/>
        <v>28848</v>
      </c>
      <c r="CB20" s="345" t="s">
        <v>12</v>
      </c>
      <c r="CC20" s="343">
        <v>0</v>
      </c>
      <c r="CD20" s="408"/>
      <c r="CE20" s="344">
        <f t="shared" si="3"/>
        <v>414808</v>
      </c>
      <c r="CF20" s="408"/>
      <c r="CG20" s="439"/>
      <c r="CH20" s="395">
        <v>414808</v>
      </c>
      <c r="CI20" s="344">
        <f t="shared" si="12"/>
        <v>0</v>
      </c>
      <c r="CJ20" s="394" t="s">
        <v>732</v>
      </c>
      <c r="CK20" s="297">
        <v>10</v>
      </c>
      <c r="CL20" s="302" t="s">
        <v>158</v>
      </c>
      <c r="CM20" s="415"/>
      <c r="CN20" s="415"/>
      <c r="CO20" s="321">
        <f>((+M204))</f>
        <v>34813472.93</v>
      </c>
      <c r="CP20" s="304" t="s">
        <v>12</v>
      </c>
      <c r="CQ20" s="302" t="s">
        <v>159</v>
      </c>
      <c r="CR20" s="415"/>
      <c r="CS20" s="415"/>
      <c r="CT20" s="415"/>
      <c r="CU20" s="438"/>
      <c r="CV20" s="302" t="s">
        <v>160</v>
      </c>
      <c r="CW20" s="415"/>
      <c r="CX20" s="415"/>
      <c r="CY20" s="415"/>
      <c r="CZ20" s="302">
        <f>((+CZ13+CZ17+CZ18+CZ19))</f>
        <v>202461538.13</v>
      </c>
    </row>
    <row r="21" spans="1:104" x14ac:dyDescent="0.2">
      <c r="A21" s="343">
        <f t="shared" si="4"/>
        <v>1</v>
      </c>
      <c r="B21" s="346" t="s">
        <v>161</v>
      </c>
      <c r="C21" s="411">
        <v>0</v>
      </c>
      <c r="D21" s="408"/>
      <c r="E21" s="395">
        <v>223.74</v>
      </c>
      <c r="F21" s="409">
        <v>0</v>
      </c>
      <c r="G21" s="409">
        <v>0</v>
      </c>
      <c r="H21" s="409">
        <v>0</v>
      </c>
      <c r="I21" s="409">
        <v>0</v>
      </c>
      <c r="J21" s="409">
        <v>0</v>
      </c>
      <c r="K21" s="409">
        <v>0</v>
      </c>
      <c r="L21" s="409">
        <v>0</v>
      </c>
      <c r="M21" s="409">
        <v>0</v>
      </c>
      <c r="N21" s="344">
        <f t="shared" si="5"/>
        <v>223.74</v>
      </c>
      <c r="O21" s="408"/>
      <c r="P21" s="395">
        <v>18113</v>
      </c>
      <c r="Q21" s="395">
        <v>2178</v>
      </c>
      <c r="R21" s="395">
        <v>7811</v>
      </c>
      <c r="S21" s="409">
        <v>0</v>
      </c>
      <c r="T21" s="395">
        <v>20698</v>
      </c>
      <c r="U21" s="409">
        <v>0</v>
      </c>
      <c r="V21" s="409">
        <v>0</v>
      </c>
      <c r="W21" s="349">
        <f t="shared" si="0"/>
        <v>48800</v>
      </c>
      <c r="X21" s="408"/>
      <c r="Y21" s="409"/>
      <c r="Z21" s="409"/>
      <c r="AA21" s="409"/>
      <c r="AB21" s="409"/>
      <c r="AC21" s="409"/>
      <c r="AD21" s="409"/>
      <c r="AE21" s="344">
        <f t="shared" si="6"/>
        <v>0</v>
      </c>
      <c r="AF21" s="408"/>
      <c r="AG21" s="344">
        <f t="shared" si="1"/>
        <v>49023.74</v>
      </c>
      <c r="AH21" s="408"/>
      <c r="AI21" s="343">
        <v>0</v>
      </c>
      <c r="AJ21" s="343">
        <v>0</v>
      </c>
      <c r="AK21" s="343">
        <v>0</v>
      </c>
      <c r="AL21" s="343">
        <v>0</v>
      </c>
      <c r="AM21" s="344">
        <f t="shared" si="7"/>
        <v>0</v>
      </c>
      <c r="AN21" s="408"/>
      <c r="AO21" s="343">
        <v>0</v>
      </c>
      <c r="AP21" s="343">
        <v>0</v>
      </c>
      <c r="AQ21" s="343">
        <v>0</v>
      </c>
      <c r="AR21" s="343">
        <v>0</v>
      </c>
      <c r="AS21" s="344">
        <f t="shared" si="8"/>
        <v>0</v>
      </c>
      <c r="AT21" s="408"/>
      <c r="AU21" s="343">
        <v>0</v>
      </c>
      <c r="AV21" s="343">
        <v>0</v>
      </c>
      <c r="AW21" s="395">
        <v>6864.14</v>
      </c>
      <c r="AX21" s="343">
        <v>0</v>
      </c>
      <c r="AY21" s="343">
        <v>0</v>
      </c>
      <c r="AZ21" s="343">
        <v>0</v>
      </c>
      <c r="BA21" s="344">
        <f t="shared" si="13"/>
        <v>6864.14</v>
      </c>
      <c r="BB21" s="408"/>
      <c r="BC21" s="343">
        <v>0</v>
      </c>
      <c r="BD21" s="343">
        <v>0</v>
      </c>
      <c r="BE21" s="395">
        <v>8500</v>
      </c>
      <c r="BF21" s="395">
        <v>4541.8</v>
      </c>
      <c r="BG21" s="344">
        <f t="shared" si="9"/>
        <v>13041.8</v>
      </c>
      <c r="BH21" s="408"/>
      <c r="BI21" s="343">
        <v>0</v>
      </c>
      <c r="BJ21" s="408"/>
      <c r="BK21" s="343">
        <v>0</v>
      </c>
      <c r="BL21" s="343">
        <v>0</v>
      </c>
      <c r="BM21" s="395">
        <v>2766.66</v>
      </c>
      <c r="BN21" s="395">
        <v>26351.14</v>
      </c>
      <c r="BO21" s="343">
        <v>0</v>
      </c>
      <c r="BP21" s="343">
        <v>0</v>
      </c>
      <c r="BQ21" s="343">
        <v>0</v>
      </c>
      <c r="BR21" s="343">
        <v>0</v>
      </c>
      <c r="BS21" s="343">
        <v>0</v>
      </c>
      <c r="BT21" s="343">
        <v>0</v>
      </c>
      <c r="BU21" s="343">
        <v>0</v>
      </c>
      <c r="BV21" s="343">
        <v>0</v>
      </c>
      <c r="BW21" s="344">
        <f t="shared" si="10"/>
        <v>29117.8</v>
      </c>
      <c r="BX21" s="345" t="s">
        <v>12</v>
      </c>
      <c r="BY21" s="344">
        <f t="shared" si="11"/>
        <v>49023.74</v>
      </c>
      <c r="BZ21" s="345" t="s">
        <v>12</v>
      </c>
      <c r="CA21" s="344">
        <f t="shared" si="2"/>
        <v>0</v>
      </c>
      <c r="CB21" s="345" t="s">
        <v>12</v>
      </c>
      <c r="CC21" s="343">
        <v>0</v>
      </c>
      <c r="CD21" s="408"/>
      <c r="CE21" s="344">
        <f t="shared" si="3"/>
        <v>0</v>
      </c>
      <c r="CF21" s="408"/>
      <c r="CG21" s="439"/>
      <c r="CH21" s="439"/>
      <c r="CI21" s="344">
        <f t="shared" si="12"/>
        <v>0</v>
      </c>
      <c r="CJ21" s="394" t="s">
        <v>732</v>
      </c>
      <c r="CK21" s="297">
        <v>11</v>
      </c>
      <c r="CL21" s="302" t="s">
        <v>162</v>
      </c>
      <c r="CM21" s="415"/>
      <c r="CN21" s="415"/>
      <c r="CO21" s="321">
        <f>((+N204))</f>
        <v>122189485.03999998</v>
      </c>
      <c r="CP21" s="304" t="s">
        <v>12</v>
      </c>
      <c r="CQ21" s="302" t="s">
        <v>163</v>
      </c>
      <c r="CR21" s="415"/>
      <c r="CS21" s="415"/>
      <c r="CT21" s="415"/>
      <c r="CU21" s="442"/>
      <c r="CV21" s="302" t="s">
        <v>164</v>
      </c>
      <c r="CW21" s="415"/>
      <c r="CX21" s="415"/>
      <c r="CY21" s="415"/>
      <c r="CZ21" s="415"/>
    </row>
    <row r="22" spans="1:104" x14ac:dyDescent="0.2">
      <c r="A22" s="343">
        <f t="shared" si="4"/>
        <v>1</v>
      </c>
      <c r="B22" s="346" t="s">
        <v>165</v>
      </c>
      <c r="C22" s="411">
        <v>0</v>
      </c>
      <c r="D22" s="408"/>
      <c r="E22" s="409">
        <v>0</v>
      </c>
      <c r="F22" s="395">
        <v>22649</v>
      </c>
      <c r="G22" s="395">
        <v>4187</v>
      </c>
      <c r="H22" s="395">
        <v>105707</v>
      </c>
      <c r="I22" s="409">
        <v>0</v>
      </c>
      <c r="J22" s="409">
        <v>0</v>
      </c>
      <c r="K22" s="395">
        <v>27104</v>
      </c>
      <c r="L22" s="409">
        <v>0</v>
      </c>
      <c r="M22" s="409">
        <v>0</v>
      </c>
      <c r="N22" s="344">
        <f t="shared" si="5"/>
        <v>159647</v>
      </c>
      <c r="O22" s="408"/>
      <c r="P22" s="395">
        <v>138610</v>
      </c>
      <c r="Q22" s="395">
        <v>19274</v>
      </c>
      <c r="R22" s="395">
        <v>120205</v>
      </c>
      <c r="S22" s="409">
        <v>0</v>
      </c>
      <c r="T22" s="409">
        <v>0</v>
      </c>
      <c r="U22" s="409">
        <v>0</v>
      </c>
      <c r="V22" s="409">
        <v>0</v>
      </c>
      <c r="W22" s="348">
        <f t="shared" si="0"/>
        <v>278089</v>
      </c>
      <c r="X22" s="408"/>
      <c r="Y22" s="409"/>
      <c r="Z22" s="409"/>
      <c r="AA22" s="409"/>
      <c r="AB22" s="409"/>
      <c r="AC22" s="409"/>
      <c r="AD22" s="409"/>
      <c r="AE22" s="344">
        <f t="shared" si="6"/>
        <v>0</v>
      </c>
      <c r="AF22" s="408"/>
      <c r="AG22" s="344">
        <f t="shared" si="1"/>
        <v>437736</v>
      </c>
      <c r="AH22" s="408"/>
      <c r="AI22" s="343">
        <v>0</v>
      </c>
      <c r="AJ22" s="343">
        <v>0</v>
      </c>
      <c r="AK22" s="343">
        <v>0</v>
      </c>
      <c r="AL22" s="343">
        <v>0</v>
      </c>
      <c r="AM22" s="344">
        <f t="shared" si="7"/>
        <v>0</v>
      </c>
      <c r="AN22" s="408"/>
      <c r="AO22" s="343">
        <v>0</v>
      </c>
      <c r="AP22" s="343">
        <v>0</v>
      </c>
      <c r="AQ22" s="343">
        <v>0</v>
      </c>
      <c r="AR22" s="395">
        <v>8623</v>
      </c>
      <c r="AS22" s="344">
        <f t="shared" si="8"/>
        <v>8623</v>
      </c>
      <c r="AT22" s="408"/>
      <c r="AU22" s="395">
        <v>850</v>
      </c>
      <c r="AV22" s="395">
        <v>8852</v>
      </c>
      <c r="AW22" s="395">
        <v>19309</v>
      </c>
      <c r="AX22" s="343">
        <v>0</v>
      </c>
      <c r="AY22" s="343">
        <v>0</v>
      </c>
      <c r="AZ22" s="395">
        <v>114221</v>
      </c>
      <c r="BA22" s="344">
        <f t="shared" si="13"/>
        <v>143232</v>
      </c>
      <c r="BB22" s="408"/>
      <c r="BC22" s="395">
        <v>46678</v>
      </c>
      <c r="BD22" s="395">
        <v>40265</v>
      </c>
      <c r="BE22" s="395">
        <v>77043</v>
      </c>
      <c r="BF22" s="343">
        <v>0</v>
      </c>
      <c r="BG22" s="344">
        <f t="shared" si="9"/>
        <v>163986</v>
      </c>
      <c r="BH22" s="408"/>
      <c r="BI22" s="395">
        <v>13547</v>
      </c>
      <c r="BJ22" s="408"/>
      <c r="BK22" s="343">
        <v>0</v>
      </c>
      <c r="BL22" s="343">
        <v>0</v>
      </c>
      <c r="BM22" s="395">
        <v>19797</v>
      </c>
      <c r="BN22" s="343">
        <v>0</v>
      </c>
      <c r="BO22" s="395">
        <v>5252</v>
      </c>
      <c r="BP22" s="343">
        <v>0</v>
      </c>
      <c r="BQ22" s="343">
        <v>0</v>
      </c>
      <c r="BR22" s="343">
        <v>0</v>
      </c>
      <c r="BS22" s="343">
        <v>0</v>
      </c>
      <c r="BT22" s="343">
        <v>0</v>
      </c>
      <c r="BU22" s="343">
        <v>0</v>
      </c>
      <c r="BV22" s="395">
        <v>83299</v>
      </c>
      <c r="BW22" s="344">
        <f t="shared" si="10"/>
        <v>108348</v>
      </c>
      <c r="BX22" s="345" t="s">
        <v>12</v>
      </c>
      <c r="BY22" s="344">
        <f t="shared" si="11"/>
        <v>437736</v>
      </c>
      <c r="BZ22" s="345" t="s">
        <v>12</v>
      </c>
      <c r="CA22" s="344">
        <f t="shared" si="2"/>
        <v>0</v>
      </c>
      <c r="CB22" s="345" t="s">
        <v>12</v>
      </c>
      <c r="CC22" s="343">
        <v>0</v>
      </c>
      <c r="CD22" s="408"/>
      <c r="CE22" s="344">
        <f t="shared" si="3"/>
        <v>0</v>
      </c>
      <c r="CF22" s="408"/>
      <c r="CG22" s="439"/>
      <c r="CH22" s="439"/>
      <c r="CI22" s="344">
        <f t="shared" si="12"/>
        <v>0</v>
      </c>
      <c r="CJ22" s="394" t="s">
        <v>732</v>
      </c>
      <c r="CK22" s="441"/>
      <c r="CL22" s="22" t="s">
        <v>166</v>
      </c>
      <c r="CM22" s="415"/>
      <c r="CN22" s="415"/>
      <c r="CO22" s="438"/>
      <c r="CP22" s="304" t="s">
        <v>12</v>
      </c>
      <c r="CQ22" s="302" t="s">
        <v>167</v>
      </c>
      <c r="CR22" s="415"/>
      <c r="CS22" s="415"/>
      <c r="CT22" s="415"/>
      <c r="CU22" s="321">
        <f>(+CO23+CO24)</f>
        <v>57742370.600000001</v>
      </c>
      <c r="CV22" s="302" t="s">
        <v>168</v>
      </c>
      <c r="CW22" s="415"/>
      <c r="CX22" s="415"/>
      <c r="CY22" s="415"/>
      <c r="CZ22" s="415"/>
    </row>
    <row r="23" spans="1:104" x14ac:dyDescent="0.2">
      <c r="A23" s="343">
        <f t="shared" si="4"/>
        <v>1</v>
      </c>
      <c r="B23" s="346" t="s">
        <v>169</v>
      </c>
      <c r="C23" s="395">
        <v>1594461</v>
      </c>
      <c r="D23" s="408"/>
      <c r="E23" s="395">
        <v>565786</v>
      </c>
      <c r="F23" s="409">
        <v>0</v>
      </c>
      <c r="G23" s="395">
        <v>3534.35</v>
      </c>
      <c r="H23" s="409">
        <v>0</v>
      </c>
      <c r="I23" s="409">
        <v>0</v>
      </c>
      <c r="J23" s="409">
        <v>0</v>
      </c>
      <c r="K23" s="409">
        <v>0</v>
      </c>
      <c r="L23" s="409">
        <v>0</v>
      </c>
      <c r="M23" s="395">
        <v>132898.69</v>
      </c>
      <c r="N23" s="344">
        <f t="shared" si="5"/>
        <v>702219.04</v>
      </c>
      <c r="O23" s="408"/>
      <c r="P23" s="395">
        <v>535604</v>
      </c>
      <c r="Q23" s="395">
        <v>93936</v>
      </c>
      <c r="R23" s="395">
        <v>583186</v>
      </c>
      <c r="S23" s="395">
        <v>14542</v>
      </c>
      <c r="T23" s="409">
        <v>0</v>
      </c>
      <c r="U23" s="409">
        <v>0</v>
      </c>
      <c r="V23" s="395">
        <v>1346.91</v>
      </c>
      <c r="W23" s="349">
        <f t="shared" si="0"/>
        <v>1228614.9099999999</v>
      </c>
      <c r="X23" s="408"/>
      <c r="Y23" s="409"/>
      <c r="Z23" s="409"/>
      <c r="AA23" s="395">
        <v>359890.37</v>
      </c>
      <c r="AB23" s="409"/>
      <c r="AC23" s="409"/>
      <c r="AD23" s="409"/>
      <c r="AE23" s="344">
        <f t="shared" si="6"/>
        <v>359890.37</v>
      </c>
      <c r="AF23" s="408"/>
      <c r="AG23" s="344">
        <f t="shared" si="1"/>
        <v>2290724.3199999998</v>
      </c>
      <c r="AH23" s="408"/>
      <c r="AI23" s="343">
        <v>0</v>
      </c>
      <c r="AJ23" s="343">
        <v>0</v>
      </c>
      <c r="AK23" s="343">
        <v>0</v>
      </c>
      <c r="AL23" s="343">
        <v>0</v>
      </c>
      <c r="AM23" s="344">
        <f t="shared" si="7"/>
        <v>0</v>
      </c>
      <c r="AN23" s="408"/>
      <c r="AO23" s="395">
        <v>212498.93</v>
      </c>
      <c r="AP23" s="395">
        <v>21560</v>
      </c>
      <c r="AQ23" s="343">
        <v>0</v>
      </c>
      <c r="AR23" s="395">
        <v>84279.55</v>
      </c>
      <c r="AS23" s="344">
        <f t="shared" si="8"/>
        <v>318338.48</v>
      </c>
      <c r="AT23" s="408"/>
      <c r="AU23" s="343">
        <v>0</v>
      </c>
      <c r="AV23" s="395">
        <v>182136.6</v>
      </c>
      <c r="AW23" s="395">
        <v>208722.81</v>
      </c>
      <c r="AX23" s="343">
        <v>0</v>
      </c>
      <c r="AY23" s="343">
        <v>0</v>
      </c>
      <c r="AZ23" s="395">
        <v>46157.26</v>
      </c>
      <c r="BA23" s="344">
        <f t="shared" si="13"/>
        <v>437016.67000000004</v>
      </c>
      <c r="BB23" s="408"/>
      <c r="BC23" s="395">
        <v>288591.7</v>
      </c>
      <c r="BD23" s="395">
        <v>22416.2</v>
      </c>
      <c r="BE23" s="395">
        <v>114718.02</v>
      </c>
      <c r="BF23" s="343">
        <v>0</v>
      </c>
      <c r="BG23" s="344">
        <f t="shared" si="9"/>
        <v>425725.92000000004</v>
      </c>
      <c r="BH23" s="408"/>
      <c r="BI23" s="395">
        <v>110860.97</v>
      </c>
      <c r="BJ23" s="408"/>
      <c r="BK23" s="343">
        <v>0</v>
      </c>
      <c r="BL23" s="343">
        <v>0</v>
      </c>
      <c r="BM23" s="395">
        <v>150766.78</v>
      </c>
      <c r="BN23" s="343">
        <v>0</v>
      </c>
      <c r="BO23" s="395">
        <v>382727.14</v>
      </c>
      <c r="BP23" s="343">
        <v>0</v>
      </c>
      <c r="BQ23" s="343">
        <v>0</v>
      </c>
      <c r="BR23" s="343">
        <v>0</v>
      </c>
      <c r="BS23" s="343">
        <v>0</v>
      </c>
      <c r="BT23" s="343">
        <v>0</v>
      </c>
      <c r="BU23" s="343">
        <v>0</v>
      </c>
      <c r="BV23" s="343">
        <v>0</v>
      </c>
      <c r="BW23" s="344">
        <f t="shared" si="10"/>
        <v>533493.92000000004</v>
      </c>
      <c r="BX23" s="345" t="s">
        <v>12</v>
      </c>
      <c r="BY23" s="344">
        <f t="shared" si="11"/>
        <v>1825435.96</v>
      </c>
      <c r="BZ23" s="345" t="s">
        <v>12</v>
      </c>
      <c r="CA23" s="344">
        <f t="shared" si="2"/>
        <v>465288.35999999987</v>
      </c>
      <c r="CB23" s="345" t="s">
        <v>12</v>
      </c>
      <c r="CC23" s="343">
        <v>0</v>
      </c>
      <c r="CD23" s="408"/>
      <c r="CE23" s="344">
        <f t="shared" si="3"/>
        <v>2059749.3599999999</v>
      </c>
      <c r="CF23" s="408"/>
      <c r="CG23" s="395">
        <v>2059749.36</v>
      </c>
      <c r="CH23" s="439"/>
      <c r="CI23" s="344">
        <f>CE23-CG23-CH23</f>
        <v>-2.3283064365386963E-10</v>
      </c>
      <c r="CJ23" s="394" t="s">
        <v>732</v>
      </c>
      <c r="CK23" s="297">
        <v>12</v>
      </c>
      <c r="CL23" s="302" t="s">
        <v>170</v>
      </c>
      <c r="CM23" s="415"/>
      <c r="CN23" s="415"/>
      <c r="CO23" s="321">
        <v>0</v>
      </c>
      <c r="CP23" s="304" t="s">
        <v>12</v>
      </c>
      <c r="CQ23" s="302" t="s">
        <v>171</v>
      </c>
      <c r="CR23" s="415"/>
      <c r="CS23" s="415"/>
      <c r="CT23" s="415"/>
      <c r="CU23" s="321" t="s">
        <v>83</v>
      </c>
      <c r="CV23" s="302" t="s">
        <v>172</v>
      </c>
      <c r="CW23" s="415"/>
      <c r="CX23" s="415"/>
      <c r="CY23" s="415"/>
      <c r="CZ23" s="302">
        <f>((+CO69))</f>
        <v>570335.82999999996</v>
      </c>
    </row>
    <row r="24" spans="1:104" x14ac:dyDescent="0.2">
      <c r="A24" s="343">
        <f t="shared" si="4"/>
        <v>1</v>
      </c>
      <c r="B24" s="346" t="s">
        <v>173</v>
      </c>
      <c r="C24" s="395">
        <v>42731</v>
      </c>
      <c r="D24" s="408"/>
      <c r="E24" s="395">
        <v>8309</v>
      </c>
      <c r="F24" s="409">
        <v>0</v>
      </c>
      <c r="G24" s="409">
        <v>0</v>
      </c>
      <c r="H24" s="409">
        <v>0</v>
      </c>
      <c r="I24" s="409">
        <v>0</v>
      </c>
      <c r="J24" s="409">
        <v>0</v>
      </c>
      <c r="K24" s="409">
        <v>0</v>
      </c>
      <c r="L24" s="409">
        <v>0</v>
      </c>
      <c r="M24" s="409">
        <v>0</v>
      </c>
      <c r="N24" s="344">
        <f t="shared" si="5"/>
        <v>8309</v>
      </c>
      <c r="O24" s="408"/>
      <c r="P24" s="395">
        <v>3185</v>
      </c>
      <c r="Q24" s="409"/>
      <c r="R24" s="409"/>
      <c r="S24" s="409">
        <v>0</v>
      </c>
      <c r="T24" s="409">
        <v>0</v>
      </c>
      <c r="U24" s="409">
        <v>0</v>
      </c>
      <c r="V24" s="409">
        <v>0</v>
      </c>
      <c r="W24" s="349">
        <f t="shared" si="0"/>
        <v>3185</v>
      </c>
      <c r="X24" s="408"/>
      <c r="Y24" s="409"/>
      <c r="Z24" s="409"/>
      <c r="AA24" s="409"/>
      <c r="AB24" s="409"/>
      <c r="AC24" s="409"/>
      <c r="AD24" s="409"/>
      <c r="AE24" s="344">
        <f t="shared" si="6"/>
        <v>0</v>
      </c>
      <c r="AF24" s="408"/>
      <c r="AG24" s="344">
        <f t="shared" si="1"/>
        <v>11494</v>
      </c>
      <c r="AH24" s="408"/>
      <c r="AI24" s="343">
        <v>0</v>
      </c>
      <c r="AJ24" s="343">
        <v>0</v>
      </c>
      <c r="AK24" s="343">
        <v>0</v>
      </c>
      <c r="AL24" s="343">
        <v>0</v>
      </c>
      <c r="AM24" s="344">
        <f t="shared" si="7"/>
        <v>0</v>
      </c>
      <c r="AN24" s="408"/>
      <c r="AO24" s="343">
        <v>0</v>
      </c>
      <c r="AP24" s="343">
        <v>0</v>
      </c>
      <c r="AQ24" s="343">
        <v>0</v>
      </c>
      <c r="AR24" s="343">
        <v>0</v>
      </c>
      <c r="AS24" s="344">
        <f t="shared" si="8"/>
        <v>0</v>
      </c>
      <c r="AT24" s="408"/>
      <c r="AU24" s="343">
        <v>4373</v>
      </c>
      <c r="AV24" s="343">
        <v>0</v>
      </c>
      <c r="AW24" s="343">
        <v>0</v>
      </c>
      <c r="AX24" s="343">
        <v>0</v>
      </c>
      <c r="AY24" s="343">
        <v>0</v>
      </c>
      <c r="AZ24" s="343">
        <v>0</v>
      </c>
      <c r="BA24" s="344">
        <f t="shared" si="13"/>
        <v>4373</v>
      </c>
      <c r="BB24" s="408"/>
      <c r="BC24" s="343">
        <v>0</v>
      </c>
      <c r="BD24" s="343">
        <v>0</v>
      </c>
      <c r="BE24" s="343">
        <v>0</v>
      </c>
      <c r="BF24" s="343">
        <v>0</v>
      </c>
      <c r="BG24" s="344">
        <f t="shared" si="9"/>
        <v>0</v>
      </c>
      <c r="BH24" s="408"/>
      <c r="BI24" s="395">
        <v>3020</v>
      </c>
      <c r="BJ24" s="408"/>
      <c r="BK24" s="343">
        <v>0</v>
      </c>
      <c r="BL24" s="343">
        <v>0</v>
      </c>
      <c r="BM24" s="395">
        <v>2984</v>
      </c>
      <c r="BN24" s="343">
        <v>0</v>
      </c>
      <c r="BO24" s="343">
        <v>0</v>
      </c>
      <c r="BP24" s="343">
        <v>0</v>
      </c>
      <c r="BQ24" s="343">
        <v>0</v>
      </c>
      <c r="BR24" s="343">
        <v>0</v>
      </c>
      <c r="BS24" s="343">
        <v>0</v>
      </c>
      <c r="BT24" s="343">
        <v>0</v>
      </c>
      <c r="BU24" s="343">
        <v>0</v>
      </c>
      <c r="BV24" s="343">
        <v>0</v>
      </c>
      <c r="BW24" s="344">
        <f t="shared" si="10"/>
        <v>2984</v>
      </c>
      <c r="BX24" s="345" t="s">
        <v>12</v>
      </c>
      <c r="BY24" s="344">
        <f t="shared" si="11"/>
        <v>10377</v>
      </c>
      <c r="BZ24" s="345" t="s">
        <v>12</v>
      </c>
      <c r="CA24" s="344">
        <f t="shared" si="2"/>
        <v>1117</v>
      </c>
      <c r="CB24" s="345" t="s">
        <v>12</v>
      </c>
      <c r="CC24" s="343">
        <v>0</v>
      </c>
      <c r="CD24" s="408"/>
      <c r="CE24" s="344">
        <f t="shared" si="3"/>
        <v>43848</v>
      </c>
      <c r="CF24" s="408"/>
      <c r="CG24" s="439"/>
      <c r="CH24" s="439"/>
      <c r="CI24" s="344">
        <f>CE24-CG24-CH24</f>
        <v>43848</v>
      </c>
      <c r="CJ24" s="394" t="s">
        <v>732</v>
      </c>
      <c r="CK24" s="297">
        <v>12</v>
      </c>
      <c r="CL24" s="302" t="s">
        <v>174</v>
      </c>
      <c r="CM24" s="415"/>
      <c r="CN24" s="415"/>
      <c r="CO24" s="321">
        <f>((+P204))</f>
        <v>57742370.600000001</v>
      </c>
      <c r="CP24" s="304" t="s">
        <v>12</v>
      </c>
      <c r="CQ24" s="302" t="s">
        <v>175</v>
      </c>
      <c r="CR24" s="415"/>
      <c r="CS24" s="415"/>
      <c r="CT24" s="415"/>
      <c r="CU24" s="321">
        <f>(+CO25+CO26+CO27+CO28)</f>
        <v>45316378.109999999</v>
      </c>
      <c r="CV24" s="302" t="s">
        <v>176</v>
      </c>
      <c r="CW24" s="415"/>
      <c r="CX24" s="415"/>
      <c r="CY24" s="415"/>
      <c r="CZ24" s="302">
        <f>((+CO71))</f>
        <v>20351</v>
      </c>
    </row>
    <row r="25" spans="1:104" x14ac:dyDescent="0.2">
      <c r="A25" s="343">
        <f t="shared" si="4"/>
        <v>1</v>
      </c>
      <c r="B25" s="346" t="s">
        <v>177</v>
      </c>
      <c r="C25" s="411">
        <v>0</v>
      </c>
      <c r="D25" s="408"/>
      <c r="E25" s="395">
        <v>14574</v>
      </c>
      <c r="F25" s="409">
        <v>0</v>
      </c>
      <c r="G25" s="409">
        <v>0</v>
      </c>
      <c r="H25" s="395">
        <v>8397</v>
      </c>
      <c r="I25" s="409">
        <v>0</v>
      </c>
      <c r="J25" s="409">
        <v>0</v>
      </c>
      <c r="K25" s="409">
        <v>0</v>
      </c>
      <c r="L25" s="409">
        <v>0</v>
      </c>
      <c r="M25" s="409">
        <v>0</v>
      </c>
      <c r="N25" s="344">
        <f t="shared" si="5"/>
        <v>22971</v>
      </c>
      <c r="O25" s="408"/>
      <c r="P25" s="395">
        <v>10209</v>
      </c>
      <c r="Q25" s="395">
        <v>1557</v>
      </c>
      <c r="R25" s="395">
        <v>9684</v>
      </c>
      <c r="S25" s="409">
        <v>0</v>
      </c>
      <c r="T25" s="409">
        <v>0</v>
      </c>
      <c r="U25" s="409">
        <v>0</v>
      </c>
      <c r="V25" s="409">
        <v>0</v>
      </c>
      <c r="W25" s="349">
        <f t="shared" si="0"/>
        <v>21450</v>
      </c>
      <c r="X25" s="408"/>
      <c r="Y25" s="409"/>
      <c r="Z25" s="409"/>
      <c r="AA25" s="409"/>
      <c r="AB25" s="409"/>
      <c r="AC25" s="409"/>
      <c r="AD25" s="409"/>
      <c r="AE25" s="344">
        <f t="shared" si="6"/>
        <v>0</v>
      </c>
      <c r="AF25" s="408"/>
      <c r="AG25" s="344">
        <f t="shared" si="1"/>
        <v>44421</v>
      </c>
      <c r="AH25" s="408"/>
      <c r="AI25" s="343">
        <v>0</v>
      </c>
      <c r="AJ25" s="343">
        <v>0</v>
      </c>
      <c r="AK25" s="343">
        <v>0</v>
      </c>
      <c r="AL25" s="343">
        <v>0</v>
      </c>
      <c r="AM25" s="344">
        <f t="shared" si="7"/>
        <v>0</v>
      </c>
      <c r="AN25" s="408"/>
      <c r="AO25" s="343">
        <v>0</v>
      </c>
      <c r="AP25" s="395">
        <v>10107</v>
      </c>
      <c r="AQ25" s="343">
        <v>0</v>
      </c>
      <c r="AR25" s="395">
        <v>245</v>
      </c>
      <c r="AS25" s="344">
        <f t="shared" si="8"/>
        <v>10352</v>
      </c>
      <c r="AT25" s="408"/>
      <c r="AU25" s="343">
        <v>0</v>
      </c>
      <c r="AV25" s="395">
        <v>7309</v>
      </c>
      <c r="AW25" s="395">
        <v>3783</v>
      </c>
      <c r="AX25" s="395">
        <v>15798</v>
      </c>
      <c r="AY25" s="343">
        <v>0</v>
      </c>
      <c r="AZ25" s="343">
        <v>0</v>
      </c>
      <c r="BA25" s="344">
        <f t="shared" si="13"/>
        <v>26890</v>
      </c>
      <c r="BB25" s="408"/>
      <c r="BC25" s="343">
        <v>0</v>
      </c>
      <c r="BD25" s="343">
        <v>0</v>
      </c>
      <c r="BE25" s="395">
        <v>3848</v>
      </c>
      <c r="BF25" s="343">
        <v>0</v>
      </c>
      <c r="BG25" s="344">
        <f t="shared" si="9"/>
        <v>3848</v>
      </c>
      <c r="BH25" s="408"/>
      <c r="BI25" s="343">
        <v>0</v>
      </c>
      <c r="BJ25" s="408"/>
      <c r="BK25" s="343">
        <v>0</v>
      </c>
      <c r="BL25" s="343">
        <v>0</v>
      </c>
      <c r="BM25" s="395">
        <v>1831</v>
      </c>
      <c r="BN25" s="343">
        <v>0</v>
      </c>
      <c r="BO25" s="395">
        <v>1500</v>
      </c>
      <c r="BP25" s="343">
        <v>0</v>
      </c>
      <c r="BQ25" s="343">
        <v>0</v>
      </c>
      <c r="BR25" s="343">
        <v>0</v>
      </c>
      <c r="BS25" s="343">
        <v>0</v>
      </c>
      <c r="BT25" s="343">
        <v>0</v>
      </c>
      <c r="BU25" s="343">
        <v>0</v>
      </c>
      <c r="BV25" s="343">
        <v>0</v>
      </c>
      <c r="BW25" s="344">
        <f t="shared" si="10"/>
        <v>3331</v>
      </c>
      <c r="BX25" s="345" t="s">
        <v>12</v>
      </c>
      <c r="BY25" s="344">
        <f t="shared" si="11"/>
        <v>44421</v>
      </c>
      <c r="BZ25" s="345" t="s">
        <v>12</v>
      </c>
      <c r="CA25" s="344">
        <f t="shared" si="2"/>
        <v>0</v>
      </c>
      <c r="CB25" s="345" t="s">
        <v>12</v>
      </c>
      <c r="CC25" s="343">
        <v>0</v>
      </c>
      <c r="CD25" s="408"/>
      <c r="CE25" s="344">
        <f t="shared" si="3"/>
        <v>0</v>
      </c>
      <c r="CF25" s="408"/>
      <c r="CG25" s="439"/>
      <c r="CH25" s="439"/>
      <c r="CI25" s="344">
        <f t="shared" si="12"/>
        <v>0</v>
      </c>
      <c r="CJ25" s="394" t="s">
        <v>732</v>
      </c>
      <c r="CK25" s="297">
        <v>13</v>
      </c>
      <c r="CL25" s="302" t="s">
        <v>178</v>
      </c>
      <c r="CM25" s="415"/>
      <c r="CN25" s="415"/>
      <c r="CO25" s="321">
        <f>((+S204))</f>
        <v>522139.75</v>
      </c>
      <c r="CP25" s="304" t="s">
        <v>12</v>
      </c>
      <c r="CQ25" s="302" t="s">
        <v>179</v>
      </c>
      <c r="CR25" s="415"/>
      <c r="CS25" s="415"/>
      <c r="CT25" s="415"/>
      <c r="CU25" s="321">
        <f>((SUM(CU22:CU24)))</f>
        <v>103058748.71000001</v>
      </c>
      <c r="CV25" s="302" t="s">
        <v>180</v>
      </c>
      <c r="CW25" s="415"/>
      <c r="CX25" s="415"/>
      <c r="CY25" s="415"/>
      <c r="CZ25" s="415"/>
    </row>
    <row r="26" spans="1:104" x14ac:dyDescent="0.2">
      <c r="A26" s="343">
        <f t="shared" si="4"/>
        <v>1</v>
      </c>
      <c r="B26" s="346" t="s">
        <v>181</v>
      </c>
      <c r="C26" s="411">
        <v>0</v>
      </c>
      <c r="D26" s="408"/>
      <c r="E26" s="409">
        <v>0</v>
      </c>
      <c r="F26" s="409">
        <v>0</v>
      </c>
      <c r="G26" s="409">
        <v>0</v>
      </c>
      <c r="H26" s="395">
        <v>390499.23</v>
      </c>
      <c r="I26" s="409">
        <v>0</v>
      </c>
      <c r="J26" s="409">
        <v>0</v>
      </c>
      <c r="K26" s="409">
        <v>0</v>
      </c>
      <c r="L26" s="409">
        <v>0</v>
      </c>
      <c r="M26" s="409">
        <v>0</v>
      </c>
      <c r="N26" s="344">
        <f t="shared" si="5"/>
        <v>390499.23</v>
      </c>
      <c r="O26" s="408"/>
      <c r="P26" s="395">
        <v>131369.79</v>
      </c>
      <c r="Q26" s="395">
        <v>19874.36</v>
      </c>
      <c r="R26" s="395">
        <v>105447.42</v>
      </c>
      <c r="S26" s="409">
        <v>0</v>
      </c>
      <c r="T26" s="409">
        <v>0</v>
      </c>
      <c r="U26" s="409">
        <v>0</v>
      </c>
      <c r="V26" s="409">
        <v>0</v>
      </c>
      <c r="W26" s="349">
        <f t="shared" si="0"/>
        <v>256691.57</v>
      </c>
      <c r="X26" s="408"/>
      <c r="Y26" s="409"/>
      <c r="Z26" s="409"/>
      <c r="AA26" s="409"/>
      <c r="AB26" s="409"/>
      <c r="AC26" s="409"/>
      <c r="AD26" s="409"/>
      <c r="AE26" s="344">
        <f t="shared" si="6"/>
        <v>0</v>
      </c>
      <c r="AF26" s="408"/>
      <c r="AG26" s="344">
        <f t="shared" si="1"/>
        <v>647190.80000000005</v>
      </c>
      <c r="AH26" s="408"/>
      <c r="AI26" s="343">
        <v>0</v>
      </c>
      <c r="AJ26" s="343">
        <v>0</v>
      </c>
      <c r="AK26" s="343">
        <v>0</v>
      </c>
      <c r="AL26" s="343">
        <v>0</v>
      </c>
      <c r="AM26" s="344">
        <f t="shared" si="7"/>
        <v>0</v>
      </c>
      <c r="AN26" s="408"/>
      <c r="AO26" s="343">
        <v>0</v>
      </c>
      <c r="AP26" s="343">
        <v>0</v>
      </c>
      <c r="AQ26" s="343">
        <v>0</v>
      </c>
      <c r="AR26" s="343">
        <v>0</v>
      </c>
      <c r="AS26" s="344">
        <f t="shared" si="8"/>
        <v>0</v>
      </c>
      <c r="AT26" s="408"/>
      <c r="AU26" s="395">
        <v>59389.36</v>
      </c>
      <c r="AV26" s="395">
        <v>115908.21</v>
      </c>
      <c r="AW26" s="395">
        <v>31577.49</v>
      </c>
      <c r="AX26" s="395">
        <v>21754.959999999999</v>
      </c>
      <c r="AY26" s="343">
        <v>0</v>
      </c>
      <c r="AZ26" s="395">
        <v>106237.6</v>
      </c>
      <c r="BA26" s="344">
        <f t="shared" si="13"/>
        <v>334867.62</v>
      </c>
      <c r="BB26" s="408"/>
      <c r="BC26" s="395">
        <v>87840.71</v>
      </c>
      <c r="BD26" s="343">
        <v>0</v>
      </c>
      <c r="BE26" s="395">
        <v>71528.710000000006</v>
      </c>
      <c r="BF26" s="343">
        <v>0</v>
      </c>
      <c r="BG26" s="344">
        <f t="shared" si="9"/>
        <v>159369.42000000001</v>
      </c>
      <c r="BH26" s="408"/>
      <c r="BI26" s="395">
        <v>98864.13</v>
      </c>
      <c r="BJ26" s="408"/>
      <c r="BK26" s="343">
        <v>0</v>
      </c>
      <c r="BL26" s="343">
        <v>0</v>
      </c>
      <c r="BM26" s="395">
        <v>42389.53</v>
      </c>
      <c r="BN26" s="343">
        <v>0</v>
      </c>
      <c r="BO26" s="343">
        <v>0</v>
      </c>
      <c r="BP26" s="343">
        <v>0</v>
      </c>
      <c r="BQ26" s="343">
        <v>0</v>
      </c>
      <c r="BR26" s="343">
        <v>0</v>
      </c>
      <c r="BS26" s="343">
        <v>0</v>
      </c>
      <c r="BT26" s="343">
        <v>0</v>
      </c>
      <c r="BU26" s="343">
        <v>0</v>
      </c>
      <c r="BV26" s="395">
        <v>11700.1</v>
      </c>
      <c r="BW26" s="344">
        <f t="shared" si="10"/>
        <v>54089.63</v>
      </c>
      <c r="BX26" s="345" t="s">
        <v>12</v>
      </c>
      <c r="BY26" s="344">
        <f t="shared" si="11"/>
        <v>647190.80000000005</v>
      </c>
      <c r="BZ26" s="345" t="s">
        <v>12</v>
      </c>
      <c r="CA26" s="344">
        <f t="shared" si="2"/>
        <v>0</v>
      </c>
      <c r="CB26" s="345" t="s">
        <v>12</v>
      </c>
      <c r="CC26" s="343">
        <v>0</v>
      </c>
      <c r="CD26" s="408"/>
      <c r="CE26" s="344">
        <f t="shared" si="3"/>
        <v>0</v>
      </c>
      <c r="CF26" s="408"/>
      <c r="CG26" s="439"/>
      <c r="CH26" s="439"/>
      <c r="CI26" s="344">
        <f t="shared" si="12"/>
        <v>0</v>
      </c>
      <c r="CJ26" s="394" t="s">
        <v>732</v>
      </c>
      <c r="CK26" s="297">
        <v>14</v>
      </c>
      <c r="CL26" s="302" t="s">
        <v>182</v>
      </c>
      <c r="CM26" s="415"/>
      <c r="CN26" s="415"/>
      <c r="CO26" s="321">
        <f>((+T204))</f>
        <v>5813301.96</v>
      </c>
      <c r="CP26" s="304" t="s">
        <v>12</v>
      </c>
      <c r="CQ26" s="302" t="s">
        <v>183</v>
      </c>
      <c r="CR26" s="415"/>
      <c r="CS26" s="415"/>
      <c r="CT26" s="415"/>
      <c r="CU26" s="321">
        <f>(+CO36)</f>
        <v>8308412.5699999994</v>
      </c>
      <c r="CV26" s="302" t="s">
        <v>184</v>
      </c>
      <c r="CW26" s="415"/>
      <c r="CX26" s="415"/>
      <c r="CY26" s="415"/>
      <c r="CZ26" s="302">
        <f>((+CO70))</f>
        <v>21451.83</v>
      </c>
    </row>
    <row r="27" spans="1:104" x14ac:dyDescent="0.2">
      <c r="A27" s="343">
        <f t="shared" si="4"/>
        <v>1</v>
      </c>
      <c r="B27" s="346" t="s">
        <v>185</v>
      </c>
      <c r="C27" s="411">
        <v>0</v>
      </c>
      <c r="D27" s="408"/>
      <c r="E27" s="395">
        <v>55889.65</v>
      </c>
      <c r="F27" s="395">
        <v>3500</v>
      </c>
      <c r="G27" s="409">
        <v>0</v>
      </c>
      <c r="H27" s="409">
        <v>0</v>
      </c>
      <c r="I27" s="409">
        <v>0</v>
      </c>
      <c r="J27" s="409">
        <v>0</v>
      </c>
      <c r="K27" s="409">
        <v>0</v>
      </c>
      <c r="L27" s="409">
        <v>0</v>
      </c>
      <c r="M27" s="409">
        <v>0</v>
      </c>
      <c r="N27" s="344">
        <f t="shared" si="5"/>
        <v>59389.65</v>
      </c>
      <c r="O27" s="408"/>
      <c r="P27" s="395">
        <v>19932.98</v>
      </c>
      <c r="Q27" s="409"/>
      <c r="R27" s="409"/>
      <c r="S27" s="395">
        <v>1445.68</v>
      </c>
      <c r="T27" s="395">
        <v>9007.17</v>
      </c>
      <c r="U27" s="409">
        <v>0</v>
      </c>
      <c r="V27" s="409">
        <v>0</v>
      </c>
      <c r="W27" s="349">
        <f t="shared" si="0"/>
        <v>30385.83</v>
      </c>
      <c r="X27" s="408"/>
      <c r="Y27" s="409"/>
      <c r="Z27" s="409"/>
      <c r="AA27" s="409"/>
      <c r="AB27" s="409"/>
      <c r="AC27" s="409"/>
      <c r="AD27" s="409"/>
      <c r="AE27" s="344">
        <f t="shared" si="6"/>
        <v>0</v>
      </c>
      <c r="AF27" s="408"/>
      <c r="AG27" s="344">
        <f t="shared" si="1"/>
        <v>89775.48000000001</v>
      </c>
      <c r="AH27" s="408"/>
      <c r="AI27" s="343">
        <v>0</v>
      </c>
      <c r="AJ27" s="343">
        <v>0</v>
      </c>
      <c r="AK27" s="343">
        <v>0</v>
      </c>
      <c r="AL27" s="343">
        <v>0</v>
      </c>
      <c r="AM27" s="344">
        <f t="shared" si="7"/>
        <v>0</v>
      </c>
      <c r="AN27" s="408"/>
      <c r="AO27" s="343">
        <v>0</v>
      </c>
      <c r="AP27" s="395">
        <v>22614</v>
      </c>
      <c r="AQ27" s="343">
        <v>0</v>
      </c>
      <c r="AR27" s="343">
        <v>0</v>
      </c>
      <c r="AS27" s="344">
        <f t="shared" si="8"/>
        <v>22614</v>
      </c>
      <c r="AT27" s="408"/>
      <c r="AU27" s="395">
        <v>10706.12</v>
      </c>
      <c r="AV27" s="395">
        <v>1000</v>
      </c>
      <c r="AW27" s="395">
        <v>2820.58</v>
      </c>
      <c r="AX27" s="395">
        <v>3121.06</v>
      </c>
      <c r="AY27" s="343">
        <v>0</v>
      </c>
      <c r="AZ27" s="343">
        <v>0</v>
      </c>
      <c r="BA27" s="344">
        <f t="shared" si="13"/>
        <v>17647.760000000002</v>
      </c>
      <c r="BB27" s="408"/>
      <c r="BC27" s="395">
        <v>2000</v>
      </c>
      <c r="BD27" s="395">
        <v>26448.36</v>
      </c>
      <c r="BE27" s="395">
        <v>13205.77</v>
      </c>
      <c r="BF27" s="343">
        <v>0</v>
      </c>
      <c r="BG27" s="344">
        <f t="shared" si="9"/>
        <v>41654.130000000005</v>
      </c>
      <c r="BH27" s="408"/>
      <c r="BI27" s="395">
        <v>1062.82</v>
      </c>
      <c r="BJ27" s="408"/>
      <c r="BK27" s="343">
        <v>0</v>
      </c>
      <c r="BL27" s="343">
        <v>0</v>
      </c>
      <c r="BM27" s="395">
        <v>6796.77</v>
      </c>
      <c r="BN27" s="343">
        <v>0</v>
      </c>
      <c r="BO27" s="343">
        <v>0</v>
      </c>
      <c r="BP27" s="343">
        <v>0</v>
      </c>
      <c r="BQ27" s="343">
        <v>0</v>
      </c>
      <c r="BR27" s="343">
        <v>0</v>
      </c>
      <c r="BS27" s="343">
        <v>0</v>
      </c>
      <c r="BT27" s="343">
        <v>0</v>
      </c>
      <c r="BU27" s="343">
        <v>0</v>
      </c>
      <c r="BV27" s="343">
        <v>0</v>
      </c>
      <c r="BW27" s="344">
        <f t="shared" si="10"/>
        <v>6796.77</v>
      </c>
      <c r="BX27" s="345" t="s">
        <v>12</v>
      </c>
      <c r="BY27" s="344">
        <f t="shared" si="11"/>
        <v>89775.48000000001</v>
      </c>
      <c r="BZ27" s="345" t="s">
        <v>12</v>
      </c>
      <c r="CA27" s="344">
        <f t="shared" si="2"/>
        <v>0</v>
      </c>
      <c r="CB27" s="345" t="s">
        <v>12</v>
      </c>
      <c r="CC27" s="343">
        <v>0</v>
      </c>
      <c r="CD27" s="408"/>
      <c r="CE27" s="344">
        <f t="shared" si="3"/>
        <v>0</v>
      </c>
      <c r="CF27" s="408"/>
      <c r="CG27" s="439"/>
      <c r="CH27" s="439"/>
      <c r="CI27" s="344">
        <f t="shared" si="12"/>
        <v>0</v>
      </c>
      <c r="CJ27" s="394" t="s">
        <v>732</v>
      </c>
      <c r="CK27" s="297">
        <v>15</v>
      </c>
      <c r="CL27" s="302" t="s">
        <v>186</v>
      </c>
      <c r="CM27" s="415"/>
      <c r="CN27" s="415"/>
      <c r="CO27" s="321">
        <f>((+U204))</f>
        <v>7850064</v>
      </c>
      <c r="CP27" s="304" t="s">
        <v>12</v>
      </c>
      <c r="CQ27" s="302" t="s">
        <v>187</v>
      </c>
      <c r="CR27" s="415"/>
      <c r="CS27" s="415"/>
      <c r="CT27" s="415"/>
      <c r="CU27" s="321">
        <f>((+CU19+CU20+CU25+CU26))</f>
        <v>233556646.32000002</v>
      </c>
      <c r="CV27" s="302" t="s">
        <v>176</v>
      </c>
      <c r="CW27" s="415"/>
      <c r="CX27" s="415"/>
      <c r="CY27" s="415"/>
      <c r="CZ27" s="302">
        <f>((+CO72))</f>
        <v>138707.17000000001</v>
      </c>
    </row>
    <row r="28" spans="1:104" x14ac:dyDescent="0.2">
      <c r="A28" s="343">
        <f t="shared" si="4"/>
        <v>1</v>
      </c>
      <c r="B28" s="346" t="s">
        <v>188</v>
      </c>
      <c r="C28" s="395">
        <v>920274</v>
      </c>
      <c r="D28" s="408"/>
      <c r="E28" s="395">
        <v>290379</v>
      </c>
      <c r="F28" s="395">
        <v>2135</v>
      </c>
      <c r="G28" s="395">
        <v>49178</v>
      </c>
      <c r="H28" s="409">
        <v>0</v>
      </c>
      <c r="I28" s="409">
        <v>0</v>
      </c>
      <c r="J28" s="409">
        <v>0</v>
      </c>
      <c r="K28" s="409">
        <v>0</v>
      </c>
      <c r="L28" s="409">
        <v>0</v>
      </c>
      <c r="M28" s="395">
        <v>137646</v>
      </c>
      <c r="N28" s="344">
        <f t="shared" si="5"/>
        <v>479338</v>
      </c>
      <c r="O28" s="408"/>
      <c r="P28" s="395">
        <v>225024</v>
      </c>
      <c r="Q28" s="409"/>
      <c r="R28" s="395">
        <v>220098</v>
      </c>
      <c r="S28" s="409">
        <v>0</v>
      </c>
      <c r="T28" s="409">
        <v>0</v>
      </c>
      <c r="U28" s="409">
        <v>0</v>
      </c>
      <c r="V28" s="395">
        <v>310079</v>
      </c>
      <c r="W28" s="349">
        <f t="shared" si="0"/>
        <v>755201</v>
      </c>
      <c r="X28" s="408"/>
      <c r="Y28" s="409"/>
      <c r="Z28" s="409"/>
      <c r="AA28" s="409"/>
      <c r="AB28" s="409"/>
      <c r="AC28" s="409"/>
      <c r="AD28" s="409"/>
      <c r="AE28" s="344">
        <f t="shared" si="6"/>
        <v>0</v>
      </c>
      <c r="AF28" s="408"/>
      <c r="AG28" s="344">
        <f t="shared" si="1"/>
        <v>1234539</v>
      </c>
      <c r="AH28" s="408"/>
      <c r="AI28" s="343">
        <v>0</v>
      </c>
      <c r="AJ28" s="343">
        <v>0</v>
      </c>
      <c r="AK28" s="343">
        <v>0</v>
      </c>
      <c r="AL28" s="395">
        <v>320685</v>
      </c>
      <c r="AM28" s="344">
        <f t="shared" si="7"/>
        <v>320685</v>
      </c>
      <c r="AN28" s="408"/>
      <c r="AO28" s="395">
        <v>94742</v>
      </c>
      <c r="AP28" s="395">
        <v>12470</v>
      </c>
      <c r="AQ28" s="343">
        <v>0</v>
      </c>
      <c r="AR28" s="395">
        <v>5109</v>
      </c>
      <c r="AS28" s="344">
        <f t="shared" si="8"/>
        <v>112321</v>
      </c>
      <c r="AT28" s="408"/>
      <c r="AU28" s="395">
        <v>51035</v>
      </c>
      <c r="AV28" s="343">
        <v>0</v>
      </c>
      <c r="AW28" s="395">
        <v>8450</v>
      </c>
      <c r="AX28" s="395">
        <v>5816</v>
      </c>
      <c r="AY28" s="343">
        <v>0</v>
      </c>
      <c r="AZ28" s="343">
        <v>0</v>
      </c>
      <c r="BA28" s="344">
        <f>(SUM(AU28:AZ28))</f>
        <v>65301</v>
      </c>
      <c r="BB28" s="408"/>
      <c r="BC28" s="395">
        <v>73274</v>
      </c>
      <c r="BD28" s="343">
        <v>0</v>
      </c>
      <c r="BE28" s="395">
        <v>28137</v>
      </c>
      <c r="BF28" s="343">
        <v>0</v>
      </c>
      <c r="BG28" s="344">
        <f t="shared" si="9"/>
        <v>101411</v>
      </c>
      <c r="BH28" s="408"/>
      <c r="BI28" s="395">
        <v>200633</v>
      </c>
      <c r="BJ28" s="408"/>
      <c r="BK28" s="343">
        <v>0</v>
      </c>
      <c r="BL28" s="343">
        <v>0</v>
      </c>
      <c r="BM28" s="395">
        <v>59724</v>
      </c>
      <c r="BN28" s="395">
        <v>1864</v>
      </c>
      <c r="BO28" s="395">
        <v>30804</v>
      </c>
      <c r="BP28" s="343">
        <v>0</v>
      </c>
      <c r="BQ28" s="343">
        <v>0</v>
      </c>
      <c r="BR28" s="343">
        <v>0</v>
      </c>
      <c r="BS28" s="343">
        <v>0</v>
      </c>
      <c r="BT28" s="343">
        <v>0</v>
      </c>
      <c r="BU28" s="343">
        <v>0</v>
      </c>
      <c r="BV28" s="395">
        <v>8259</v>
      </c>
      <c r="BW28" s="344">
        <f t="shared" si="10"/>
        <v>100651</v>
      </c>
      <c r="BX28" s="345" t="s">
        <v>12</v>
      </c>
      <c r="BY28" s="344">
        <f t="shared" si="11"/>
        <v>901002</v>
      </c>
      <c r="BZ28" s="345" t="s">
        <v>12</v>
      </c>
      <c r="CA28" s="344">
        <f t="shared" si="2"/>
        <v>333537</v>
      </c>
      <c r="CB28" s="345" t="s">
        <v>12</v>
      </c>
      <c r="CC28" s="343">
        <v>0</v>
      </c>
      <c r="CD28" s="408"/>
      <c r="CE28" s="344">
        <f t="shared" si="3"/>
        <v>1253811</v>
      </c>
      <c r="CF28" s="408"/>
      <c r="CG28" s="395">
        <v>1153811</v>
      </c>
      <c r="CH28" s="395">
        <v>100000</v>
      </c>
      <c r="CI28" s="344">
        <f t="shared" si="12"/>
        <v>0</v>
      </c>
      <c r="CJ28" s="394" t="s">
        <v>732</v>
      </c>
      <c r="CK28" s="297">
        <v>16</v>
      </c>
      <c r="CL28" s="302" t="s">
        <v>189</v>
      </c>
      <c r="CM28" s="415"/>
      <c r="CN28" s="415"/>
      <c r="CO28" s="321">
        <f>((+V204))</f>
        <v>31130872.400000002</v>
      </c>
      <c r="CP28" s="304" t="s">
        <v>12</v>
      </c>
      <c r="CQ28" s="415"/>
      <c r="CR28" s="415"/>
      <c r="CS28" s="415"/>
      <c r="CT28" s="415"/>
      <c r="CU28" s="415"/>
      <c r="CV28" s="302" t="s">
        <v>190</v>
      </c>
      <c r="CW28" s="415"/>
      <c r="CX28" s="415"/>
      <c r="CY28" s="415"/>
      <c r="CZ28" s="302">
        <f>((SUM(CZ23:CZ27)))</f>
        <v>750845.83</v>
      </c>
    </row>
    <row r="29" spans="1:104" x14ac:dyDescent="0.2">
      <c r="A29" s="343">
        <f t="shared" si="4"/>
        <v>1</v>
      </c>
      <c r="B29" s="346" t="s">
        <v>191</v>
      </c>
      <c r="C29" s="395">
        <v>168738</v>
      </c>
      <c r="D29" s="408"/>
      <c r="E29" s="395">
        <v>404655</v>
      </c>
      <c r="F29" s="409">
        <v>0</v>
      </c>
      <c r="G29" s="409">
        <v>0</v>
      </c>
      <c r="H29" s="409">
        <v>0</v>
      </c>
      <c r="I29" s="409">
        <v>0</v>
      </c>
      <c r="J29" s="409">
        <v>0</v>
      </c>
      <c r="K29" s="409">
        <v>0</v>
      </c>
      <c r="L29" s="409">
        <v>0</v>
      </c>
      <c r="M29" s="409">
        <v>0</v>
      </c>
      <c r="N29" s="344">
        <f t="shared" si="5"/>
        <v>404655</v>
      </c>
      <c r="O29" s="408"/>
      <c r="P29" s="395">
        <v>526321</v>
      </c>
      <c r="Q29" s="409"/>
      <c r="R29" s="395">
        <v>541230</v>
      </c>
      <c r="S29" s="409">
        <v>0</v>
      </c>
      <c r="T29" s="409">
        <v>0</v>
      </c>
      <c r="U29" s="409">
        <v>0</v>
      </c>
      <c r="V29" s="409">
        <v>0</v>
      </c>
      <c r="W29" s="348">
        <f t="shared" si="0"/>
        <v>1067551</v>
      </c>
      <c r="X29" s="408"/>
      <c r="Y29" s="409"/>
      <c r="Z29" s="409"/>
      <c r="AA29" s="409"/>
      <c r="AB29" s="409"/>
      <c r="AC29" s="409"/>
      <c r="AD29" s="409"/>
      <c r="AE29" s="344">
        <f t="shared" si="6"/>
        <v>0</v>
      </c>
      <c r="AF29" s="408"/>
      <c r="AG29" s="344">
        <f t="shared" si="1"/>
        <v>1472206</v>
      </c>
      <c r="AH29" s="408"/>
      <c r="AI29" s="343">
        <v>0</v>
      </c>
      <c r="AJ29" s="343">
        <v>0</v>
      </c>
      <c r="AK29" s="343">
        <v>0</v>
      </c>
      <c r="AL29" s="343">
        <v>0</v>
      </c>
      <c r="AM29" s="344">
        <f t="shared" si="7"/>
        <v>0</v>
      </c>
      <c r="AN29" s="408"/>
      <c r="AO29" s="343">
        <v>0</v>
      </c>
      <c r="AP29" s="343">
        <v>0</v>
      </c>
      <c r="AQ29" s="395">
        <v>7555</v>
      </c>
      <c r="AR29" s="395">
        <v>112529</v>
      </c>
      <c r="AS29" s="344">
        <f t="shared" si="8"/>
        <v>120084</v>
      </c>
      <c r="AT29" s="408"/>
      <c r="AU29" s="395">
        <v>697086</v>
      </c>
      <c r="AV29" s="395">
        <v>46567</v>
      </c>
      <c r="AW29" s="395">
        <v>65277</v>
      </c>
      <c r="AX29" s="395">
        <v>33983</v>
      </c>
      <c r="AY29" s="343">
        <v>0</v>
      </c>
      <c r="AZ29" s="395">
        <v>168639</v>
      </c>
      <c r="BA29" s="344">
        <f>(SUM(AU29:AZ29))</f>
        <v>1011552</v>
      </c>
      <c r="BB29" s="408"/>
      <c r="BC29" s="343">
        <v>0</v>
      </c>
      <c r="BD29" s="343">
        <v>0</v>
      </c>
      <c r="BE29" s="395">
        <v>70425</v>
      </c>
      <c r="BF29" s="343">
        <v>0</v>
      </c>
      <c r="BG29" s="344">
        <f t="shared" si="9"/>
        <v>70425</v>
      </c>
      <c r="BH29" s="408"/>
      <c r="BI29" s="395">
        <v>38110</v>
      </c>
      <c r="BJ29" s="408"/>
      <c r="BK29" s="343">
        <v>0</v>
      </c>
      <c r="BL29" s="343">
        <v>0</v>
      </c>
      <c r="BM29" s="343">
        <v>0</v>
      </c>
      <c r="BN29" s="343">
        <v>0</v>
      </c>
      <c r="BO29" s="343">
        <v>0</v>
      </c>
      <c r="BP29" s="343">
        <v>0</v>
      </c>
      <c r="BQ29" s="343">
        <v>0</v>
      </c>
      <c r="BR29" s="343">
        <v>0</v>
      </c>
      <c r="BS29" s="343">
        <v>0</v>
      </c>
      <c r="BT29" s="343">
        <v>0</v>
      </c>
      <c r="BU29" s="343">
        <v>0</v>
      </c>
      <c r="BV29" s="343">
        <v>0</v>
      </c>
      <c r="BW29" s="344">
        <f t="shared" si="10"/>
        <v>0</v>
      </c>
      <c r="BX29" s="345" t="s">
        <v>12</v>
      </c>
      <c r="BY29" s="344">
        <f t="shared" si="11"/>
        <v>1240171</v>
      </c>
      <c r="BZ29" s="345" t="s">
        <v>12</v>
      </c>
      <c r="CA29" s="344">
        <f t="shared" si="2"/>
        <v>232035</v>
      </c>
      <c r="CB29" s="345" t="s">
        <v>12</v>
      </c>
      <c r="CC29" s="343">
        <v>0</v>
      </c>
      <c r="CD29" s="408"/>
      <c r="CE29" s="344">
        <f t="shared" si="3"/>
        <v>400773</v>
      </c>
      <c r="CF29" s="408"/>
      <c r="CG29" s="395">
        <v>400773</v>
      </c>
      <c r="CH29" s="439"/>
      <c r="CI29" s="344">
        <f t="shared" si="12"/>
        <v>0</v>
      </c>
      <c r="CJ29" s="394" t="s">
        <v>732</v>
      </c>
      <c r="CK29" s="297">
        <v>17</v>
      </c>
      <c r="CL29" s="302" t="s">
        <v>192</v>
      </c>
      <c r="CM29" s="415"/>
      <c r="CN29" s="415"/>
      <c r="CO29" s="321">
        <f>(+W204)</f>
        <v>130791362.13</v>
      </c>
      <c r="CP29" s="304" t="s">
        <v>12</v>
      </c>
      <c r="CQ29" s="302" t="s">
        <v>193</v>
      </c>
      <c r="CR29" s="415"/>
      <c r="CS29" s="415"/>
      <c r="CT29" s="415"/>
      <c r="CU29" s="415"/>
      <c r="CV29" s="302" t="s">
        <v>194</v>
      </c>
      <c r="CW29" s="415"/>
      <c r="CX29" s="415"/>
      <c r="CY29" s="415"/>
      <c r="CZ29" s="415"/>
    </row>
    <row r="30" spans="1:104" x14ac:dyDescent="0.2">
      <c r="A30" s="343">
        <f t="shared" si="4"/>
        <v>0</v>
      </c>
      <c r="B30" s="398" t="s">
        <v>195</v>
      </c>
      <c r="C30" s="411">
        <v>0</v>
      </c>
      <c r="D30" s="408"/>
      <c r="E30" s="409">
        <v>0</v>
      </c>
      <c r="F30" s="409">
        <v>0</v>
      </c>
      <c r="G30" s="409">
        <v>0</v>
      </c>
      <c r="H30" s="409">
        <v>0</v>
      </c>
      <c r="I30" s="409">
        <v>0</v>
      </c>
      <c r="J30" s="409">
        <v>0</v>
      </c>
      <c r="K30" s="409">
        <v>0</v>
      </c>
      <c r="L30" s="409">
        <v>0</v>
      </c>
      <c r="M30" s="409">
        <v>0</v>
      </c>
      <c r="N30" s="410">
        <f t="shared" si="5"/>
        <v>0</v>
      </c>
      <c r="O30" s="408"/>
      <c r="P30" s="343">
        <v>0</v>
      </c>
      <c r="Q30" s="409"/>
      <c r="R30" s="409"/>
      <c r="S30" s="409">
        <v>0</v>
      </c>
      <c r="T30" s="409">
        <v>0</v>
      </c>
      <c r="U30" s="409">
        <v>0</v>
      </c>
      <c r="V30" s="409">
        <v>0</v>
      </c>
      <c r="W30" s="414">
        <f t="shared" si="0"/>
        <v>0</v>
      </c>
      <c r="X30" s="408"/>
      <c r="Y30" s="409"/>
      <c r="Z30" s="409"/>
      <c r="AA30" s="409"/>
      <c r="AB30" s="409"/>
      <c r="AC30" s="409"/>
      <c r="AD30" s="409"/>
      <c r="AE30" s="344">
        <f t="shared" si="6"/>
        <v>0</v>
      </c>
      <c r="AF30" s="408"/>
      <c r="AG30" s="344">
        <f t="shared" si="1"/>
        <v>0</v>
      </c>
      <c r="AH30" s="408"/>
      <c r="AI30" s="343">
        <v>0</v>
      </c>
      <c r="AJ30" s="343">
        <v>0</v>
      </c>
      <c r="AK30" s="343">
        <v>0</v>
      </c>
      <c r="AL30" s="343">
        <v>0</v>
      </c>
      <c r="AM30" s="344">
        <f t="shared" si="7"/>
        <v>0</v>
      </c>
      <c r="AN30" s="408"/>
      <c r="AO30" s="343">
        <v>0</v>
      </c>
      <c r="AP30" s="343">
        <v>0</v>
      </c>
      <c r="AQ30" s="343">
        <v>0</v>
      </c>
      <c r="AR30" s="343">
        <v>0</v>
      </c>
      <c r="AS30" s="344">
        <f t="shared" si="8"/>
        <v>0</v>
      </c>
      <c r="AT30" s="408"/>
      <c r="AU30" s="343">
        <v>0</v>
      </c>
      <c r="AV30" s="343">
        <v>0</v>
      </c>
      <c r="AW30" s="343">
        <v>0</v>
      </c>
      <c r="AX30" s="343">
        <v>0</v>
      </c>
      <c r="AY30" s="343">
        <v>0</v>
      </c>
      <c r="AZ30" s="343">
        <v>0</v>
      </c>
      <c r="BA30" s="344">
        <f t="shared" si="13"/>
        <v>0</v>
      </c>
      <c r="BB30" s="408"/>
      <c r="BC30" s="343">
        <v>0</v>
      </c>
      <c r="BD30" s="343">
        <v>0</v>
      </c>
      <c r="BE30" s="343">
        <v>0</v>
      </c>
      <c r="BF30" s="343">
        <v>0</v>
      </c>
      <c r="BG30" s="344">
        <f t="shared" si="9"/>
        <v>0</v>
      </c>
      <c r="BH30" s="408"/>
      <c r="BI30" s="343">
        <v>0</v>
      </c>
      <c r="BJ30" s="408"/>
      <c r="BK30" s="343">
        <v>0</v>
      </c>
      <c r="BL30" s="343">
        <v>0</v>
      </c>
      <c r="BM30" s="343">
        <v>0</v>
      </c>
      <c r="BN30" s="343">
        <v>0</v>
      </c>
      <c r="BO30" s="343">
        <v>0</v>
      </c>
      <c r="BP30" s="343">
        <v>0</v>
      </c>
      <c r="BQ30" s="343">
        <v>0</v>
      </c>
      <c r="BR30" s="343">
        <v>0</v>
      </c>
      <c r="BS30" s="343">
        <v>0</v>
      </c>
      <c r="BT30" s="343">
        <v>0</v>
      </c>
      <c r="BU30" s="343">
        <v>0</v>
      </c>
      <c r="BV30" s="343">
        <v>0</v>
      </c>
      <c r="BW30" s="344">
        <f t="shared" si="10"/>
        <v>0</v>
      </c>
      <c r="BX30" s="345" t="s">
        <v>12</v>
      </c>
      <c r="BY30" s="344">
        <f t="shared" si="11"/>
        <v>0</v>
      </c>
      <c r="BZ30" s="345" t="s">
        <v>12</v>
      </c>
      <c r="CA30" s="344">
        <f t="shared" si="2"/>
        <v>0</v>
      </c>
      <c r="CB30" s="345" t="s">
        <v>12</v>
      </c>
      <c r="CC30" s="343">
        <v>0</v>
      </c>
      <c r="CD30" s="408"/>
      <c r="CE30" s="344">
        <f t="shared" si="3"/>
        <v>0</v>
      </c>
      <c r="CF30" s="408"/>
      <c r="CG30" s="439"/>
      <c r="CH30" s="439"/>
      <c r="CI30" s="344">
        <f t="shared" si="12"/>
        <v>0</v>
      </c>
      <c r="CJ30" s="443"/>
      <c r="CK30" s="441"/>
      <c r="CL30" s="22" t="s">
        <v>196</v>
      </c>
      <c r="CM30" s="415"/>
      <c r="CN30" s="415"/>
      <c r="CO30" s="438"/>
      <c r="CP30" s="304" t="s">
        <v>12</v>
      </c>
      <c r="CQ30" s="415"/>
      <c r="CR30" s="415"/>
      <c r="CS30" s="302" t="s">
        <v>197</v>
      </c>
      <c r="CT30" s="302" t="s">
        <v>87</v>
      </c>
      <c r="CU30" s="415"/>
      <c r="CV30" s="302" t="s">
        <v>198</v>
      </c>
      <c r="CW30" s="415"/>
      <c r="CX30" s="415"/>
      <c r="CY30" s="415"/>
      <c r="CZ30" s="302">
        <f>((+CO73))</f>
        <v>2877689.85</v>
      </c>
    </row>
    <row r="31" spans="1:104" x14ac:dyDescent="0.2">
      <c r="A31" s="343">
        <f t="shared" si="4"/>
        <v>1</v>
      </c>
      <c r="B31" s="346" t="s">
        <v>199</v>
      </c>
      <c r="C31" s="395">
        <v>12965562</v>
      </c>
      <c r="D31" s="408"/>
      <c r="E31" s="395">
        <v>3240200</v>
      </c>
      <c r="F31" s="395">
        <v>1950</v>
      </c>
      <c r="G31" s="395">
        <v>1038139</v>
      </c>
      <c r="H31" s="395">
        <v>2220951</v>
      </c>
      <c r="I31" s="409">
        <v>0</v>
      </c>
      <c r="J31" s="409">
        <v>0</v>
      </c>
      <c r="K31" s="409">
        <v>0</v>
      </c>
      <c r="L31" s="409">
        <v>0</v>
      </c>
      <c r="M31" s="395">
        <v>2679132</v>
      </c>
      <c r="N31" s="344">
        <f>+(SUM(E31:M31))</f>
        <v>9180372</v>
      </c>
      <c r="O31" s="408"/>
      <c r="P31" s="395">
        <v>3225792</v>
      </c>
      <c r="Q31" s="395">
        <v>487004</v>
      </c>
      <c r="R31" s="395">
        <v>2590614</v>
      </c>
      <c r="S31" s="409">
        <v>0</v>
      </c>
      <c r="T31" s="395">
        <v>870169</v>
      </c>
      <c r="U31" s="409">
        <v>0</v>
      </c>
      <c r="V31" s="409">
        <v>0</v>
      </c>
      <c r="W31" s="349">
        <f t="shared" si="0"/>
        <v>7173579</v>
      </c>
      <c r="X31" s="408"/>
      <c r="Y31" s="409"/>
      <c r="Z31" s="409"/>
      <c r="AA31" s="409"/>
      <c r="AB31" s="409"/>
      <c r="AC31" s="395">
        <v>111435</v>
      </c>
      <c r="AD31" s="395">
        <v>2623618</v>
      </c>
      <c r="AE31" s="344">
        <f t="shared" si="6"/>
        <v>2735053</v>
      </c>
      <c r="AF31" s="408"/>
      <c r="AG31" s="344">
        <f t="shared" si="1"/>
        <v>19089004</v>
      </c>
      <c r="AH31" s="408"/>
      <c r="AI31" s="395">
        <v>2986378</v>
      </c>
      <c r="AJ31" s="395">
        <v>124122</v>
      </c>
      <c r="AK31" s="395">
        <v>880</v>
      </c>
      <c r="AL31" s="395">
        <v>1362268</v>
      </c>
      <c r="AM31" s="344">
        <f t="shared" si="7"/>
        <v>4473648</v>
      </c>
      <c r="AN31" s="408"/>
      <c r="AO31" s="395">
        <v>22527</v>
      </c>
      <c r="AP31" s="395">
        <v>1032504</v>
      </c>
      <c r="AQ31" s="343">
        <v>0</v>
      </c>
      <c r="AR31" s="395">
        <v>298470</v>
      </c>
      <c r="AS31" s="344">
        <f t="shared" si="8"/>
        <v>1353501</v>
      </c>
      <c r="AT31" s="408"/>
      <c r="AU31" s="395">
        <v>1077339</v>
      </c>
      <c r="AV31" s="395">
        <v>96178</v>
      </c>
      <c r="AW31" s="395">
        <v>114154</v>
      </c>
      <c r="AX31" s="395">
        <v>33391</v>
      </c>
      <c r="AY31" s="395">
        <v>591</v>
      </c>
      <c r="AZ31" s="395">
        <v>772701</v>
      </c>
      <c r="BA31" s="344">
        <f t="shared" si="13"/>
        <v>2094354</v>
      </c>
      <c r="BB31" s="408"/>
      <c r="BC31" s="395">
        <v>450736</v>
      </c>
      <c r="BD31" s="395">
        <v>2974</v>
      </c>
      <c r="BE31" s="395">
        <v>413018</v>
      </c>
      <c r="BF31" s="395">
        <v>44365</v>
      </c>
      <c r="BG31" s="344">
        <f t="shared" si="9"/>
        <v>911093</v>
      </c>
      <c r="BH31" s="408"/>
      <c r="BI31" s="395">
        <v>534670</v>
      </c>
      <c r="BJ31" s="408"/>
      <c r="BK31" s="395">
        <v>751352</v>
      </c>
      <c r="BL31" s="395">
        <v>10381</v>
      </c>
      <c r="BM31" s="395">
        <v>57751</v>
      </c>
      <c r="BN31" s="395">
        <v>559184</v>
      </c>
      <c r="BO31" s="395">
        <v>889564</v>
      </c>
      <c r="BP31" s="343">
        <v>0</v>
      </c>
      <c r="BQ31" s="343">
        <v>0</v>
      </c>
      <c r="BR31" s="343">
        <v>0</v>
      </c>
      <c r="BS31" s="343">
        <v>0</v>
      </c>
      <c r="BT31" s="395">
        <v>2656401</v>
      </c>
      <c r="BU31" s="395">
        <v>61868</v>
      </c>
      <c r="BV31" s="395">
        <v>1023710</v>
      </c>
      <c r="BW31" s="344">
        <f t="shared" si="10"/>
        <v>6010211</v>
      </c>
      <c r="BX31" s="345" t="s">
        <v>12</v>
      </c>
      <c r="BY31" s="344">
        <f>(+BW31+BI31+BG31+BA31+AS31+AM31)</f>
        <v>15377477</v>
      </c>
      <c r="BZ31" s="345" t="s">
        <v>12</v>
      </c>
      <c r="CA31" s="344">
        <f t="shared" si="2"/>
        <v>3711527</v>
      </c>
      <c r="CB31" s="345" t="s">
        <v>12</v>
      </c>
      <c r="CC31" s="343">
        <v>0</v>
      </c>
      <c r="CD31" s="408"/>
      <c r="CE31" s="344">
        <f t="shared" si="3"/>
        <v>16677089</v>
      </c>
      <c r="CF31" s="408"/>
      <c r="CG31" s="395">
        <v>15177089</v>
      </c>
      <c r="CH31" s="395">
        <v>1500000</v>
      </c>
      <c r="CI31" s="344">
        <f t="shared" si="12"/>
        <v>0</v>
      </c>
      <c r="CJ31" s="394" t="s">
        <v>732</v>
      </c>
      <c r="CK31" s="297">
        <v>18</v>
      </c>
      <c r="CL31" s="302" t="s">
        <v>200</v>
      </c>
      <c r="CM31" s="415"/>
      <c r="CN31" s="415"/>
      <c r="CO31" s="321">
        <f>((+Z204))</f>
        <v>0</v>
      </c>
      <c r="CP31" s="304" t="s">
        <v>12</v>
      </c>
      <c r="CQ31" s="302" t="s">
        <v>201</v>
      </c>
      <c r="CR31" s="415"/>
      <c r="CS31" s="415"/>
      <c r="CT31" s="415"/>
      <c r="CU31" s="415"/>
      <c r="CV31" s="302" t="s">
        <v>202</v>
      </c>
      <c r="CW31" s="415"/>
      <c r="CX31" s="415"/>
      <c r="CY31" s="415"/>
      <c r="CZ31" s="415"/>
    </row>
    <row r="32" spans="1:104" x14ac:dyDescent="0.2">
      <c r="A32" s="343">
        <f t="shared" si="4"/>
        <v>1</v>
      </c>
      <c r="B32" s="346" t="s">
        <v>203</v>
      </c>
      <c r="C32" s="411">
        <v>0</v>
      </c>
      <c r="D32" s="408"/>
      <c r="E32" s="409">
        <v>0</v>
      </c>
      <c r="F32" s="409">
        <v>0</v>
      </c>
      <c r="G32" s="395">
        <v>30000</v>
      </c>
      <c r="H32" s="409">
        <v>0</v>
      </c>
      <c r="I32" s="409">
        <v>0</v>
      </c>
      <c r="J32" s="409">
        <v>0</v>
      </c>
      <c r="K32" s="409">
        <v>0</v>
      </c>
      <c r="L32" s="409">
        <v>0</v>
      </c>
      <c r="M32" s="409">
        <v>0</v>
      </c>
      <c r="N32" s="344">
        <f t="shared" si="5"/>
        <v>30000</v>
      </c>
      <c r="O32" s="408"/>
      <c r="P32" s="395">
        <v>16870</v>
      </c>
      <c r="Q32" s="395">
        <v>2580</v>
      </c>
      <c r="R32" s="395">
        <v>16136</v>
      </c>
      <c r="S32" s="395">
        <v>12055</v>
      </c>
      <c r="T32" s="409">
        <v>0</v>
      </c>
      <c r="U32" s="395">
        <v>1460000</v>
      </c>
      <c r="V32" s="409">
        <v>0</v>
      </c>
      <c r="W32" s="349">
        <f t="shared" si="0"/>
        <v>1507641</v>
      </c>
      <c r="X32" s="408"/>
      <c r="Y32" s="409"/>
      <c r="Z32" s="409"/>
      <c r="AA32" s="409"/>
      <c r="AB32" s="409"/>
      <c r="AC32" s="409"/>
      <c r="AD32" s="409"/>
      <c r="AE32" s="344">
        <f t="shared" si="6"/>
        <v>0</v>
      </c>
      <c r="AF32" s="408"/>
      <c r="AG32" s="344">
        <f t="shared" si="1"/>
        <v>1537641</v>
      </c>
      <c r="AH32" s="408"/>
      <c r="AI32" s="343">
        <v>0</v>
      </c>
      <c r="AJ32" s="343">
        <v>0</v>
      </c>
      <c r="AK32" s="343">
        <v>0</v>
      </c>
      <c r="AL32" s="343">
        <v>0</v>
      </c>
      <c r="AM32" s="344">
        <f t="shared" si="7"/>
        <v>0</v>
      </c>
      <c r="AN32" s="408"/>
      <c r="AO32" s="395">
        <v>684037</v>
      </c>
      <c r="AP32" s="343">
        <v>0</v>
      </c>
      <c r="AQ32" s="343">
        <v>0</v>
      </c>
      <c r="AR32" s="343">
        <v>0</v>
      </c>
      <c r="AS32" s="344">
        <f t="shared" si="8"/>
        <v>684037</v>
      </c>
      <c r="AT32" s="408"/>
      <c r="AU32" s="343">
        <v>0</v>
      </c>
      <c r="AV32" s="343">
        <v>0</v>
      </c>
      <c r="AW32" s="395">
        <v>2530</v>
      </c>
      <c r="AX32" s="395">
        <v>555</v>
      </c>
      <c r="AY32" s="343">
        <v>0</v>
      </c>
      <c r="AZ32" s="395">
        <v>10461</v>
      </c>
      <c r="BA32" s="344">
        <f t="shared" si="13"/>
        <v>13546</v>
      </c>
      <c r="BB32" s="408"/>
      <c r="BC32" s="395">
        <v>1800</v>
      </c>
      <c r="BD32" s="343">
        <v>0</v>
      </c>
      <c r="BE32" s="395">
        <v>397</v>
      </c>
      <c r="BF32" s="343">
        <v>0</v>
      </c>
      <c r="BG32" s="344">
        <f t="shared" si="9"/>
        <v>2197</v>
      </c>
      <c r="BH32" s="408"/>
      <c r="BI32" s="395">
        <v>3432</v>
      </c>
      <c r="BJ32" s="408"/>
      <c r="BK32" s="343">
        <v>0</v>
      </c>
      <c r="BL32" s="343">
        <v>0</v>
      </c>
      <c r="BM32" s="343">
        <v>0</v>
      </c>
      <c r="BN32" s="395">
        <v>1155</v>
      </c>
      <c r="BO32" s="395">
        <v>25659</v>
      </c>
      <c r="BP32" s="343">
        <v>0</v>
      </c>
      <c r="BQ32" s="343">
        <v>0</v>
      </c>
      <c r="BR32" s="343">
        <v>0</v>
      </c>
      <c r="BS32" s="343">
        <v>0</v>
      </c>
      <c r="BT32" s="343">
        <v>0</v>
      </c>
      <c r="BU32" s="343">
        <v>0</v>
      </c>
      <c r="BV32" s="343">
        <v>0</v>
      </c>
      <c r="BW32" s="344">
        <f t="shared" si="10"/>
        <v>26814</v>
      </c>
      <c r="BX32" s="345" t="s">
        <v>12</v>
      </c>
      <c r="BY32" s="344">
        <f t="shared" si="11"/>
        <v>730026</v>
      </c>
      <c r="BZ32" s="345" t="s">
        <v>12</v>
      </c>
      <c r="CA32" s="344">
        <f t="shared" si="2"/>
        <v>807615</v>
      </c>
      <c r="CB32" s="345" t="s">
        <v>12</v>
      </c>
      <c r="CC32" s="343">
        <v>0</v>
      </c>
      <c r="CD32" s="408"/>
      <c r="CE32" s="344">
        <f t="shared" si="3"/>
        <v>807615</v>
      </c>
      <c r="CF32" s="408"/>
      <c r="CG32" s="395">
        <v>807615</v>
      </c>
      <c r="CH32" s="439"/>
      <c r="CI32" s="344">
        <f t="shared" si="12"/>
        <v>0</v>
      </c>
      <c r="CJ32" s="394" t="s">
        <v>732</v>
      </c>
      <c r="CK32" s="297">
        <v>19</v>
      </c>
      <c r="CL32" s="302" t="s">
        <v>204</v>
      </c>
      <c r="CM32" s="415"/>
      <c r="CN32" s="415"/>
      <c r="CO32" s="321">
        <f>((+AA204))</f>
        <v>648400.76</v>
      </c>
      <c r="CP32" s="304" t="s">
        <v>12</v>
      </c>
      <c r="CQ32" s="302" t="s">
        <v>205</v>
      </c>
      <c r="CR32" s="415"/>
      <c r="CS32" s="415"/>
      <c r="CT32" s="415"/>
      <c r="CU32" s="415"/>
      <c r="CV32" s="302" t="s">
        <v>190</v>
      </c>
      <c r="CW32" s="415"/>
      <c r="CX32" s="415"/>
      <c r="CY32" s="415"/>
      <c r="CZ32" s="302">
        <f>((SUM(CZ30:CZ31)))</f>
        <v>2877689.85</v>
      </c>
    </row>
    <row r="33" spans="1:104" x14ac:dyDescent="0.2">
      <c r="A33" s="343">
        <f t="shared" si="4"/>
        <v>1</v>
      </c>
      <c r="B33" s="346" t="s">
        <v>540</v>
      </c>
      <c r="C33" s="395">
        <v>13781</v>
      </c>
      <c r="D33" s="408"/>
      <c r="E33" s="409">
        <v>0</v>
      </c>
      <c r="F33" s="409">
        <v>0</v>
      </c>
      <c r="G33" s="395">
        <v>47</v>
      </c>
      <c r="H33" s="409">
        <v>0</v>
      </c>
      <c r="I33" s="409">
        <v>0</v>
      </c>
      <c r="J33" s="409">
        <v>0</v>
      </c>
      <c r="K33" s="409">
        <v>0</v>
      </c>
      <c r="L33" s="409">
        <v>0</v>
      </c>
      <c r="M33" s="409">
        <v>0</v>
      </c>
      <c r="N33" s="344">
        <f t="shared" si="5"/>
        <v>47</v>
      </c>
      <c r="O33" s="408"/>
      <c r="P33" s="395">
        <v>34020</v>
      </c>
      <c r="Q33" s="409"/>
      <c r="R33" s="395">
        <v>17778</v>
      </c>
      <c r="S33" s="409">
        <v>0</v>
      </c>
      <c r="T33" s="409">
        <v>0</v>
      </c>
      <c r="U33" s="409">
        <v>0</v>
      </c>
      <c r="V33" s="409">
        <v>0</v>
      </c>
      <c r="W33" s="349">
        <f t="shared" si="0"/>
        <v>51798</v>
      </c>
      <c r="X33" s="408"/>
      <c r="Y33" s="409"/>
      <c r="Z33" s="409"/>
      <c r="AA33" s="409"/>
      <c r="AB33" s="409"/>
      <c r="AC33" s="409"/>
      <c r="AD33" s="409"/>
      <c r="AE33" s="344">
        <f t="shared" si="6"/>
        <v>0</v>
      </c>
      <c r="AF33" s="408"/>
      <c r="AG33" s="344">
        <f t="shared" si="1"/>
        <v>51845</v>
      </c>
      <c r="AH33" s="408"/>
      <c r="AI33" s="343">
        <v>0</v>
      </c>
      <c r="AJ33" s="343">
        <v>0</v>
      </c>
      <c r="AK33" s="343">
        <v>0</v>
      </c>
      <c r="AL33" s="343">
        <v>0</v>
      </c>
      <c r="AM33" s="344">
        <f t="shared" si="7"/>
        <v>0</v>
      </c>
      <c r="AN33" s="408"/>
      <c r="AO33" s="343">
        <v>0</v>
      </c>
      <c r="AP33" s="343">
        <v>0</v>
      </c>
      <c r="AQ33" s="343">
        <v>0</v>
      </c>
      <c r="AR33" s="395">
        <v>565</v>
      </c>
      <c r="AS33" s="344">
        <f t="shared" si="8"/>
        <v>565</v>
      </c>
      <c r="AT33" s="408"/>
      <c r="AU33" s="343">
        <v>0</v>
      </c>
      <c r="AV33" s="395">
        <v>725</v>
      </c>
      <c r="AW33" s="395">
        <v>7774</v>
      </c>
      <c r="AX33" s="343">
        <v>0</v>
      </c>
      <c r="AY33" s="343">
        <v>0</v>
      </c>
      <c r="AZ33" s="396">
        <v>2778</v>
      </c>
      <c r="BA33" s="344">
        <f t="shared" si="13"/>
        <v>11277</v>
      </c>
      <c r="BB33" s="408"/>
      <c r="BC33" s="395">
        <v>10894</v>
      </c>
      <c r="BD33" s="395">
        <v>10261</v>
      </c>
      <c r="BE33" s="395">
        <v>882</v>
      </c>
      <c r="BF33" s="343">
        <v>0</v>
      </c>
      <c r="BG33" s="344">
        <f t="shared" si="9"/>
        <v>22037</v>
      </c>
      <c r="BH33" s="408"/>
      <c r="BI33" s="343">
        <v>0</v>
      </c>
      <c r="BJ33" s="408"/>
      <c r="BK33" s="343">
        <v>0</v>
      </c>
      <c r="BL33" s="343">
        <v>0</v>
      </c>
      <c r="BM33" s="343">
        <v>0</v>
      </c>
      <c r="BN33" s="343">
        <v>0</v>
      </c>
      <c r="BO33" s="343">
        <v>0</v>
      </c>
      <c r="BP33" s="343">
        <v>0</v>
      </c>
      <c r="BQ33" s="343">
        <v>0</v>
      </c>
      <c r="BR33" s="343">
        <v>0</v>
      </c>
      <c r="BS33" s="343">
        <v>0</v>
      </c>
      <c r="BT33" s="343">
        <v>0</v>
      </c>
      <c r="BU33" s="343">
        <v>0</v>
      </c>
      <c r="BV33" s="343">
        <v>0</v>
      </c>
      <c r="BW33" s="344">
        <f t="shared" si="10"/>
        <v>0</v>
      </c>
      <c r="BX33" s="345" t="s">
        <v>12</v>
      </c>
      <c r="BY33" s="344">
        <f t="shared" si="11"/>
        <v>33879</v>
      </c>
      <c r="BZ33" s="345" t="s">
        <v>12</v>
      </c>
      <c r="CA33" s="344">
        <f t="shared" si="2"/>
        <v>17966</v>
      </c>
      <c r="CB33" s="345" t="s">
        <v>12</v>
      </c>
      <c r="CC33" s="343">
        <v>0</v>
      </c>
      <c r="CD33" s="408"/>
      <c r="CE33" s="344">
        <f t="shared" si="3"/>
        <v>31747</v>
      </c>
      <c r="CF33" s="408"/>
      <c r="CG33" s="395">
        <v>31747</v>
      </c>
      <c r="CH33" s="439"/>
      <c r="CI33" s="344">
        <f t="shared" si="12"/>
        <v>0</v>
      </c>
      <c r="CJ33" s="394" t="s">
        <v>732</v>
      </c>
      <c r="CK33" s="297">
        <v>20</v>
      </c>
      <c r="CL33" s="302" t="s">
        <v>207</v>
      </c>
      <c r="CM33" s="415"/>
      <c r="CN33" s="415"/>
      <c r="CO33" s="321">
        <f>((+AB204))</f>
        <v>493189.39</v>
      </c>
      <c r="CP33" s="304" t="s">
        <v>12</v>
      </c>
      <c r="CQ33" s="302" t="s">
        <v>208</v>
      </c>
      <c r="CR33" s="415"/>
      <c r="CS33" s="415"/>
      <c r="CT33" s="415"/>
      <c r="CU33" s="415"/>
      <c r="CV33" s="302" t="s">
        <v>209</v>
      </c>
      <c r="CW33" s="415"/>
      <c r="CX33" s="415"/>
      <c r="CY33" s="415"/>
      <c r="CZ33" s="415"/>
    </row>
    <row r="34" spans="1:104" x14ac:dyDescent="0.2">
      <c r="A34" s="343">
        <f t="shared" si="4"/>
        <v>1</v>
      </c>
      <c r="B34" s="346" t="s">
        <v>206</v>
      </c>
      <c r="C34" s="395">
        <v>271209.87</v>
      </c>
      <c r="D34" s="408"/>
      <c r="E34" s="395">
        <v>389455</v>
      </c>
      <c r="F34" s="409">
        <v>0</v>
      </c>
      <c r="G34" s="395">
        <v>14046</v>
      </c>
      <c r="H34" s="395">
        <v>153207</v>
      </c>
      <c r="I34" s="409">
        <v>0</v>
      </c>
      <c r="J34" s="409">
        <v>0</v>
      </c>
      <c r="K34" s="409">
        <v>0</v>
      </c>
      <c r="L34" s="409">
        <v>0</v>
      </c>
      <c r="M34" s="409">
        <v>0</v>
      </c>
      <c r="N34" s="344">
        <f t="shared" si="5"/>
        <v>556708</v>
      </c>
      <c r="O34" s="408"/>
      <c r="P34" s="395">
        <v>103535</v>
      </c>
      <c r="Q34" s="409"/>
      <c r="R34" s="409"/>
      <c r="S34" s="409">
        <v>0</v>
      </c>
      <c r="T34" s="395">
        <v>116638</v>
      </c>
      <c r="U34" s="409">
        <v>0</v>
      </c>
      <c r="V34" s="409">
        <v>0</v>
      </c>
      <c r="W34" s="349">
        <f t="shared" si="0"/>
        <v>220173</v>
      </c>
      <c r="X34" s="408"/>
      <c r="Y34" s="409"/>
      <c r="Z34" s="409"/>
      <c r="AA34" s="409"/>
      <c r="AB34" s="409"/>
      <c r="AC34" s="409"/>
      <c r="AD34" s="409"/>
      <c r="AE34" s="344">
        <f t="shared" si="6"/>
        <v>0</v>
      </c>
      <c r="AF34" s="408"/>
      <c r="AG34" s="344">
        <f t="shared" si="1"/>
        <v>776881</v>
      </c>
      <c r="AH34" s="408"/>
      <c r="AI34" s="343">
        <v>0</v>
      </c>
      <c r="AJ34" s="343">
        <v>0</v>
      </c>
      <c r="AK34" s="343">
        <v>0</v>
      </c>
      <c r="AL34" s="343">
        <v>0</v>
      </c>
      <c r="AM34" s="344">
        <f t="shared" si="7"/>
        <v>0</v>
      </c>
      <c r="AN34" s="408"/>
      <c r="AO34" s="395">
        <v>44906</v>
      </c>
      <c r="AP34" s="395">
        <v>8440</v>
      </c>
      <c r="AQ34" s="343">
        <v>0</v>
      </c>
      <c r="AR34" s="343">
        <v>0</v>
      </c>
      <c r="AS34" s="344">
        <f t="shared" si="8"/>
        <v>53346</v>
      </c>
      <c r="AT34" s="408"/>
      <c r="AU34" s="395">
        <v>192801</v>
      </c>
      <c r="AV34" s="395">
        <v>34898</v>
      </c>
      <c r="AW34" s="395">
        <v>54514</v>
      </c>
      <c r="AX34" s="343">
        <v>0</v>
      </c>
      <c r="AY34" s="343">
        <v>0</v>
      </c>
      <c r="AZ34" s="395">
        <v>32245</v>
      </c>
      <c r="BA34" s="344">
        <f t="shared" si="13"/>
        <v>314458</v>
      </c>
      <c r="BB34" s="408"/>
      <c r="BC34" s="343">
        <v>0</v>
      </c>
      <c r="BD34" s="395">
        <v>63718</v>
      </c>
      <c r="BE34" s="395">
        <v>7557</v>
      </c>
      <c r="BF34" s="395">
        <v>1900</v>
      </c>
      <c r="BG34" s="344">
        <f t="shared" si="9"/>
        <v>73175</v>
      </c>
      <c r="BH34" s="408"/>
      <c r="BI34" s="395">
        <v>55973</v>
      </c>
      <c r="BJ34" s="408"/>
      <c r="BK34" s="343">
        <v>0</v>
      </c>
      <c r="BL34" s="343">
        <v>0</v>
      </c>
      <c r="BM34" s="395">
        <v>9130</v>
      </c>
      <c r="BN34" s="343">
        <v>0</v>
      </c>
      <c r="BO34" s="395">
        <v>115990</v>
      </c>
      <c r="BP34" s="343">
        <v>0</v>
      </c>
      <c r="BQ34" s="343">
        <v>0</v>
      </c>
      <c r="BR34" s="343">
        <v>0</v>
      </c>
      <c r="BS34" s="343">
        <v>0</v>
      </c>
      <c r="BT34" s="343">
        <v>0</v>
      </c>
      <c r="BU34" s="343">
        <v>0</v>
      </c>
      <c r="BV34" s="395">
        <v>389438</v>
      </c>
      <c r="BW34" s="344">
        <f t="shared" si="10"/>
        <v>514558</v>
      </c>
      <c r="BX34" s="345" t="s">
        <v>12</v>
      </c>
      <c r="BY34" s="344">
        <f t="shared" si="11"/>
        <v>1011510</v>
      </c>
      <c r="BZ34" s="345" t="s">
        <v>12</v>
      </c>
      <c r="CA34" s="344">
        <f t="shared" si="2"/>
        <v>-234629</v>
      </c>
      <c r="CB34" s="345" t="s">
        <v>12</v>
      </c>
      <c r="CC34" s="395">
        <v>11642</v>
      </c>
      <c r="CD34" s="408"/>
      <c r="CE34" s="344">
        <f t="shared" si="3"/>
        <v>48222.869999999995</v>
      </c>
      <c r="CF34" s="408"/>
      <c r="CG34" s="395">
        <v>40000</v>
      </c>
      <c r="CH34" s="395">
        <v>8222.8700000000008</v>
      </c>
      <c r="CI34" s="344">
        <f t="shared" si="12"/>
        <v>0</v>
      </c>
      <c r="CJ34" s="394" t="s">
        <v>732</v>
      </c>
      <c r="CK34" s="297">
        <v>21</v>
      </c>
      <c r="CL34" s="302" t="s">
        <v>211</v>
      </c>
      <c r="CM34" s="415"/>
      <c r="CN34" s="415"/>
      <c r="CO34" s="321">
        <f>((+AC204))</f>
        <v>254411.41999999998</v>
      </c>
      <c r="CP34" s="304" t="s">
        <v>12</v>
      </c>
      <c r="CQ34" s="302" t="s">
        <v>212</v>
      </c>
      <c r="CR34" s="415"/>
      <c r="CS34" s="415"/>
      <c r="CT34" s="415"/>
      <c r="CU34" s="415"/>
      <c r="CV34" s="302" t="s">
        <v>213</v>
      </c>
      <c r="CW34" s="415"/>
      <c r="CX34" s="415"/>
      <c r="CY34" s="415"/>
      <c r="CZ34" s="302">
        <f>((+CO74+CO75))</f>
        <v>9550951.620000001</v>
      </c>
    </row>
    <row r="35" spans="1:104" x14ac:dyDescent="0.2">
      <c r="A35" s="343">
        <f t="shared" si="4"/>
        <v>1</v>
      </c>
      <c r="B35" s="346" t="s">
        <v>210</v>
      </c>
      <c r="C35" s="395">
        <v>26849</v>
      </c>
      <c r="D35" s="408"/>
      <c r="E35" s="395">
        <v>4898</v>
      </c>
      <c r="F35" s="409">
        <v>0</v>
      </c>
      <c r="G35" s="395">
        <v>279</v>
      </c>
      <c r="H35" s="395">
        <v>30795</v>
      </c>
      <c r="I35" s="409">
        <v>0</v>
      </c>
      <c r="J35" s="409">
        <v>0</v>
      </c>
      <c r="K35" s="409">
        <v>0</v>
      </c>
      <c r="L35" s="409">
        <v>0</v>
      </c>
      <c r="M35" s="409">
        <v>0</v>
      </c>
      <c r="N35" s="344">
        <f>+(SUM(E35:M35))</f>
        <v>35972</v>
      </c>
      <c r="O35" s="408"/>
      <c r="P35" s="395">
        <v>10696</v>
      </c>
      <c r="Q35" s="395">
        <v>1634</v>
      </c>
      <c r="R35" s="395">
        <v>10210</v>
      </c>
      <c r="S35" s="409">
        <v>0</v>
      </c>
      <c r="T35" s="343">
        <v>0</v>
      </c>
      <c r="U35" s="395">
        <v>50000</v>
      </c>
      <c r="V35" s="409">
        <v>0</v>
      </c>
      <c r="W35" s="349">
        <f t="shared" si="0"/>
        <v>72540</v>
      </c>
      <c r="X35" s="408"/>
      <c r="Y35" s="409"/>
      <c r="Z35" s="409"/>
      <c r="AA35" s="409"/>
      <c r="AB35" s="409"/>
      <c r="AC35" s="409"/>
      <c r="AD35" s="409"/>
      <c r="AE35" s="344">
        <f t="shared" si="6"/>
        <v>0</v>
      </c>
      <c r="AF35" s="408"/>
      <c r="AG35" s="344">
        <f t="shared" si="1"/>
        <v>108512</v>
      </c>
      <c r="AH35" s="408"/>
      <c r="AI35" s="343">
        <v>0</v>
      </c>
      <c r="AJ35" s="343">
        <v>0</v>
      </c>
      <c r="AK35" s="343">
        <v>0</v>
      </c>
      <c r="AL35" s="343">
        <v>0</v>
      </c>
      <c r="AM35" s="344">
        <f>(SUM(AI35:AL35))</f>
        <v>0</v>
      </c>
      <c r="AN35" s="408"/>
      <c r="AO35" s="343">
        <v>0</v>
      </c>
      <c r="AP35" s="343">
        <v>0</v>
      </c>
      <c r="AQ35" s="343">
        <v>0</v>
      </c>
      <c r="AR35" s="395">
        <v>617</v>
      </c>
      <c r="AS35" s="344">
        <f t="shared" si="8"/>
        <v>617</v>
      </c>
      <c r="AT35" s="408"/>
      <c r="AU35" s="343">
        <v>0</v>
      </c>
      <c r="AV35" s="343">
        <v>0</v>
      </c>
      <c r="AW35" s="395">
        <v>571</v>
      </c>
      <c r="AX35" s="343">
        <v>0</v>
      </c>
      <c r="AY35" s="343">
        <v>0</v>
      </c>
      <c r="AZ35" s="395">
        <v>19795</v>
      </c>
      <c r="BA35" s="344">
        <f>(SUM(AU35:AZ35))</f>
        <v>20366</v>
      </c>
      <c r="BB35" s="408"/>
      <c r="BC35" s="343">
        <v>0</v>
      </c>
      <c r="BD35" s="343">
        <v>0</v>
      </c>
      <c r="BE35" s="395">
        <v>1929</v>
      </c>
      <c r="BF35" s="343">
        <v>0</v>
      </c>
      <c r="BG35" s="344">
        <f t="shared" si="9"/>
        <v>1929</v>
      </c>
      <c r="BH35" s="408"/>
      <c r="BI35" s="395">
        <v>211</v>
      </c>
      <c r="BJ35" s="408"/>
      <c r="BK35" s="343">
        <v>0</v>
      </c>
      <c r="BL35" s="343">
        <v>0</v>
      </c>
      <c r="BM35" s="395">
        <v>3993</v>
      </c>
      <c r="BN35" s="395">
        <v>1345</v>
      </c>
      <c r="BO35" s="395">
        <v>21266</v>
      </c>
      <c r="BP35" s="343">
        <v>0</v>
      </c>
      <c r="BQ35" s="343">
        <v>0</v>
      </c>
      <c r="BR35" s="343">
        <v>0</v>
      </c>
      <c r="BS35" s="343">
        <v>0</v>
      </c>
      <c r="BT35" s="343">
        <v>0</v>
      </c>
      <c r="BU35" s="343">
        <v>0</v>
      </c>
      <c r="BV35" s="395">
        <v>3135</v>
      </c>
      <c r="BW35" s="344">
        <f>((SUM(BK35:BV35)))</f>
        <v>29739</v>
      </c>
      <c r="BX35" s="408"/>
      <c r="BY35" s="344">
        <f t="shared" si="11"/>
        <v>52862</v>
      </c>
      <c r="BZ35" s="345" t="s">
        <v>12</v>
      </c>
      <c r="CA35" s="344">
        <f t="shared" si="2"/>
        <v>55650</v>
      </c>
      <c r="CB35" s="345" t="s">
        <v>12</v>
      </c>
      <c r="CC35" s="343">
        <v>0</v>
      </c>
      <c r="CD35" s="408"/>
      <c r="CE35" s="344">
        <f t="shared" si="3"/>
        <v>82499</v>
      </c>
      <c r="CF35" s="408"/>
      <c r="CG35" s="395">
        <v>70735</v>
      </c>
      <c r="CH35" s="395">
        <v>11764</v>
      </c>
      <c r="CI35" s="344">
        <f>CE35-CG35-CH35</f>
        <v>0</v>
      </c>
      <c r="CJ35" s="394" t="s">
        <v>732</v>
      </c>
      <c r="CK35" s="297">
        <v>22</v>
      </c>
      <c r="CL35" s="302" t="s">
        <v>215</v>
      </c>
      <c r="CM35" s="415"/>
      <c r="CN35" s="415"/>
      <c r="CO35" s="321">
        <f>((+AD204))</f>
        <v>6912411</v>
      </c>
      <c r="CP35" s="304" t="s">
        <v>12</v>
      </c>
      <c r="CQ35" s="415"/>
      <c r="CR35" s="415"/>
      <c r="CS35" s="415"/>
      <c r="CT35" s="415"/>
      <c r="CU35" s="415"/>
      <c r="CV35" s="302" t="s">
        <v>216</v>
      </c>
      <c r="CW35" s="415"/>
      <c r="CX35" s="415"/>
      <c r="CY35" s="415"/>
      <c r="CZ35" s="302">
        <f>((+CZ20+CZ28+CZ32+CZ34))</f>
        <v>215641025.43000001</v>
      </c>
    </row>
    <row r="36" spans="1:104" x14ac:dyDescent="0.2">
      <c r="A36" s="343">
        <f t="shared" si="4"/>
        <v>1</v>
      </c>
      <c r="B36" s="346" t="s">
        <v>214</v>
      </c>
      <c r="C36" s="346">
        <v>410892</v>
      </c>
      <c r="D36" s="408"/>
      <c r="E36" s="343">
        <v>114493</v>
      </c>
      <c r="F36" s="409">
        <v>0</v>
      </c>
      <c r="G36" s="409">
        <v>0</v>
      </c>
      <c r="H36" s="409">
        <v>0</v>
      </c>
      <c r="I36" s="409">
        <v>0</v>
      </c>
      <c r="J36" s="409">
        <v>0</v>
      </c>
      <c r="K36" s="409">
        <v>0</v>
      </c>
      <c r="L36" s="409">
        <v>0</v>
      </c>
      <c r="M36" s="343">
        <v>18963.46</v>
      </c>
      <c r="N36" s="344">
        <f t="shared" si="5"/>
        <v>133456.46</v>
      </c>
      <c r="O36" s="408"/>
      <c r="P36" s="343">
        <v>94715</v>
      </c>
      <c r="Q36" s="409"/>
      <c r="R36" s="409"/>
      <c r="S36" s="409">
        <v>0</v>
      </c>
      <c r="T36" s="343">
        <v>22271</v>
      </c>
      <c r="U36" s="409">
        <v>0</v>
      </c>
      <c r="V36" s="409">
        <v>0</v>
      </c>
      <c r="W36" s="349">
        <f t="shared" si="0"/>
        <v>116986</v>
      </c>
      <c r="X36" s="408"/>
      <c r="Y36" s="409"/>
      <c r="Z36" s="409"/>
      <c r="AA36" s="409"/>
      <c r="AB36" s="409"/>
      <c r="AC36" s="409"/>
      <c r="AD36" s="409"/>
      <c r="AE36" s="344">
        <f t="shared" si="6"/>
        <v>0</v>
      </c>
      <c r="AF36" s="408"/>
      <c r="AG36" s="344">
        <f t="shared" si="1"/>
        <v>250442.46</v>
      </c>
      <c r="AH36" s="408"/>
      <c r="AI36" s="343">
        <v>0</v>
      </c>
      <c r="AJ36" s="343">
        <v>0</v>
      </c>
      <c r="AK36" s="343">
        <v>0</v>
      </c>
      <c r="AL36" s="343">
        <v>0</v>
      </c>
      <c r="AM36" s="344">
        <f t="shared" si="7"/>
        <v>0</v>
      </c>
      <c r="AN36" s="408"/>
      <c r="AO36" s="343">
        <v>0</v>
      </c>
      <c r="AP36" s="343">
        <v>0</v>
      </c>
      <c r="AQ36" s="343">
        <v>0</v>
      </c>
      <c r="AR36" s="343">
        <v>0</v>
      </c>
      <c r="AS36" s="344">
        <f t="shared" si="8"/>
        <v>0</v>
      </c>
      <c r="AT36" s="408"/>
      <c r="AU36" s="343">
        <v>22035</v>
      </c>
      <c r="AV36" s="343">
        <v>12591</v>
      </c>
      <c r="AW36" s="343">
        <v>25183</v>
      </c>
      <c r="AX36" s="343">
        <v>3148</v>
      </c>
      <c r="AY36" s="343">
        <v>0</v>
      </c>
      <c r="AZ36" s="343">
        <v>0</v>
      </c>
      <c r="BA36" s="344">
        <f t="shared" si="13"/>
        <v>62957</v>
      </c>
      <c r="BB36" s="408"/>
      <c r="BC36" s="343">
        <v>20000</v>
      </c>
      <c r="BD36" s="343">
        <v>0</v>
      </c>
      <c r="BE36" s="343">
        <v>12735.27</v>
      </c>
      <c r="BF36" s="343">
        <v>831.13</v>
      </c>
      <c r="BG36" s="344">
        <f t="shared" si="9"/>
        <v>33566.400000000001</v>
      </c>
      <c r="BH36" s="408"/>
      <c r="BI36" s="343">
        <v>1529.75</v>
      </c>
      <c r="BJ36" s="408"/>
      <c r="BK36" s="343">
        <v>0</v>
      </c>
      <c r="BL36" s="343">
        <v>0</v>
      </c>
      <c r="BM36" s="343">
        <v>15048.49</v>
      </c>
      <c r="BN36" s="343">
        <v>7937.83</v>
      </c>
      <c r="BO36" s="343">
        <v>94619.06</v>
      </c>
      <c r="BP36" s="343">
        <v>0</v>
      </c>
      <c r="BQ36" s="343">
        <v>0</v>
      </c>
      <c r="BR36" s="343">
        <v>0</v>
      </c>
      <c r="BS36" s="343">
        <v>0</v>
      </c>
      <c r="BT36" s="343">
        <v>0</v>
      </c>
      <c r="BU36" s="343">
        <v>0</v>
      </c>
      <c r="BV36" s="343">
        <v>0</v>
      </c>
      <c r="BW36" s="344">
        <f t="shared" si="10"/>
        <v>117605.38</v>
      </c>
      <c r="BX36" s="345" t="s">
        <v>12</v>
      </c>
      <c r="BY36" s="344">
        <f t="shared" si="11"/>
        <v>215658.53</v>
      </c>
      <c r="BZ36" s="345" t="s">
        <v>12</v>
      </c>
      <c r="CA36" s="344">
        <f t="shared" si="2"/>
        <v>34783.929999999993</v>
      </c>
      <c r="CB36" s="345" t="s">
        <v>12</v>
      </c>
      <c r="CC36" s="343">
        <v>0</v>
      </c>
      <c r="CD36" s="408"/>
      <c r="CE36" s="344">
        <f t="shared" si="3"/>
        <v>445675.93</v>
      </c>
      <c r="CF36" s="408"/>
      <c r="CG36" s="439"/>
      <c r="CH36" s="439"/>
      <c r="CI36" s="344">
        <f t="shared" si="12"/>
        <v>445675.93</v>
      </c>
      <c r="CJ36" s="394" t="s">
        <v>750</v>
      </c>
      <c r="CK36" s="297">
        <v>23</v>
      </c>
      <c r="CL36" s="302" t="s">
        <v>218</v>
      </c>
      <c r="CM36" s="415"/>
      <c r="CN36" s="415"/>
      <c r="CO36" s="321">
        <f>((+AE204))</f>
        <v>8308412.5699999994</v>
      </c>
      <c r="CP36" s="304" t="s">
        <v>12</v>
      </c>
      <c r="CQ36" s="415"/>
      <c r="CR36" s="415"/>
      <c r="CS36" s="415"/>
      <c r="CT36" s="415"/>
      <c r="CU36" s="415"/>
      <c r="CV36" s="415"/>
      <c r="CW36" s="415"/>
      <c r="CX36" s="415"/>
      <c r="CY36" s="415"/>
      <c r="CZ36" s="415"/>
    </row>
    <row r="37" spans="1:104" x14ac:dyDescent="0.2">
      <c r="A37" s="343">
        <f t="shared" si="4"/>
        <v>1</v>
      </c>
      <c r="B37" s="346" t="s">
        <v>217</v>
      </c>
      <c r="C37" s="395">
        <v>18815</v>
      </c>
      <c r="D37" s="408"/>
      <c r="E37" s="395">
        <v>1156234</v>
      </c>
      <c r="F37" s="409">
        <v>0</v>
      </c>
      <c r="G37" s="395">
        <v>33250</v>
      </c>
      <c r="H37" s="409">
        <v>0</v>
      </c>
      <c r="I37" s="409">
        <v>0</v>
      </c>
      <c r="J37" s="409">
        <v>0</v>
      </c>
      <c r="K37" s="409">
        <v>0</v>
      </c>
      <c r="L37" s="409">
        <v>0</v>
      </c>
      <c r="M37" s="395">
        <v>33682</v>
      </c>
      <c r="N37" s="344">
        <f t="shared" si="5"/>
        <v>1223166</v>
      </c>
      <c r="O37" s="408"/>
      <c r="P37" s="395">
        <v>755867</v>
      </c>
      <c r="Q37" s="409"/>
      <c r="R37" s="409"/>
      <c r="S37" s="409">
        <v>0</v>
      </c>
      <c r="T37" s="409">
        <v>0</v>
      </c>
      <c r="U37" s="409">
        <v>0</v>
      </c>
      <c r="V37" s="395">
        <v>936506</v>
      </c>
      <c r="W37" s="349">
        <f t="shared" si="0"/>
        <v>1692373</v>
      </c>
      <c r="X37" s="408"/>
      <c r="Y37" s="409"/>
      <c r="Z37" s="409"/>
      <c r="AA37" s="409"/>
      <c r="AB37" s="409"/>
      <c r="AC37" s="409"/>
      <c r="AD37" s="409"/>
      <c r="AE37" s="344">
        <f t="shared" si="6"/>
        <v>0</v>
      </c>
      <c r="AF37" s="408"/>
      <c r="AG37" s="344">
        <f t="shared" si="1"/>
        <v>2915539</v>
      </c>
      <c r="AH37" s="408"/>
      <c r="AI37" s="343">
        <v>0</v>
      </c>
      <c r="AJ37" s="343">
        <v>0</v>
      </c>
      <c r="AK37" s="343">
        <v>0</v>
      </c>
      <c r="AL37" s="343">
        <v>0</v>
      </c>
      <c r="AM37" s="344">
        <f t="shared" si="7"/>
        <v>0</v>
      </c>
      <c r="AN37" s="408"/>
      <c r="AO37" s="395">
        <v>825049</v>
      </c>
      <c r="AP37" s="343">
        <v>0</v>
      </c>
      <c r="AQ37" s="343">
        <v>0</v>
      </c>
      <c r="AR37" s="343">
        <v>0</v>
      </c>
      <c r="AS37" s="344">
        <f t="shared" si="8"/>
        <v>825049</v>
      </c>
      <c r="AT37" s="408"/>
      <c r="AU37" s="395">
        <v>52805</v>
      </c>
      <c r="AV37" s="343">
        <v>0</v>
      </c>
      <c r="AW37" s="395">
        <v>54719</v>
      </c>
      <c r="AX37" s="343">
        <v>0</v>
      </c>
      <c r="AY37" s="343">
        <v>0</v>
      </c>
      <c r="AZ37" s="395">
        <v>64355</v>
      </c>
      <c r="BA37" s="344">
        <f t="shared" si="13"/>
        <v>171879</v>
      </c>
      <c r="BB37" s="408"/>
      <c r="BC37" s="395">
        <v>194936</v>
      </c>
      <c r="BD37" s="343">
        <v>0</v>
      </c>
      <c r="BE37" s="395">
        <v>60233</v>
      </c>
      <c r="BF37" s="343">
        <v>0</v>
      </c>
      <c r="BG37" s="344">
        <f t="shared" si="9"/>
        <v>255169</v>
      </c>
      <c r="BH37" s="408"/>
      <c r="BI37" s="395">
        <v>851720</v>
      </c>
      <c r="BJ37" s="408"/>
      <c r="BK37" s="343">
        <v>0</v>
      </c>
      <c r="BL37" s="343">
        <v>0</v>
      </c>
      <c r="BM37" s="395">
        <v>94763</v>
      </c>
      <c r="BN37" s="343">
        <v>0</v>
      </c>
      <c r="BO37" s="395">
        <v>9453</v>
      </c>
      <c r="BP37" s="343">
        <v>0</v>
      </c>
      <c r="BQ37" s="395">
        <v>4550</v>
      </c>
      <c r="BR37" s="343">
        <v>0</v>
      </c>
      <c r="BS37" s="395">
        <v>71028</v>
      </c>
      <c r="BT37" s="343">
        <v>0</v>
      </c>
      <c r="BU37" s="343">
        <v>0</v>
      </c>
      <c r="BV37" s="395">
        <v>120734</v>
      </c>
      <c r="BW37" s="344">
        <f t="shared" si="10"/>
        <v>300528</v>
      </c>
      <c r="BX37" s="345" t="s">
        <v>12</v>
      </c>
      <c r="BY37" s="344">
        <f t="shared" si="11"/>
        <v>2404345</v>
      </c>
      <c r="BZ37" s="345" t="s">
        <v>12</v>
      </c>
      <c r="CA37" s="344">
        <f t="shared" si="2"/>
        <v>511194</v>
      </c>
      <c r="CB37" s="345" t="s">
        <v>12</v>
      </c>
      <c r="CC37" s="343">
        <v>0</v>
      </c>
      <c r="CD37" s="408"/>
      <c r="CE37" s="344">
        <f t="shared" si="3"/>
        <v>530009</v>
      </c>
      <c r="CF37" s="408"/>
      <c r="CG37" s="439"/>
      <c r="CH37" s="439"/>
      <c r="CI37" s="344">
        <f t="shared" si="12"/>
        <v>530009</v>
      </c>
      <c r="CJ37" s="394" t="s">
        <v>732</v>
      </c>
      <c r="CK37" s="417"/>
      <c r="CL37" s="415"/>
      <c r="CM37" s="415"/>
      <c r="CN37" s="415"/>
      <c r="CO37" s="438"/>
      <c r="CP37" s="304" t="s">
        <v>12</v>
      </c>
      <c r="CQ37" s="302" t="s">
        <v>220</v>
      </c>
      <c r="CR37" s="415"/>
      <c r="CS37" s="415"/>
      <c r="CT37" s="415"/>
      <c r="CU37" s="415"/>
      <c r="CV37" s="415"/>
      <c r="CW37" s="302" t="s">
        <v>221</v>
      </c>
      <c r="CX37" s="415"/>
      <c r="CY37" s="415"/>
      <c r="CZ37" s="415"/>
    </row>
    <row r="38" spans="1:104" x14ac:dyDescent="0.2">
      <c r="A38" s="343">
        <f t="shared" si="4"/>
        <v>1</v>
      </c>
      <c r="B38" s="346" t="s">
        <v>219</v>
      </c>
      <c r="C38" s="395">
        <v>290361</v>
      </c>
      <c r="D38" s="408"/>
      <c r="E38" s="395">
        <v>55337</v>
      </c>
      <c r="F38" s="409">
        <v>0</v>
      </c>
      <c r="G38" s="395">
        <v>4500</v>
      </c>
      <c r="H38" s="409">
        <v>0</v>
      </c>
      <c r="I38" s="409">
        <v>0</v>
      </c>
      <c r="J38" s="409">
        <v>0</v>
      </c>
      <c r="K38" s="409">
        <v>0</v>
      </c>
      <c r="L38" s="409">
        <v>0</v>
      </c>
      <c r="M38" s="409">
        <v>0</v>
      </c>
      <c r="N38" s="344">
        <f t="shared" si="5"/>
        <v>59837</v>
      </c>
      <c r="O38" s="408"/>
      <c r="P38" s="395">
        <v>44666</v>
      </c>
      <c r="Q38" s="409"/>
      <c r="R38" s="409"/>
      <c r="S38" s="409">
        <v>0</v>
      </c>
      <c r="T38" s="409">
        <v>0</v>
      </c>
      <c r="U38" s="409">
        <v>0</v>
      </c>
      <c r="V38" s="409">
        <v>0</v>
      </c>
      <c r="W38" s="349">
        <f t="shared" si="0"/>
        <v>44666</v>
      </c>
      <c r="X38" s="408"/>
      <c r="Y38" s="409"/>
      <c r="Z38" s="409"/>
      <c r="AA38" s="409"/>
      <c r="AB38" s="409"/>
      <c r="AC38" s="409"/>
      <c r="AD38" s="409"/>
      <c r="AE38" s="344">
        <f t="shared" si="6"/>
        <v>0</v>
      </c>
      <c r="AF38" s="408"/>
      <c r="AG38" s="344">
        <f t="shared" si="1"/>
        <v>104503</v>
      </c>
      <c r="AH38" s="408"/>
      <c r="AI38" s="343">
        <v>0</v>
      </c>
      <c r="AJ38" s="343">
        <v>0</v>
      </c>
      <c r="AK38" s="343">
        <v>0</v>
      </c>
      <c r="AL38" s="343">
        <v>0</v>
      </c>
      <c r="AM38" s="344">
        <f t="shared" si="7"/>
        <v>0</v>
      </c>
      <c r="AN38" s="408"/>
      <c r="AO38" s="343">
        <v>0</v>
      </c>
      <c r="AP38" s="343">
        <v>0</v>
      </c>
      <c r="AQ38" s="343">
        <v>0</v>
      </c>
      <c r="AR38" s="343">
        <v>0</v>
      </c>
      <c r="AS38" s="344">
        <f t="shared" si="8"/>
        <v>0</v>
      </c>
      <c r="AT38" s="408"/>
      <c r="AU38" s="343">
        <v>0</v>
      </c>
      <c r="AV38" s="343">
        <v>0</v>
      </c>
      <c r="AW38" s="343">
        <v>0</v>
      </c>
      <c r="AX38" s="343">
        <v>0</v>
      </c>
      <c r="AY38" s="343">
        <v>0</v>
      </c>
      <c r="AZ38" s="395">
        <v>500</v>
      </c>
      <c r="BA38" s="344">
        <f t="shared" si="13"/>
        <v>500</v>
      </c>
      <c r="BB38" s="408"/>
      <c r="BC38" s="395">
        <v>38874</v>
      </c>
      <c r="BD38" s="343">
        <v>0</v>
      </c>
      <c r="BE38" s="395">
        <v>15000</v>
      </c>
      <c r="BF38" s="343">
        <v>0</v>
      </c>
      <c r="BG38" s="344">
        <f t="shared" si="9"/>
        <v>53874</v>
      </c>
      <c r="BH38" s="408"/>
      <c r="BI38" s="395">
        <v>20943</v>
      </c>
      <c r="BJ38" s="408"/>
      <c r="BK38" s="343">
        <v>0</v>
      </c>
      <c r="BL38" s="343">
        <v>0</v>
      </c>
      <c r="BM38" s="395">
        <v>11600</v>
      </c>
      <c r="BN38" s="395">
        <v>2512</v>
      </c>
      <c r="BO38" s="395">
        <v>10500</v>
      </c>
      <c r="BP38" s="343">
        <v>0</v>
      </c>
      <c r="BQ38" s="343">
        <v>0</v>
      </c>
      <c r="BR38" s="343">
        <v>0</v>
      </c>
      <c r="BS38" s="343">
        <v>0</v>
      </c>
      <c r="BT38" s="343">
        <v>0</v>
      </c>
      <c r="BU38" s="343">
        <v>0</v>
      </c>
      <c r="BV38" s="343">
        <v>0</v>
      </c>
      <c r="BW38" s="344">
        <f t="shared" si="10"/>
        <v>24612</v>
      </c>
      <c r="BX38" s="345" t="s">
        <v>12</v>
      </c>
      <c r="BY38" s="344">
        <f t="shared" si="11"/>
        <v>99929</v>
      </c>
      <c r="BZ38" s="345" t="s">
        <v>12</v>
      </c>
      <c r="CA38" s="344">
        <f t="shared" si="2"/>
        <v>4574</v>
      </c>
      <c r="CB38" s="345" t="s">
        <v>12</v>
      </c>
      <c r="CC38" s="343">
        <v>0</v>
      </c>
      <c r="CD38" s="408"/>
      <c r="CE38" s="344">
        <f t="shared" si="3"/>
        <v>294935</v>
      </c>
      <c r="CF38" s="408"/>
      <c r="CG38" s="395">
        <v>266935</v>
      </c>
      <c r="CH38" s="395">
        <v>28000</v>
      </c>
      <c r="CI38" s="344">
        <f t="shared" si="12"/>
        <v>0</v>
      </c>
      <c r="CJ38" s="394" t="s">
        <v>732</v>
      </c>
      <c r="CK38" s="417"/>
      <c r="CL38" s="415"/>
      <c r="CM38" s="415"/>
      <c r="CN38" s="415"/>
      <c r="CO38" s="438"/>
      <c r="CP38" s="304" t="s">
        <v>12</v>
      </c>
      <c r="CQ38" s="302" t="s">
        <v>223</v>
      </c>
      <c r="CR38" s="415"/>
      <c r="CS38" s="415"/>
      <c r="CT38" s="415"/>
      <c r="CU38" s="415"/>
      <c r="CV38" s="415"/>
      <c r="CW38" s="415"/>
      <c r="CX38" s="415"/>
      <c r="CY38" s="415"/>
      <c r="CZ38" s="415"/>
    </row>
    <row r="39" spans="1:104" x14ac:dyDescent="0.2">
      <c r="A39" s="343">
        <f>((IF(OR(BY39&gt;0,CA39&gt;0),1,)))</f>
        <v>1</v>
      </c>
      <c r="B39" s="346" t="s">
        <v>542</v>
      </c>
      <c r="C39" s="395">
        <v>1257</v>
      </c>
      <c r="D39" s="408"/>
      <c r="E39" s="409">
        <v>0</v>
      </c>
      <c r="F39" s="409">
        <v>0</v>
      </c>
      <c r="G39" s="409">
        <v>0</v>
      </c>
      <c r="H39" s="409">
        <v>0</v>
      </c>
      <c r="I39" s="409">
        <v>0</v>
      </c>
      <c r="J39" s="409">
        <v>0</v>
      </c>
      <c r="K39" s="409">
        <v>0</v>
      </c>
      <c r="L39" s="409">
        <v>0</v>
      </c>
      <c r="M39" s="409">
        <v>0</v>
      </c>
      <c r="N39" s="410">
        <f t="shared" si="5"/>
        <v>0</v>
      </c>
      <c r="O39" s="408"/>
      <c r="P39" s="395">
        <v>585.13</v>
      </c>
      <c r="Q39" s="409"/>
      <c r="R39" s="409"/>
      <c r="S39" s="409">
        <v>0</v>
      </c>
      <c r="T39" s="409">
        <v>0</v>
      </c>
      <c r="U39" s="409">
        <v>0</v>
      </c>
      <c r="V39" s="409">
        <v>0</v>
      </c>
      <c r="W39" s="349">
        <f t="shared" si="0"/>
        <v>585.13</v>
      </c>
      <c r="X39" s="408"/>
      <c r="Y39" s="409"/>
      <c r="Z39" s="409"/>
      <c r="AA39" s="409"/>
      <c r="AB39" s="409"/>
      <c r="AC39" s="409"/>
      <c r="AD39" s="409"/>
      <c r="AE39" s="344">
        <f t="shared" si="6"/>
        <v>0</v>
      </c>
      <c r="AF39" s="408"/>
      <c r="AG39" s="344">
        <f t="shared" si="1"/>
        <v>585.13</v>
      </c>
      <c r="AH39" s="408"/>
      <c r="AI39" s="343">
        <v>0</v>
      </c>
      <c r="AJ39" s="343">
        <v>0</v>
      </c>
      <c r="AK39" s="343">
        <v>0</v>
      </c>
      <c r="AL39" s="343">
        <v>0</v>
      </c>
      <c r="AM39" s="344">
        <f t="shared" si="7"/>
        <v>0</v>
      </c>
      <c r="AN39" s="408"/>
      <c r="AO39" s="343">
        <v>0</v>
      </c>
      <c r="AP39" s="343">
        <v>0</v>
      </c>
      <c r="AQ39" s="343">
        <v>0</v>
      </c>
      <c r="AR39" s="343">
        <v>0</v>
      </c>
      <c r="AS39" s="344">
        <f t="shared" si="8"/>
        <v>0</v>
      </c>
      <c r="AT39" s="408"/>
      <c r="AU39" s="343">
        <v>0</v>
      </c>
      <c r="AV39" s="343">
        <v>0</v>
      </c>
      <c r="AW39" s="343">
        <v>0</v>
      </c>
      <c r="AX39" s="343">
        <v>0</v>
      </c>
      <c r="AY39" s="343">
        <v>0</v>
      </c>
      <c r="AZ39" s="343">
        <v>0</v>
      </c>
      <c r="BA39" s="344">
        <f t="shared" si="13"/>
        <v>0</v>
      </c>
      <c r="BB39" s="408"/>
      <c r="BC39" s="343">
        <v>0</v>
      </c>
      <c r="BD39" s="343">
        <v>0</v>
      </c>
      <c r="BE39" s="343">
        <v>0</v>
      </c>
      <c r="BF39" s="343">
        <v>0</v>
      </c>
      <c r="BG39" s="344">
        <f t="shared" si="9"/>
        <v>0</v>
      </c>
      <c r="BH39" s="408"/>
      <c r="BI39" s="343">
        <v>0</v>
      </c>
      <c r="BJ39" s="408"/>
      <c r="BK39" s="343">
        <v>0</v>
      </c>
      <c r="BL39" s="343">
        <v>0</v>
      </c>
      <c r="BM39" s="343">
        <v>0</v>
      </c>
      <c r="BN39" s="343">
        <v>0</v>
      </c>
      <c r="BO39" s="343">
        <v>0</v>
      </c>
      <c r="BP39" s="343">
        <v>0</v>
      </c>
      <c r="BQ39" s="343">
        <v>0</v>
      </c>
      <c r="BR39" s="343">
        <v>0</v>
      </c>
      <c r="BS39" s="343">
        <v>0</v>
      </c>
      <c r="BT39" s="343">
        <v>0</v>
      </c>
      <c r="BU39" s="343">
        <v>0</v>
      </c>
      <c r="BV39" s="343">
        <v>0</v>
      </c>
      <c r="BW39" s="344">
        <f>((SUM(BK39:BV39)))</f>
        <v>0</v>
      </c>
      <c r="BX39" s="345" t="s">
        <v>12</v>
      </c>
      <c r="BY39" s="344">
        <f>(+BW39+BI39+BG39+BA39+AS39+AM39)</f>
        <v>0</v>
      </c>
      <c r="BZ39" s="345" t="s">
        <v>12</v>
      </c>
      <c r="CA39" s="344">
        <f t="shared" si="2"/>
        <v>585.13</v>
      </c>
      <c r="CB39" s="345" t="s">
        <v>12</v>
      </c>
      <c r="CC39" s="343">
        <v>0</v>
      </c>
      <c r="CD39" s="408"/>
      <c r="CE39" s="344">
        <f t="shared" si="3"/>
        <v>1842.13</v>
      </c>
      <c r="CF39" s="408"/>
      <c r="CG39" s="439"/>
      <c r="CH39" s="439"/>
      <c r="CI39" s="344">
        <f t="shared" si="12"/>
        <v>1842.13</v>
      </c>
      <c r="CJ39" s="394" t="s">
        <v>732</v>
      </c>
      <c r="CK39" s="417"/>
      <c r="CL39" s="415"/>
      <c r="CM39" s="415"/>
      <c r="CN39" s="415"/>
      <c r="CO39" s="438"/>
      <c r="CP39" s="304" t="s">
        <v>12</v>
      </c>
      <c r="CQ39" s="415"/>
      <c r="CR39" s="415"/>
      <c r="CS39" s="415"/>
      <c r="CT39" s="415"/>
      <c r="CU39" s="415"/>
      <c r="CV39" s="415"/>
      <c r="CW39" s="415"/>
      <c r="CX39" s="415"/>
      <c r="CY39" s="415"/>
      <c r="CZ39" s="415"/>
    </row>
    <row r="40" spans="1:104" x14ac:dyDescent="0.2">
      <c r="A40" s="343">
        <f>((IF(OR(BY40&gt;0,CA40&gt;0),1,)))</f>
        <v>1</v>
      </c>
      <c r="B40" s="346" t="s">
        <v>222</v>
      </c>
      <c r="C40" s="395">
        <v>1</v>
      </c>
      <c r="D40" s="408"/>
      <c r="E40" s="395">
        <v>6968</v>
      </c>
      <c r="F40" s="409">
        <v>0</v>
      </c>
      <c r="G40" s="409">
        <v>0</v>
      </c>
      <c r="H40" s="409">
        <v>0</v>
      </c>
      <c r="I40" s="409">
        <v>0</v>
      </c>
      <c r="J40" s="409">
        <v>0</v>
      </c>
      <c r="K40" s="409">
        <v>0</v>
      </c>
      <c r="L40" s="409">
        <v>0</v>
      </c>
      <c r="M40" s="409">
        <v>0</v>
      </c>
      <c r="N40" s="344">
        <f t="shared" si="5"/>
        <v>6968</v>
      </c>
      <c r="O40" s="408"/>
      <c r="P40" s="395">
        <v>45104</v>
      </c>
      <c r="Q40" s="409"/>
      <c r="R40" s="409"/>
      <c r="S40" s="409">
        <v>0</v>
      </c>
      <c r="T40" s="409">
        <v>0</v>
      </c>
      <c r="U40" s="409">
        <v>0</v>
      </c>
      <c r="V40" s="409">
        <v>0</v>
      </c>
      <c r="W40" s="349">
        <f t="shared" si="0"/>
        <v>45104</v>
      </c>
      <c r="X40" s="408"/>
      <c r="Y40" s="409"/>
      <c r="Z40" s="409"/>
      <c r="AA40" s="409"/>
      <c r="AB40" s="409"/>
      <c r="AC40" s="409"/>
      <c r="AD40" s="409"/>
      <c r="AE40" s="344">
        <f t="shared" si="6"/>
        <v>0</v>
      </c>
      <c r="AF40" s="408"/>
      <c r="AG40" s="344">
        <f t="shared" si="1"/>
        <v>52072</v>
      </c>
      <c r="AH40" s="408"/>
      <c r="AI40" s="343">
        <v>0</v>
      </c>
      <c r="AJ40" s="343">
        <v>0</v>
      </c>
      <c r="AK40" s="343">
        <v>0</v>
      </c>
      <c r="AL40" s="395">
        <v>1238</v>
      </c>
      <c r="AM40" s="344">
        <f t="shared" si="7"/>
        <v>1238</v>
      </c>
      <c r="AN40" s="408"/>
      <c r="AO40" s="395">
        <v>25650</v>
      </c>
      <c r="AP40" s="343">
        <v>0</v>
      </c>
      <c r="AQ40" s="343">
        <v>0</v>
      </c>
      <c r="AR40" s="343">
        <v>0</v>
      </c>
      <c r="AS40" s="344">
        <f t="shared" si="8"/>
        <v>25650</v>
      </c>
      <c r="AT40" s="408"/>
      <c r="AU40" s="343">
        <v>0</v>
      </c>
      <c r="AV40" s="343">
        <v>0</v>
      </c>
      <c r="AW40" s="395">
        <v>3957</v>
      </c>
      <c r="AX40" s="343">
        <v>0</v>
      </c>
      <c r="AY40" s="343">
        <v>0</v>
      </c>
      <c r="AZ40" s="343">
        <v>0</v>
      </c>
      <c r="BA40" s="344">
        <f t="shared" si="13"/>
        <v>3957</v>
      </c>
      <c r="BB40" s="408"/>
      <c r="BC40" s="343">
        <v>0</v>
      </c>
      <c r="BD40" s="343">
        <v>0</v>
      </c>
      <c r="BE40" s="395">
        <v>5624</v>
      </c>
      <c r="BF40" s="396">
        <v>3</v>
      </c>
      <c r="BG40" s="344">
        <f t="shared" si="9"/>
        <v>5627</v>
      </c>
      <c r="BH40" s="408"/>
      <c r="BI40" s="343">
        <v>0</v>
      </c>
      <c r="BJ40" s="408"/>
      <c r="BK40" s="343">
        <v>0</v>
      </c>
      <c r="BL40" s="343">
        <v>0</v>
      </c>
      <c r="BM40" s="395">
        <v>1262</v>
      </c>
      <c r="BN40" s="395">
        <v>592</v>
      </c>
      <c r="BO40" s="343">
        <v>0</v>
      </c>
      <c r="BP40" s="343">
        <v>0</v>
      </c>
      <c r="BQ40" s="343">
        <v>0</v>
      </c>
      <c r="BR40" s="343">
        <v>0</v>
      </c>
      <c r="BS40" s="343">
        <v>0</v>
      </c>
      <c r="BT40" s="343">
        <v>0</v>
      </c>
      <c r="BU40" s="343">
        <v>0</v>
      </c>
      <c r="BV40" s="343">
        <v>0</v>
      </c>
      <c r="BW40" s="344">
        <f t="shared" si="10"/>
        <v>1854</v>
      </c>
      <c r="BX40" s="345" t="s">
        <v>12</v>
      </c>
      <c r="BY40" s="344">
        <f t="shared" si="11"/>
        <v>38326</v>
      </c>
      <c r="BZ40" s="345" t="s">
        <v>12</v>
      </c>
      <c r="CA40" s="344">
        <f t="shared" si="2"/>
        <v>13746</v>
      </c>
      <c r="CB40" s="345" t="s">
        <v>12</v>
      </c>
      <c r="CC40" s="395">
        <v>1</v>
      </c>
      <c r="CD40" s="408"/>
      <c r="CE40" s="344">
        <f t="shared" si="3"/>
        <v>13748</v>
      </c>
      <c r="CF40" s="408"/>
      <c r="CG40" s="395">
        <v>13748</v>
      </c>
      <c r="CH40" s="439"/>
      <c r="CI40" s="344">
        <f t="shared" si="12"/>
        <v>0</v>
      </c>
      <c r="CJ40" s="394" t="s">
        <v>732</v>
      </c>
      <c r="CK40" s="417"/>
      <c r="CL40" s="415"/>
      <c r="CM40" s="415"/>
      <c r="CN40" s="415"/>
      <c r="CO40" s="438"/>
      <c r="CP40" s="304" t="s">
        <v>12</v>
      </c>
      <c r="CQ40" s="302" t="s">
        <v>226</v>
      </c>
      <c r="CR40" s="415"/>
      <c r="CS40" s="415"/>
      <c r="CT40" s="415"/>
      <c r="CU40" s="415"/>
      <c r="CV40" s="415"/>
      <c r="CW40" s="415"/>
      <c r="CX40" s="415"/>
      <c r="CY40" s="415"/>
      <c r="CZ40" s="415"/>
    </row>
    <row r="41" spans="1:104" x14ac:dyDescent="0.2">
      <c r="A41" s="343">
        <f t="shared" si="4"/>
        <v>1</v>
      </c>
      <c r="B41" s="346" t="s">
        <v>224</v>
      </c>
      <c r="C41" s="411">
        <v>0</v>
      </c>
      <c r="D41" s="408"/>
      <c r="E41" s="409">
        <v>0</v>
      </c>
      <c r="F41" s="395">
        <v>3891</v>
      </c>
      <c r="G41" s="395">
        <v>88650</v>
      </c>
      <c r="H41" s="395">
        <v>615878</v>
      </c>
      <c r="I41" s="395">
        <v>722732</v>
      </c>
      <c r="J41" s="409">
        <v>0</v>
      </c>
      <c r="K41" s="395">
        <v>136293</v>
      </c>
      <c r="L41" s="409">
        <v>0</v>
      </c>
      <c r="M41" s="395">
        <v>554386</v>
      </c>
      <c r="N41" s="344">
        <f t="shared" si="5"/>
        <v>2121830</v>
      </c>
      <c r="O41" s="408"/>
      <c r="P41" s="395">
        <v>4073505</v>
      </c>
      <c r="Q41" s="409"/>
      <c r="R41" s="409"/>
      <c r="S41" s="409">
        <v>0</v>
      </c>
      <c r="T41" s="409">
        <v>0</v>
      </c>
      <c r="U41" s="409">
        <v>0</v>
      </c>
      <c r="V41" s="396">
        <v>5109080</v>
      </c>
      <c r="W41" s="349">
        <f t="shared" si="0"/>
        <v>9182585</v>
      </c>
      <c r="X41" s="408"/>
      <c r="Y41" s="409"/>
      <c r="Z41" s="409"/>
      <c r="AA41" s="409"/>
      <c r="AB41" s="409"/>
      <c r="AC41" s="409"/>
      <c r="AD41" s="395">
        <v>725215</v>
      </c>
      <c r="AE41" s="344">
        <f t="shared" si="6"/>
        <v>725215</v>
      </c>
      <c r="AF41" s="408"/>
      <c r="AG41" s="344">
        <f t="shared" si="1"/>
        <v>12029630</v>
      </c>
      <c r="AH41" s="408"/>
      <c r="AI41" s="343">
        <v>0</v>
      </c>
      <c r="AJ41" s="343">
        <v>0</v>
      </c>
      <c r="AK41" s="343">
        <v>0</v>
      </c>
      <c r="AL41" s="395">
        <v>99915</v>
      </c>
      <c r="AM41" s="344">
        <f t="shared" si="7"/>
        <v>99915</v>
      </c>
      <c r="AN41" s="408"/>
      <c r="AO41" s="395">
        <v>399670</v>
      </c>
      <c r="AP41" s="395">
        <v>1212</v>
      </c>
      <c r="AQ41" s="343">
        <v>0</v>
      </c>
      <c r="AR41" s="395">
        <v>238176</v>
      </c>
      <c r="AS41" s="344">
        <f t="shared" si="8"/>
        <v>639058</v>
      </c>
      <c r="AT41" s="408"/>
      <c r="AU41" s="395">
        <v>2276090</v>
      </c>
      <c r="AV41" s="395">
        <v>761042</v>
      </c>
      <c r="AW41" s="395">
        <v>304174</v>
      </c>
      <c r="AX41" s="395">
        <v>639942</v>
      </c>
      <c r="AY41" s="343">
        <v>0</v>
      </c>
      <c r="AZ41" s="395">
        <v>1614705</v>
      </c>
      <c r="BA41" s="344">
        <f t="shared" si="13"/>
        <v>5595953</v>
      </c>
      <c r="BB41" s="408"/>
      <c r="BC41" s="395">
        <v>945316</v>
      </c>
      <c r="BD41" s="395">
        <v>112488</v>
      </c>
      <c r="BE41" s="395">
        <v>742275</v>
      </c>
      <c r="BF41" s="343">
        <v>0</v>
      </c>
      <c r="BG41" s="344">
        <f t="shared" si="9"/>
        <v>1800079</v>
      </c>
      <c r="BH41" s="408"/>
      <c r="BI41" s="395">
        <v>407025</v>
      </c>
      <c r="BJ41" s="408"/>
      <c r="BK41" s="343">
        <v>0</v>
      </c>
      <c r="BL41" s="343">
        <v>0</v>
      </c>
      <c r="BM41" s="343">
        <v>0</v>
      </c>
      <c r="BN41" s="343">
        <v>0</v>
      </c>
      <c r="BO41" s="395">
        <v>938951</v>
      </c>
      <c r="BP41" s="343">
        <v>0</v>
      </c>
      <c r="BQ41" s="343">
        <v>0</v>
      </c>
      <c r="BR41" s="343">
        <v>0</v>
      </c>
      <c r="BS41" s="343">
        <v>0</v>
      </c>
      <c r="BT41" s="343">
        <v>0</v>
      </c>
      <c r="BU41" s="343">
        <v>0</v>
      </c>
      <c r="BV41" s="395">
        <v>1239832</v>
      </c>
      <c r="BW41" s="344">
        <f t="shared" si="10"/>
        <v>2178783</v>
      </c>
      <c r="BX41" s="345" t="s">
        <v>12</v>
      </c>
      <c r="BY41" s="344">
        <f>(+BW41+BI41+BG41+BA41+AS41+AM41)</f>
        <v>10720813</v>
      </c>
      <c r="BZ41" s="345" t="s">
        <v>12</v>
      </c>
      <c r="CA41" s="344">
        <f t="shared" si="2"/>
        <v>1308817</v>
      </c>
      <c r="CB41" s="345" t="s">
        <v>12</v>
      </c>
      <c r="CC41" s="343">
        <v>0</v>
      </c>
      <c r="CD41" s="408"/>
      <c r="CE41" s="344">
        <f t="shared" si="3"/>
        <v>1308817</v>
      </c>
      <c r="CF41" s="408"/>
      <c r="CG41" s="395">
        <v>1308817</v>
      </c>
      <c r="CH41" s="439"/>
      <c r="CI41" s="344">
        <f t="shared" si="12"/>
        <v>0</v>
      </c>
      <c r="CJ41" s="394" t="s">
        <v>732</v>
      </c>
      <c r="CK41" s="333">
        <v>24</v>
      </c>
      <c r="CL41" s="23" t="s">
        <v>228</v>
      </c>
      <c r="CM41" s="434"/>
      <c r="CN41" s="434"/>
      <c r="CO41" s="334">
        <f>((+AG204))</f>
        <v>261289259.74000001</v>
      </c>
      <c r="CP41" s="304" t="s">
        <v>12</v>
      </c>
      <c r="CQ41" s="299" t="s">
        <v>229</v>
      </c>
      <c r="CR41" s="415"/>
      <c r="CS41" s="335">
        <f>((+CO31))</f>
        <v>0</v>
      </c>
      <c r="CT41" s="415"/>
      <c r="CU41" s="415"/>
      <c r="CV41" s="415"/>
      <c r="CW41" s="415"/>
      <c r="CX41" s="415"/>
      <c r="CY41" s="415"/>
      <c r="CZ41" s="415"/>
    </row>
    <row r="42" spans="1:104" x14ac:dyDescent="0.2">
      <c r="A42" s="343">
        <f t="shared" si="4"/>
        <v>1</v>
      </c>
      <c r="B42" s="346" t="s">
        <v>225</v>
      </c>
      <c r="C42" s="395">
        <v>109162</v>
      </c>
      <c r="D42" s="408"/>
      <c r="E42" s="395">
        <v>115058</v>
      </c>
      <c r="F42" s="409">
        <v>0</v>
      </c>
      <c r="G42" s="395">
        <v>7015</v>
      </c>
      <c r="H42" s="409">
        <v>0</v>
      </c>
      <c r="I42" s="409">
        <v>0</v>
      </c>
      <c r="J42" s="409">
        <v>0</v>
      </c>
      <c r="K42" s="409">
        <v>0</v>
      </c>
      <c r="L42" s="409">
        <v>0</v>
      </c>
      <c r="M42" s="395">
        <v>8594</v>
      </c>
      <c r="N42" s="344">
        <f t="shared" si="5"/>
        <v>130667</v>
      </c>
      <c r="O42" s="345" t="s">
        <v>83</v>
      </c>
      <c r="P42" s="395">
        <v>42588</v>
      </c>
      <c r="Q42" s="395">
        <v>6474</v>
      </c>
      <c r="R42" s="395">
        <v>40149</v>
      </c>
      <c r="S42" s="409">
        <v>0</v>
      </c>
      <c r="T42" s="395">
        <v>49958</v>
      </c>
      <c r="U42" s="409">
        <v>0</v>
      </c>
      <c r="V42" s="409">
        <v>0</v>
      </c>
      <c r="W42" s="349">
        <f t="shared" ref="W42:W73" si="14">(SUM(P42:V42))</f>
        <v>139169</v>
      </c>
      <c r="X42" s="408"/>
      <c r="Y42" s="409"/>
      <c r="Z42" s="409"/>
      <c r="AA42" s="409"/>
      <c r="AB42" s="409"/>
      <c r="AC42" s="409"/>
      <c r="AD42" s="409"/>
      <c r="AE42" s="344">
        <f t="shared" si="6"/>
        <v>0</v>
      </c>
      <c r="AF42" s="408"/>
      <c r="AG42" s="344">
        <f t="shared" ref="AG42:AG73" si="15">(+AE42+W42+N42)</f>
        <v>269836</v>
      </c>
      <c r="AH42" s="408"/>
      <c r="AI42" s="343">
        <v>0</v>
      </c>
      <c r="AJ42" s="343">
        <v>0</v>
      </c>
      <c r="AK42" s="343">
        <v>0</v>
      </c>
      <c r="AL42" s="343">
        <v>0</v>
      </c>
      <c r="AM42" s="344">
        <f t="shared" si="7"/>
        <v>0</v>
      </c>
      <c r="AN42" s="408"/>
      <c r="AO42" s="343">
        <v>0</v>
      </c>
      <c r="AP42" s="395">
        <v>35337</v>
      </c>
      <c r="AQ42" s="343">
        <v>0</v>
      </c>
      <c r="AR42" s="395">
        <v>7351</v>
      </c>
      <c r="AS42" s="344">
        <f t="shared" si="8"/>
        <v>42688</v>
      </c>
      <c r="AT42" s="408"/>
      <c r="AU42" s="395">
        <v>7051</v>
      </c>
      <c r="AV42" s="395">
        <v>4779</v>
      </c>
      <c r="AW42" s="395">
        <v>42950</v>
      </c>
      <c r="AX42" s="395">
        <v>19367</v>
      </c>
      <c r="AY42" s="343">
        <v>0</v>
      </c>
      <c r="AZ42" s="395">
        <v>29573</v>
      </c>
      <c r="BA42" s="344">
        <f t="shared" si="13"/>
        <v>103720</v>
      </c>
      <c r="BB42" s="408"/>
      <c r="BC42" s="343">
        <v>0</v>
      </c>
      <c r="BD42" s="343">
        <v>0</v>
      </c>
      <c r="BE42" s="395">
        <v>25515</v>
      </c>
      <c r="BF42" s="343">
        <v>0</v>
      </c>
      <c r="BG42" s="344">
        <f t="shared" si="9"/>
        <v>25515</v>
      </c>
      <c r="BH42" s="408"/>
      <c r="BI42" s="395">
        <v>27441</v>
      </c>
      <c r="BJ42" s="408"/>
      <c r="BK42" s="343">
        <v>0</v>
      </c>
      <c r="BL42" s="343">
        <v>0</v>
      </c>
      <c r="BM42" s="395">
        <v>23387</v>
      </c>
      <c r="BN42" s="343">
        <v>0</v>
      </c>
      <c r="BO42" s="343">
        <v>0</v>
      </c>
      <c r="BP42" s="343">
        <v>0</v>
      </c>
      <c r="BQ42" s="343">
        <v>0</v>
      </c>
      <c r="BR42" s="343">
        <v>0</v>
      </c>
      <c r="BS42" s="343">
        <v>0</v>
      </c>
      <c r="BT42" s="343">
        <v>0</v>
      </c>
      <c r="BU42" s="343">
        <v>0</v>
      </c>
      <c r="BV42" s="343">
        <v>0</v>
      </c>
      <c r="BW42" s="344">
        <f>((SUM(BK42:BV42)))</f>
        <v>23387</v>
      </c>
      <c r="BX42" s="345" t="s">
        <v>12</v>
      </c>
      <c r="BY42" s="344">
        <f t="shared" si="11"/>
        <v>222751</v>
      </c>
      <c r="BZ42" s="345" t="s">
        <v>12</v>
      </c>
      <c r="CA42" s="344">
        <f t="shared" ref="CA42:CA73" si="16">((+AE42+W42+N42)-BY42)</f>
        <v>47085</v>
      </c>
      <c r="CB42" s="345" t="s">
        <v>12</v>
      </c>
      <c r="CC42" s="343">
        <v>0</v>
      </c>
      <c r="CD42" s="408"/>
      <c r="CE42" s="344">
        <f t="shared" ref="CE42:CE73" si="17">(+CA42+CC42+C42)</f>
        <v>156247</v>
      </c>
      <c r="CF42" s="408"/>
      <c r="CG42" s="395">
        <v>44035</v>
      </c>
      <c r="CH42" s="395">
        <v>112212</v>
      </c>
      <c r="CI42" s="344">
        <f t="shared" si="12"/>
        <v>0</v>
      </c>
      <c r="CJ42" s="394" t="s">
        <v>732</v>
      </c>
      <c r="CK42" s="417"/>
      <c r="CL42" s="415"/>
      <c r="CM42" s="415"/>
      <c r="CN42" s="415"/>
      <c r="CO42" s="438"/>
      <c r="CP42" s="304" t="s">
        <v>12</v>
      </c>
      <c r="CQ42" s="299" t="s">
        <v>231</v>
      </c>
      <c r="CR42" s="415"/>
      <c r="CS42" s="335">
        <f>((+CO32))</f>
        <v>648400.76</v>
      </c>
      <c r="CT42" s="415"/>
      <c r="CU42" s="415"/>
      <c r="CV42" s="415"/>
      <c r="CW42" s="415"/>
      <c r="CX42" s="415"/>
      <c r="CY42" s="415"/>
      <c r="CZ42" s="415"/>
    </row>
    <row r="43" spans="1:104" x14ac:dyDescent="0.2">
      <c r="A43" s="343">
        <f t="shared" si="4"/>
        <v>1</v>
      </c>
      <c r="B43" s="346" t="s">
        <v>227</v>
      </c>
      <c r="C43" s="411">
        <v>0</v>
      </c>
      <c r="D43" s="408"/>
      <c r="E43" s="409">
        <v>0</v>
      </c>
      <c r="F43" s="409">
        <v>0</v>
      </c>
      <c r="G43" s="409">
        <v>0</v>
      </c>
      <c r="H43" s="343">
        <v>9096</v>
      </c>
      <c r="I43" s="409">
        <v>0</v>
      </c>
      <c r="J43" s="409">
        <v>0</v>
      </c>
      <c r="K43" s="409">
        <v>0</v>
      </c>
      <c r="L43" s="409">
        <v>0</v>
      </c>
      <c r="M43" s="409">
        <v>0</v>
      </c>
      <c r="N43" s="344">
        <f t="shared" si="5"/>
        <v>9096</v>
      </c>
      <c r="O43" s="408"/>
      <c r="P43" s="343">
        <v>70830</v>
      </c>
      <c r="Q43" s="409"/>
      <c r="R43" s="409"/>
      <c r="S43" s="409">
        <v>0</v>
      </c>
      <c r="T43" s="343">
        <v>7012</v>
      </c>
      <c r="U43" s="409">
        <v>0</v>
      </c>
      <c r="V43" s="409">
        <v>0</v>
      </c>
      <c r="W43" s="348">
        <f t="shared" si="14"/>
        <v>77842</v>
      </c>
      <c r="X43" s="408"/>
      <c r="Y43" s="409"/>
      <c r="Z43" s="409"/>
      <c r="AA43" s="409"/>
      <c r="AB43" s="409"/>
      <c r="AC43" s="409"/>
      <c r="AD43" s="409"/>
      <c r="AE43" s="344">
        <f t="shared" si="6"/>
        <v>0</v>
      </c>
      <c r="AF43" s="408"/>
      <c r="AG43" s="344">
        <f t="shared" si="15"/>
        <v>86938</v>
      </c>
      <c r="AH43" s="408"/>
      <c r="AI43" s="343">
        <v>0</v>
      </c>
      <c r="AJ43" s="343">
        <v>0</v>
      </c>
      <c r="AK43" s="343">
        <v>0</v>
      </c>
      <c r="AL43" s="343">
        <v>0</v>
      </c>
      <c r="AM43" s="344">
        <f t="shared" si="7"/>
        <v>0</v>
      </c>
      <c r="AN43" s="408"/>
      <c r="AO43" s="343">
        <v>0</v>
      </c>
      <c r="AP43" s="343">
        <v>0</v>
      </c>
      <c r="AQ43" s="343">
        <v>0</v>
      </c>
      <c r="AR43" s="343">
        <v>0</v>
      </c>
      <c r="AS43" s="344">
        <f t="shared" si="8"/>
        <v>0</v>
      </c>
      <c r="AT43" s="408"/>
      <c r="AU43" s="343">
        <v>0</v>
      </c>
      <c r="AV43" s="343">
        <v>13003</v>
      </c>
      <c r="AW43" s="343">
        <v>17538</v>
      </c>
      <c r="AX43" s="343">
        <v>4334</v>
      </c>
      <c r="AY43" s="343">
        <v>0</v>
      </c>
      <c r="AZ43" s="343">
        <v>0</v>
      </c>
      <c r="BA43" s="344">
        <f t="shared" si="13"/>
        <v>34875</v>
      </c>
      <c r="BB43" s="408"/>
      <c r="BC43" s="343">
        <v>16000</v>
      </c>
      <c r="BD43" s="343">
        <v>0</v>
      </c>
      <c r="BE43" s="343">
        <v>6766</v>
      </c>
      <c r="BF43" s="343">
        <v>0</v>
      </c>
      <c r="BG43" s="344">
        <f t="shared" si="9"/>
        <v>22766</v>
      </c>
      <c r="BH43" s="408"/>
      <c r="BI43" s="343">
        <v>16781</v>
      </c>
      <c r="BJ43" s="408"/>
      <c r="BK43" s="343">
        <v>0</v>
      </c>
      <c r="BL43" s="343">
        <v>0</v>
      </c>
      <c r="BM43" s="343">
        <v>11931</v>
      </c>
      <c r="BN43" s="343">
        <v>0</v>
      </c>
      <c r="BO43" s="343">
        <v>0</v>
      </c>
      <c r="BP43" s="343">
        <v>0</v>
      </c>
      <c r="BQ43" s="343">
        <v>0</v>
      </c>
      <c r="BR43" s="343">
        <v>0</v>
      </c>
      <c r="BS43" s="343">
        <v>0</v>
      </c>
      <c r="BT43" s="343">
        <v>0</v>
      </c>
      <c r="BU43" s="343">
        <v>0</v>
      </c>
      <c r="BV43" s="343">
        <v>585</v>
      </c>
      <c r="BW43" s="344">
        <f t="shared" si="10"/>
        <v>12516</v>
      </c>
      <c r="BX43" s="345" t="s">
        <v>12</v>
      </c>
      <c r="BY43" s="344">
        <f t="shared" ref="BY43:BY75" si="18">(+BW43+BI43+BG43+BA43+AS43+AM43)</f>
        <v>86938</v>
      </c>
      <c r="BZ43" s="345" t="s">
        <v>12</v>
      </c>
      <c r="CA43" s="344">
        <f t="shared" si="16"/>
        <v>0</v>
      </c>
      <c r="CB43" s="345" t="s">
        <v>12</v>
      </c>
      <c r="CC43" s="343">
        <v>0</v>
      </c>
      <c r="CD43" s="408"/>
      <c r="CE43" s="344">
        <f t="shared" si="17"/>
        <v>0</v>
      </c>
      <c r="CF43" s="408"/>
      <c r="CG43" s="439"/>
      <c r="CH43" s="439"/>
      <c r="CI43" s="344">
        <f t="shared" si="12"/>
        <v>0</v>
      </c>
      <c r="CJ43" s="394" t="s">
        <v>732</v>
      </c>
      <c r="CK43" s="440"/>
      <c r="CL43" s="302" t="s">
        <v>233</v>
      </c>
      <c r="CM43" s="415"/>
      <c r="CN43" s="415"/>
      <c r="CO43" s="438"/>
      <c r="CP43" s="304" t="s">
        <v>12</v>
      </c>
      <c r="CQ43" s="299" t="s">
        <v>234</v>
      </c>
      <c r="CR43" s="415"/>
      <c r="CS43" s="335">
        <f>((+CO33))</f>
        <v>493189.39</v>
      </c>
      <c r="CT43" s="415"/>
      <c r="CU43" s="415"/>
      <c r="CV43" s="415"/>
      <c r="CW43" s="415"/>
      <c r="CX43" s="415"/>
      <c r="CY43" s="415"/>
      <c r="CZ43" s="415"/>
    </row>
    <row r="44" spans="1:104" x14ac:dyDescent="0.2">
      <c r="A44" s="343">
        <f t="shared" si="4"/>
        <v>1</v>
      </c>
      <c r="B44" s="346" t="s">
        <v>230</v>
      </c>
      <c r="C44" s="346">
        <v>441205</v>
      </c>
      <c r="D44" s="408"/>
      <c r="E44" s="343">
        <v>113500</v>
      </c>
      <c r="F44" s="343">
        <v>49726</v>
      </c>
      <c r="G44" s="409">
        <v>0</v>
      </c>
      <c r="H44" s="409">
        <v>0</v>
      </c>
      <c r="I44" s="409">
        <v>0</v>
      </c>
      <c r="J44" s="409">
        <v>0</v>
      </c>
      <c r="K44" s="409">
        <v>0</v>
      </c>
      <c r="L44" s="409">
        <v>0</v>
      </c>
      <c r="M44" s="409">
        <v>0</v>
      </c>
      <c r="N44" s="344">
        <f>+(SUM(E44:M44))</f>
        <v>163226</v>
      </c>
      <c r="O44" s="408"/>
      <c r="P44" s="343">
        <v>25554</v>
      </c>
      <c r="Q44" s="343">
        <v>2986</v>
      </c>
      <c r="R44" s="409"/>
      <c r="S44" s="409">
        <v>0</v>
      </c>
      <c r="T44" s="409">
        <v>0</v>
      </c>
      <c r="U44" s="409">
        <v>0</v>
      </c>
      <c r="V44" s="343">
        <v>983000</v>
      </c>
      <c r="W44" s="349">
        <f t="shared" si="14"/>
        <v>1011540</v>
      </c>
      <c r="X44" s="408"/>
      <c r="Y44" s="409"/>
      <c r="Z44" s="409"/>
      <c r="AA44" s="409"/>
      <c r="AB44" s="409"/>
      <c r="AC44" s="409"/>
      <c r="AD44" s="343">
        <v>602657</v>
      </c>
      <c r="AE44" s="344">
        <f t="shared" si="6"/>
        <v>602657</v>
      </c>
      <c r="AF44" s="408"/>
      <c r="AG44" s="344">
        <f t="shared" si="15"/>
        <v>1777423</v>
      </c>
      <c r="AH44" s="408"/>
      <c r="AI44" s="343">
        <v>0</v>
      </c>
      <c r="AJ44" s="343">
        <v>0</v>
      </c>
      <c r="AK44" s="343">
        <v>0</v>
      </c>
      <c r="AL44" s="343">
        <v>0</v>
      </c>
      <c r="AM44" s="344">
        <f t="shared" si="7"/>
        <v>0</v>
      </c>
      <c r="AN44" s="408"/>
      <c r="AO44" s="343">
        <v>870331</v>
      </c>
      <c r="AP44" s="343">
        <v>0</v>
      </c>
      <c r="AQ44" s="343">
        <v>0</v>
      </c>
      <c r="AR44" s="343">
        <v>0</v>
      </c>
      <c r="AS44" s="344">
        <f t="shared" si="8"/>
        <v>870331</v>
      </c>
      <c r="AT44" s="408"/>
      <c r="AU44" s="343">
        <v>0</v>
      </c>
      <c r="AV44" s="343">
        <v>532</v>
      </c>
      <c r="AW44" s="343">
        <v>3117</v>
      </c>
      <c r="AX44" s="343">
        <v>1608</v>
      </c>
      <c r="AY44" s="343">
        <v>0</v>
      </c>
      <c r="AZ44" s="343">
        <v>3262</v>
      </c>
      <c r="BA44" s="344">
        <f t="shared" si="13"/>
        <v>8519</v>
      </c>
      <c r="BB44" s="408"/>
      <c r="BC44" s="343">
        <v>0</v>
      </c>
      <c r="BD44" s="343">
        <v>150</v>
      </c>
      <c r="BE44" s="343">
        <v>11085</v>
      </c>
      <c r="BF44" s="343">
        <v>0</v>
      </c>
      <c r="BG44" s="344">
        <f t="shared" si="9"/>
        <v>11235</v>
      </c>
      <c r="BH44" s="408"/>
      <c r="BI44" s="343">
        <v>16595</v>
      </c>
      <c r="BJ44" s="408"/>
      <c r="BK44" s="343">
        <v>0</v>
      </c>
      <c r="BL44" s="343">
        <v>0</v>
      </c>
      <c r="BM44" s="343">
        <v>15979</v>
      </c>
      <c r="BN44" s="343">
        <v>0</v>
      </c>
      <c r="BO44" s="343">
        <v>139167</v>
      </c>
      <c r="BP44" s="343">
        <v>0</v>
      </c>
      <c r="BQ44" s="343">
        <v>0</v>
      </c>
      <c r="BR44" s="343">
        <v>0</v>
      </c>
      <c r="BS44" s="343">
        <v>0</v>
      </c>
      <c r="BT44" s="343">
        <v>0</v>
      </c>
      <c r="BU44" s="343">
        <v>4587</v>
      </c>
      <c r="BV44" s="343">
        <v>0</v>
      </c>
      <c r="BW44" s="344">
        <f t="shared" si="10"/>
        <v>159733</v>
      </c>
      <c r="BX44" s="345" t="s">
        <v>12</v>
      </c>
      <c r="BY44" s="344">
        <f t="shared" si="18"/>
        <v>1066413</v>
      </c>
      <c r="BZ44" s="345" t="s">
        <v>12</v>
      </c>
      <c r="CA44" s="344">
        <f t="shared" si="16"/>
        <v>711010</v>
      </c>
      <c r="CB44" s="345" t="s">
        <v>12</v>
      </c>
      <c r="CC44" s="343">
        <v>0</v>
      </c>
      <c r="CD44" s="408"/>
      <c r="CE44" s="344">
        <f t="shared" si="17"/>
        <v>1152215</v>
      </c>
      <c r="CF44" s="408"/>
      <c r="CG44" s="404">
        <v>785767</v>
      </c>
      <c r="CH44" s="439"/>
      <c r="CI44" s="344">
        <f t="shared" si="12"/>
        <v>366448</v>
      </c>
      <c r="CJ44" s="394" t="s">
        <v>750</v>
      </c>
      <c r="CK44" s="297">
        <v>48</v>
      </c>
      <c r="CL44" s="21" t="s">
        <v>8</v>
      </c>
      <c r="CM44" s="415"/>
      <c r="CN44" s="415"/>
      <c r="CO44" s="321">
        <f>((+BI$204))</f>
        <v>20511917.98</v>
      </c>
      <c r="CP44" s="304" t="s">
        <v>12</v>
      </c>
      <c r="CQ44" s="299" t="s">
        <v>236</v>
      </c>
      <c r="CR44" s="415"/>
      <c r="CS44" s="335">
        <f>((+CO34))</f>
        <v>254411.41999999998</v>
      </c>
      <c r="CT44" s="415"/>
      <c r="CU44" s="415"/>
      <c r="CV44" s="415"/>
      <c r="CW44" s="415"/>
      <c r="CX44" s="415"/>
      <c r="CY44" s="415"/>
      <c r="CZ44" s="415"/>
    </row>
    <row r="45" spans="1:104" x14ac:dyDescent="0.2">
      <c r="A45" s="343">
        <f t="shared" si="4"/>
        <v>1</v>
      </c>
      <c r="B45" s="346" t="s">
        <v>232</v>
      </c>
      <c r="C45" s="395">
        <v>14328.24</v>
      </c>
      <c r="D45" s="408"/>
      <c r="E45" s="409">
        <v>0</v>
      </c>
      <c r="F45" s="409">
        <v>0</v>
      </c>
      <c r="G45" s="395">
        <v>3.94</v>
      </c>
      <c r="H45" s="409">
        <v>0</v>
      </c>
      <c r="I45" s="409">
        <v>0</v>
      </c>
      <c r="J45" s="409">
        <v>0</v>
      </c>
      <c r="K45" s="409">
        <v>0</v>
      </c>
      <c r="L45" s="409">
        <v>0</v>
      </c>
      <c r="M45" s="409">
        <v>0</v>
      </c>
      <c r="N45" s="344">
        <f t="shared" si="5"/>
        <v>3.94</v>
      </c>
      <c r="O45" s="408"/>
      <c r="P45" s="395">
        <v>17364</v>
      </c>
      <c r="Q45" s="409"/>
      <c r="R45" s="409"/>
      <c r="S45" s="409">
        <v>0</v>
      </c>
      <c r="T45" s="409">
        <v>0</v>
      </c>
      <c r="U45" s="409">
        <v>0</v>
      </c>
      <c r="V45" s="409">
        <v>0</v>
      </c>
      <c r="W45" s="349">
        <f t="shared" si="14"/>
        <v>17364</v>
      </c>
      <c r="X45" s="408"/>
      <c r="Y45" s="409"/>
      <c r="Z45" s="409"/>
      <c r="AA45" s="409"/>
      <c r="AB45" s="409"/>
      <c r="AC45" s="409"/>
      <c r="AD45" s="409"/>
      <c r="AE45" s="344">
        <f t="shared" si="6"/>
        <v>0</v>
      </c>
      <c r="AF45" s="408"/>
      <c r="AG45" s="344">
        <f t="shared" si="15"/>
        <v>17367.939999999999</v>
      </c>
      <c r="AH45" s="408"/>
      <c r="AI45" s="343">
        <v>0</v>
      </c>
      <c r="AJ45" s="343">
        <v>0</v>
      </c>
      <c r="AK45" s="343">
        <v>0</v>
      </c>
      <c r="AL45" s="343">
        <v>0</v>
      </c>
      <c r="AM45" s="344">
        <f t="shared" si="7"/>
        <v>0</v>
      </c>
      <c r="AN45" s="408"/>
      <c r="AO45" s="343">
        <v>0</v>
      </c>
      <c r="AP45" s="343">
        <v>0</v>
      </c>
      <c r="AQ45" s="343">
        <v>0</v>
      </c>
      <c r="AR45" s="343">
        <v>0</v>
      </c>
      <c r="AS45" s="344">
        <f t="shared" si="8"/>
        <v>0</v>
      </c>
      <c r="AT45" s="408"/>
      <c r="AU45" s="343">
        <v>0</v>
      </c>
      <c r="AV45" s="343">
        <v>0</v>
      </c>
      <c r="AW45" s="395">
        <v>1080</v>
      </c>
      <c r="AX45" s="343">
        <v>0</v>
      </c>
      <c r="AY45" s="343">
        <v>0</v>
      </c>
      <c r="AZ45" s="343">
        <v>0</v>
      </c>
      <c r="BA45" s="344">
        <f t="shared" si="13"/>
        <v>1080</v>
      </c>
      <c r="BB45" s="408"/>
      <c r="BC45" s="343">
        <v>0</v>
      </c>
      <c r="BD45" s="395">
        <v>1200</v>
      </c>
      <c r="BE45" s="343">
        <v>0</v>
      </c>
      <c r="BF45" s="343">
        <v>0</v>
      </c>
      <c r="BG45" s="344">
        <f t="shared" si="9"/>
        <v>1200</v>
      </c>
      <c r="BH45" s="408"/>
      <c r="BI45" s="343">
        <v>0</v>
      </c>
      <c r="BJ45" s="408"/>
      <c r="BK45" s="343">
        <v>0</v>
      </c>
      <c r="BL45" s="343">
        <v>0</v>
      </c>
      <c r="BM45" s="395">
        <v>1570</v>
      </c>
      <c r="BN45" s="395">
        <v>1816.68</v>
      </c>
      <c r="BO45" s="343">
        <v>0</v>
      </c>
      <c r="BP45" s="343">
        <v>0</v>
      </c>
      <c r="BQ45" s="343">
        <v>0</v>
      </c>
      <c r="BR45" s="343">
        <v>0</v>
      </c>
      <c r="BS45" s="343">
        <v>0</v>
      </c>
      <c r="BT45" s="343">
        <v>0</v>
      </c>
      <c r="BU45" s="343">
        <v>0</v>
      </c>
      <c r="BV45" s="343">
        <v>0</v>
      </c>
      <c r="BW45" s="344">
        <f t="shared" si="10"/>
        <v>3386.6800000000003</v>
      </c>
      <c r="BX45" s="345" t="s">
        <v>12</v>
      </c>
      <c r="BY45" s="344">
        <f t="shared" si="18"/>
        <v>5666.68</v>
      </c>
      <c r="BZ45" s="345" t="s">
        <v>12</v>
      </c>
      <c r="CA45" s="344">
        <f t="shared" si="16"/>
        <v>11701.259999999998</v>
      </c>
      <c r="CB45" s="345" t="s">
        <v>12</v>
      </c>
      <c r="CC45" s="343">
        <v>0</v>
      </c>
      <c r="CD45" s="408"/>
      <c r="CE45" s="344">
        <f t="shared" si="17"/>
        <v>26029.5</v>
      </c>
      <c r="CF45" s="408"/>
      <c r="CG45" s="395">
        <v>26029.5</v>
      </c>
      <c r="CH45" s="439"/>
      <c r="CI45" s="344">
        <f t="shared" si="12"/>
        <v>0</v>
      </c>
      <c r="CJ45" s="394" t="s">
        <v>732</v>
      </c>
      <c r="CK45" s="440"/>
      <c r="CL45" s="21" t="s">
        <v>238</v>
      </c>
      <c r="CM45" s="415"/>
      <c r="CN45" s="415"/>
      <c r="CO45" s="438"/>
      <c r="CP45" s="304" t="s">
        <v>12</v>
      </c>
      <c r="CQ45" s="299" t="s">
        <v>239</v>
      </c>
      <c r="CR45" s="415"/>
      <c r="CS45" s="335">
        <f>((+CO35))</f>
        <v>6912411</v>
      </c>
      <c r="CT45" s="415"/>
      <c r="CU45" s="415"/>
      <c r="CV45" s="415"/>
      <c r="CW45" s="415"/>
      <c r="CX45" s="415"/>
      <c r="CY45" s="415"/>
      <c r="CZ45" s="415"/>
    </row>
    <row r="46" spans="1:104" x14ac:dyDescent="0.2">
      <c r="A46" s="343">
        <f t="shared" si="4"/>
        <v>1</v>
      </c>
      <c r="B46" s="346" t="s">
        <v>235</v>
      </c>
      <c r="C46" s="346">
        <v>107589</v>
      </c>
      <c r="D46" s="408"/>
      <c r="E46" s="343">
        <v>45080</v>
      </c>
      <c r="F46" s="409">
        <v>0</v>
      </c>
      <c r="G46" s="343">
        <v>1748</v>
      </c>
      <c r="H46" s="409">
        <v>0</v>
      </c>
      <c r="I46" s="409">
        <v>0</v>
      </c>
      <c r="J46" s="409">
        <v>0</v>
      </c>
      <c r="K46" s="409">
        <v>0</v>
      </c>
      <c r="L46" s="409">
        <v>0</v>
      </c>
      <c r="M46" s="409">
        <v>0</v>
      </c>
      <c r="N46" s="344">
        <f t="shared" si="5"/>
        <v>46828</v>
      </c>
      <c r="O46" s="408"/>
      <c r="P46" s="343">
        <v>0</v>
      </c>
      <c r="Q46" s="409"/>
      <c r="R46" s="409"/>
      <c r="S46" s="409">
        <v>0</v>
      </c>
      <c r="T46" s="409">
        <v>0</v>
      </c>
      <c r="U46" s="409">
        <v>0</v>
      </c>
      <c r="V46" s="409">
        <v>0</v>
      </c>
      <c r="W46" s="414">
        <f t="shared" si="14"/>
        <v>0</v>
      </c>
      <c r="X46" s="408"/>
      <c r="Y46" s="409"/>
      <c r="Z46" s="409"/>
      <c r="AA46" s="409"/>
      <c r="AB46" s="409"/>
      <c r="AC46" s="409"/>
      <c r="AD46" s="409"/>
      <c r="AE46" s="344">
        <f t="shared" si="6"/>
        <v>0</v>
      </c>
      <c r="AF46" s="408"/>
      <c r="AG46" s="344">
        <f t="shared" si="15"/>
        <v>46828</v>
      </c>
      <c r="AH46" s="408"/>
      <c r="AI46" s="343">
        <v>0</v>
      </c>
      <c r="AJ46" s="343">
        <v>0</v>
      </c>
      <c r="AK46" s="343">
        <v>0</v>
      </c>
      <c r="AL46" s="343">
        <v>0</v>
      </c>
      <c r="AM46" s="344">
        <f t="shared" si="7"/>
        <v>0</v>
      </c>
      <c r="AN46" s="408"/>
      <c r="AO46" s="343">
        <v>0</v>
      </c>
      <c r="AP46" s="343">
        <v>0</v>
      </c>
      <c r="AQ46" s="343">
        <v>0</v>
      </c>
      <c r="AR46" s="343">
        <v>1845</v>
      </c>
      <c r="AS46" s="344">
        <f t="shared" si="8"/>
        <v>1845</v>
      </c>
      <c r="AT46" s="408"/>
      <c r="AU46" s="343">
        <v>0</v>
      </c>
      <c r="AV46" s="343">
        <v>727</v>
      </c>
      <c r="AW46" s="343">
        <v>1207</v>
      </c>
      <c r="AX46" s="343">
        <v>5</v>
      </c>
      <c r="AY46" s="343">
        <v>0</v>
      </c>
      <c r="AZ46" s="343">
        <v>0</v>
      </c>
      <c r="BA46" s="344">
        <f t="shared" si="13"/>
        <v>1939</v>
      </c>
      <c r="BB46" s="408"/>
      <c r="BC46" s="343">
        <v>0</v>
      </c>
      <c r="BD46" s="343">
        <v>0</v>
      </c>
      <c r="BE46" s="343">
        <v>3241</v>
      </c>
      <c r="BF46" s="343">
        <v>0</v>
      </c>
      <c r="BG46" s="344">
        <f t="shared" si="9"/>
        <v>3241</v>
      </c>
      <c r="BH46" s="408"/>
      <c r="BI46" s="343">
        <v>21392</v>
      </c>
      <c r="BJ46" s="408"/>
      <c r="BK46" s="343">
        <v>0</v>
      </c>
      <c r="BL46" s="343">
        <v>0</v>
      </c>
      <c r="BM46" s="343">
        <v>8548</v>
      </c>
      <c r="BN46" s="343">
        <v>0</v>
      </c>
      <c r="BO46" s="343">
        <v>0</v>
      </c>
      <c r="BP46" s="343">
        <v>0</v>
      </c>
      <c r="BQ46" s="343">
        <v>0</v>
      </c>
      <c r="BR46" s="343">
        <v>0</v>
      </c>
      <c r="BS46" s="343">
        <v>0</v>
      </c>
      <c r="BT46" s="343">
        <v>0</v>
      </c>
      <c r="BU46" s="343">
        <v>0</v>
      </c>
      <c r="BV46" s="343">
        <v>0</v>
      </c>
      <c r="BW46" s="344">
        <f t="shared" si="10"/>
        <v>8548</v>
      </c>
      <c r="BX46" s="345" t="s">
        <v>12</v>
      </c>
      <c r="BY46" s="344">
        <f t="shared" si="18"/>
        <v>36965</v>
      </c>
      <c r="BZ46" s="345" t="s">
        <v>12</v>
      </c>
      <c r="CA46" s="344">
        <f t="shared" si="16"/>
        <v>9863</v>
      </c>
      <c r="CB46" s="345" t="s">
        <v>12</v>
      </c>
      <c r="CC46" s="343">
        <v>0</v>
      </c>
      <c r="CD46" s="408"/>
      <c r="CE46" s="344">
        <f t="shared" si="17"/>
        <v>117452</v>
      </c>
      <c r="CF46" s="345">
        <v>0</v>
      </c>
      <c r="CG46" s="439"/>
      <c r="CH46" s="439"/>
      <c r="CI46" s="344">
        <f t="shared" si="12"/>
        <v>117452</v>
      </c>
      <c r="CJ46" s="394" t="s">
        <v>732</v>
      </c>
      <c r="CK46" s="297" t="s">
        <v>541</v>
      </c>
      <c r="CL46" s="302" t="s">
        <v>242</v>
      </c>
      <c r="CM46" s="415"/>
      <c r="CN46" s="415"/>
      <c r="CO46" s="321">
        <f>((+AI204+AO204))</f>
        <v>61697049.82</v>
      </c>
      <c r="CP46" s="304" t="s">
        <v>12</v>
      </c>
      <c r="CQ46" s="302" t="s">
        <v>220</v>
      </c>
      <c r="CR46" s="415"/>
      <c r="CS46" s="415"/>
      <c r="CT46" s="415"/>
      <c r="CU46" s="415"/>
      <c r="CV46" s="415"/>
      <c r="CW46" s="302" t="s">
        <v>221</v>
      </c>
      <c r="CX46" s="415"/>
      <c r="CY46" s="415"/>
      <c r="CZ46" s="415"/>
    </row>
    <row r="47" spans="1:104" x14ac:dyDescent="0.2">
      <c r="A47" s="343">
        <f t="shared" si="4"/>
        <v>1</v>
      </c>
      <c r="B47" s="346" t="s">
        <v>237</v>
      </c>
      <c r="C47" s="395">
        <v>60411</v>
      </c>
      <c r="D47" s="408"/>
      <c r="E47" s="395">
        <v>33898</v>
      </c>
      <c r="F47" s="409">
        <v>0</v>
      </c>
      <c r="G47" s="409">
        <v>0</v>
      </c>
      <c r="H47" s="409">
        <v>0</v>
      </c>
      <c r="I47" s="409">
        <v>0</v>
      </c>
      <c r="J47" s="409">
        <v>0</v>
      </c>
      <c r="K47" s="409">
        <v>0</v>
      </c>
      <c r="L47" s="409">
        <v>0</v>
      </c>
      <c r="M47" s="395">
        <v>4294</v>
      </c>
      <c r="N47" s="344">
        <f t="shared" si="5"/>
        <v>38192</v>
      </c>
      <c r="O47" s="408"/>
      <c r="P47" s="395">
        <v>123145</v>
      </c>
      <c r="Q47" s="395">
        <v>18862</v>
      </c>
      <c r="R47" s="395">
        <v>118253</v>
      </c>
      <c r="S47" s="409">
        <v>0</v>
      </c>
      <c r="T47" s="409">
        <v>0</v>
      </c>
      <c r="U47" s="409">
        <v>0</v>
      </c>
      <c r="V47" s="409">
        <v>0</v>
      </c>
      <c r="W47" s="349">
        <f t="shared" si="14"/>
        <v>260260</v>
      </c>
      <c r="X47" s="408"/>
      <c r="Y47" s="409"/>
      <c r="Z47" s="409"/>
      <c r="AA47" s="409"/>
      <c r="AB47" s="409"/>
      <c r="AC47" s="409"/>
      <c r="AD47" s="409"/>
      <c r="AE47" s="344">
        <f t="shared" si="6"/>
        <v>0</v>
      </c>
      <c r="AF47" s="408"/>
      <c r="AG47" s="344">
        <f t="shared" si="15"/>
        <v>298452</v>
      </c>
      <c r="AH47" s="408"/>
      <c r="AI47" s="343">
        <v>0</v>
      </c>
      <c r="AJ47" s="343">
        <v>0</v>
      </c>
      <c r="AK47" s="343">
        <v>0</v>
      </c>
      <c r="AL47" s="343">
        <v>0</v>
      </c>
      <c r="AM47" s="344">
        <f t="shared" si="7"/>
        <v>0</v>
      </c>
      <c r="AN47" s="408"/>
      <c r="AO47" s="343">
        <v>0</v>
      </c>
      <c r="AP47" s="343">
        <v>0</v>
      </c>
      <c r="AQ47" s="343">
        <v>0</v>
      </c>
      <c r="AR47" s="395">
        <v>7569</v>
      </c>
      <c r="AS47" s="344">
        <f t="shared" si="8"/>
        <v>7569</v>
      </c>
      <c r="AT47" s="408"/>
      <c r="AU47" s="395">
        <v>201697</v>
      </c>
      <c r="AV47" s="395">
        <v>5589</v>
      </c>
      <c r="AW47" s="395">
        <v>7498</v>
      </c>
      <c r="AX47" s="395">
        <v>1125</v>
      </c>
      <c r="AY47" s="343">
        <v>0</v>
      </c>
      <c r="AZ47" s="395">
        <v>8506</v>
      </c>
      <c r="BA47" s="344">
        <f t="shared" si="13"/>
        <v>224415</v>
      </c>
      <c r="BB47" s="408"/>
      <c r="BC47" s="343">
        <v>0</v>
      </c>
      <c r="BD47" s="343">
        <v>0</v>
      </c>
      <c r="BE47" s="395">
        <v>4963</v>
      </c>
      <c r="BF47" s="343">
        <v>0</v>
      </c>
      <c r="BG47" s="344">
        <f t="shared" si="9"/>
        <v>4963</v>
      </c>
      <c r="BH47" s="408"/>
      <c r="BI47" s="395">
        <v>5317</v>
      </c>
      <c r="BJ47" s="408"/>
      <c r="BK47" s="343">
        <v>0</v>
      </c>
      <c r="BL47" s="343">
        <v>0</v>
      </c>
      <c r="BM47" s="395">
        <v>581</v>
      </c>
      <c r="BN47" s="343">
        <v>0</v>
      </c>
      <c r="BO47" s="343">
        <v>0</v>
      </c>
      <c r="BP47" s="343">
        <v>0</v>
      </c>
      <c r="BQ47" s="343">
        <v>0</v>
      </c>
      <c r="BR47" s="343">
        <v>0</v>
      </c>
      <c r="BS47" s="343">
        <v>0</v>
      </c>
      <c r="BT47" s="343">
        <v>0</v>
      </c>
      <c r="BU47" s="343">
        <v>0</v>
      </c>
      <c r="BV47" s="343">
        <v>0</v>
      </c>
      <c r="BW47" s="344">
        <f t="shared" si="10"/>
        <v>581</v>
      </c>
      <c r="BX47" s="345" t="s">
        <v>12</v>
      </c>
      <c r="BY47" s="344">
        <f t="shared" si="18"/>
        <v>242845</v>
      </c>
      <c r="BZ47" s="345" t="s">
        <v>12</v>
      </c>
      <c r="CA47" s="344">
        <f t="shared" si="16"/>
        <v>55607</v>
      </c>
      <c r="CB47" s="345" t="s">
        <v>12</v>
      </c>
      <c r="CC47" s="343">
        <v>0</v>
      </c>
      <c r="CD47" s="408"/>
      <c r="CE47" s="344">
        <f t="shared" si="17"/>
        <v>116018</v>
      </c>
      <c r="CF47" s="408"/>
      <c r="CG47" s="439"/>
      <c r="CH47" s="439"/>
      <c r="CI47" s="344">
        <f t="shared" si="12"/>
        <v>116018</v>
      </c>
      <c r="CJ47" s="394" t="s">
        <v>732</v>
      </c>
      <c r="CK47" s="297" t="s">
        <v>241</v>
      </c>
      <c r="CL47" s="302" t="s">
        <v>245</v>
      </c>
      <c r="CM47" s="415"/>
      <c r="CN47" s="415"/>
      <c r="CO47" s="321">
        <f>((+AJ204+AP204))</f>
        <v>5434105.2799999993</v>
      </c>
      <c r="CP47" s="304" t="s">
        <v>12</v>
      </c>
      <c r="CQ47" s="302" t="s">
        <v>246</v>
      </c>
      <c r="CR47" s="415"/>
      <c r="CS47" s="415"/>
      <c r="CT47" s="415"/>
      <c r="CU47" s="415"/>
      <c r="CV47" s="415"/>
      <c r="CW47" s="415"/>
      <c r="CX47" s="415"/>
      <c r="CY47" s="415"/>
      <c r="CZ47" s="415"/>
    </row>
    <row r="48" spans="1:104" x14ac:dyDescent="0.2">
      <c r="A48" s="343">
        <f t="shared" si="4"/>
        <v>1</v>
      </c>
      <c r="B48" s="346" t="s">
        <v>240</v>
      </c>
      <c r="C48" s="395">
        <v>513173</v>
      </c>
      <c r="D48" s="408"/>
      <c r="E48" s="409">
        <v>0</v>
      </c>
      <c r="F48" s="409">
        <v>0</v>
      </c>
      <c r="G48" s="395">
        <v>24560</v>
      </c>
      <c r="H48" s="395">
        <v>16904</v>
      </c>
      <c r="I48" s="409">
        <v>0</v>
      </c>
      <c r="J48" s="409">
        <v>0</v>
      </c>
      <c r="K48" s="409">
        <v>0</v>
      </c>
      <c r="L48" s="409">
        <v>0</v>
      </c>
      <c r="M48" s="395">
        <v>12275</v>
      </c>
      <c r="N48" s="344">
        <f t="shared" si="5"/>
        <v>53739</v>
      </c>
      <c r="O48" s="408"/>
      <c r="P48" s="395">
        <v>25864</v>
      </c>
      <c r="Q48" s="395">
        <v>3947</v>
      </c>
      <c r="R48" s="395">
        <v>24617</v>
      </c>
      <c r="S48" s="409">
        <v>0</v>
      </c>
      <c r="T48" s="409">
        <v>0</v>
      </c>
      <c r="U48" s="409">
        <v>0</v>
      </c>
      <c r="V48" s="395">
        <v>99596</v>
      </c>
      <c r="W48" s="349">
        <f t="shared" si="14"/>
        <v>154024</v>
      </c>
      <c r="X48" s="408"/>
      <c r="Y48" s="409"/>
      <c r="Z48" s="409"/>
      <c r="AA48" s="409"/>
      <c r="AB48" s="409"/>
      <c r="AC48" s="409"/>
      <c r="AD48" s="409"/>
      <c r="AE48" s="344">
        <f t="shared" si="6"/>
        <v>0</v>
      </c>
      <c r="AF48" s="408"/>
      <c r="AG48" s="344">
        <f t="shared" si="15"/>
        <v>207763</v>
      </c>
      <c r="AH48" s="408"/>
      <c r="AI48" s="343">
        <v>0</v>
      </c>
      <c r="AJ48" s="343">
        <v>0</v>
      </c>
      <c r="AK48" s="343">
        <v>0</v>
      </c>
      <c r="AL48" s="343">
        <v>0</v>
      </c>
      <c r="AM48" s="344">
        <f t="shared" si="7"/>
        <v>0</v>
      </c>
      <c r="AN48" s="408"/>
      <c r="AO48" s="343">
        <v>0</v>
      </c>
      <c r="AP48" s="395">
        <v>207</v>
      </c>
      <c r="AQ48" s="343">
        <v>0</v>
      </c>
      <c r="AR48" s="343">
        <v>0</v>
      </c>
      <c r="AS48" s="344">
        <f t="shared" si="8"/>
        <v>207</v>
      </c>
      <c r="AT48" s="408"/>
      <c r="AU48" s="343">
        <v>0</v>
      </c>
      <c r="AV48" s="395">
        <v>925</v>
      </c>
      <c r="AW48" s="395">
        <v>7068</v>
      </c>
      <c r="AX48" s="395">
        <v>4066</v>
      </c>
      <c r="AY48" s="343">
        <v>0</v>
      </c>
      <c r="AZ48" s="395">
        <v>1823</v>
      </c>
      <c r="BA48" s="344">
        <f t="shared" si="13"/>
        <v>13882</v>
      </c>
      <c r="BB48" s="408"/>
      <c r="BC48" s="395">
        <v>149</v>
      </c>
      <c r="BD48" s="343">
        <v>0</v>
      </c>
      <c r="BE48" s="395">
        <v>5865</v>
      </c>
      <c r="BF48" s="343">
        <v>0</v>
      </c>
      <c r="BG48" s="344">
        <f t="shared" si="9"/>
        <v>6014</v>
      </c>
      <c r="BH48" s="408"/>
      <c r="BI48" s="395">
        <v>723</v>
      </c>
      <c r="BJ48" s="408"/>
      <c r="BK48" s="343">
        <v>0</v>
      </c>
      <c r="BL48" s="343">
        <v>0</v>
      </c>
      <c r="BM48" s="395">
        <v>1920</v>
      </c>
      <c r="BN48" s="395">
        <v>25</v>
      </c>
      <c r="BO48" s="343">
        <v>0</v>
      </c>
      <c r="BP48" s="343">
        <v>0</v>
      </c>
      <c r="BQ48" s="343">
        <v>0</v>
      </c>
      <c r="BR48" s="343">
        <v>0</v>
      </c>
      <c r="BS48" s="343">
        <v>0</v>
      </c>
      <c r="BT48" s="343">
        <v>0</v>
      </c>
      <c r="BU48" s="343">
        <v>0</v>
      </c>
      <c r="BV48" s="343">
        <v>0</v>
      </c>
      <c r="BW48" s="344">
        <f t="shared" si="10"/>
        <v>1945</v>
      </c>
      <c r="BX48" s="345" t="s">
        <v>12</v>
      </c>
      <c r="BY48" s="344">
        <f t="shared" si="18"/>
        <v>22771</v>
      </c>
      <c r="BZ48" s="345" t="s">
        <v>12</v>
      </c>
      <c r="CA48" s="344">
        <f t="shared" si="16"/>
        <v>184992</v>
      </c>
      <c r="CB48" s="345" t="s">
        <v>12</v>
      </c>
      <c r="CC48" s="343">
        <v>0</v>
      </c>
      <c r="CD48" s="408"/>
      <c r="CE48" s="344">
        <f t="shared" si="17"/>
        <v>698165</v>
      </c>
      <c r="CF48" s="408"/>
      <c r="CG48" s="395">
        <v>678165</v>
      </c>
      <c r="CH48" s="395">
        <v>20000</v>
      </c>
      <c r="CI48" s="344">
        <f t="shared" si="12"/>
        <v>0</v>
      </c>
      <c r="CJ48" s="394" t="s">
        <v>732</v>
      </c>
      <c r="CK48" s="297" t="s">
        <v>244</v>
      </c>
      <c r="CL48" s="302" t="s">
        <v>249</v>
      </c>
      <c r="CM48" s="415"/>
      <c r="CN48" s="415"/>
      <c r="CO48" s="321">
        <f>((+AK204+AQ204))</f>
        <v>665969.64</v>
      </c>
      <c r="CP48" s="304" t="s">
        <v>12</v>
      </c>
      <c r="CQ48" s="302" t="s">
        <v>250</v>
      </c>
      <c r="CR48" s="415"/>
      <c r="CS48" s="415"/>
      <c r="CT48" s="415"/>
      <c r="CU48" s="415"/>
      <c r="CV48" s="415"/>
      <c r="CW48" s="415"/>
      <c r="CX48" s="415"/>
      <c r="CY48" s="415"/>
      <c r="CZ48" s="415"/>
    </row>
    <row r="49" spans="1:104" x14ac:dyDescent="0.2">
      <c r="A49" s="343">
        <f t="shared" si="4"/>
        <v>1</v>
      </c>
      <c r="B49" s="346" t="s">
        <v>243</v>
      </c>
      <c r="C49" s="395">
        <v>24204</v>
      </c>
      <c r="D49" s="408"/>
      <c r="E49" s="395">
        <v>16174</v>
      </c>
      <c r="F49" s="409">
        <v>0</v>
      </c>
      <c r="G49" s="409">
        <v>0</v>
      </c>
      <c r="H49" s="409">
        <v>0</v>
      </c>
      <c r="I49" s="409">
        <v>0</v>
      </c>
      <c r="J49" s="409">
        <v>0</v>
      </c>
      <c r="K49" s="409">
        <v>0</v>
      </c>
      <c r="L49" s="409">
        <v>0</v>
      </c>
      <c r="M49" s="409">
        <v>0</v>
      </c>
      <c r="N49" s="344">
        <f t="shared" si="5"/>
        <v>16174</v>
      </c>
      <c r="O49" s="408"/>
      <c r="P49" s="395">
        <v>25037</v>
      </c>
      <c r="Q49" s="395">
        <v>38833</v>
      </c>
      <c r="R49" s="409"/>
      <c r="S49" s="409">
        <v>0</v>
      </c>
      <c r="T49" s="395">
        <v>24008</v>
      </c>
      <c r="U49" s="409">
        <v>0</v>
      </c>
      <c r="V49" s="409">
        <v>0</v>
      </c>
      <c r="W49" s="349">
        <f t="shared" si="14"/>
        <v>87878</v>
      </c>
      <c r="X49" s="408"/>
      <c r="Y49" s="409"/>
      <c r="Z49" s="409"/>
      <c r="AA49" s="409"/>
      <c r="AB49" s="409"/>
      <c r="AC49" s="409"/>
      <c r="AD49" s="409"/>
      <c r="AE49" s="344">
        <f t="shared" si="6"/>
        <v>0</v>
      </c>
      <c r="AF49" s="408"/>
      <c r="AG49" s="344">
        <f t="shared" si="15"/>
        <v>104052</v>
      </c>
      <c r="AH49" s="408"/>
      <c r="AI49" s="395">
        <v>126</v>
      </c>
      <c r="AJ49" s="395">
        <v>249</v>
      </c>
      <c r="AK49" s="343">
        <v>0</v>
      </c>
      <c r="AL49" s="395">
        <v>136</v>
      </c>
      <c r="AM49" s="344">
        <f t="shared" si="7"/>
        <v>511</v>
      </c>
      <c r="AN49" s="408"/>
      <c r="AO49" s="395">
        <v>741</v>
      </c>
      <c r="AP49" s="395">
        <v>1314</v>
      </c>
      <c r="AQ49" s="343">
        <v>0</v>
      </c>
      <c r="AR49" s="343">
        <v>0</v>
      </c>
      <c r="AS49" s="344">
        <f t="shared" si="8"/>
        <v>2055</v>
      </c>
      <c r="AT49" s="408"/>
      <c r="AU49" s="343">
        <v>0</v>
      </c>
      <c r="AV49" s="395">
        <v>2724</v>
      </c>
      <c r="AW49" s="395">
        <v>4008</v>
      </c>
      <c r="AX49" s="395">
        <v>5100</v>
      </c>
      <c r="AY49" s="343">
        <v>0</v>
      </c>
      <c r="AZ49" s="395">
        <v>10398</v>
      </c>
      <c r="BA49" s="344">
        <f t="shared" si="13"/>
        <v>22230</v>
      </c>
      <c r="BB49" s="408"/>
      <c r="BC49" s="343">
        <v>0</v>
      </c>
      <c r="BD49" s="343">
        <v>0</v>
      </c>
      <c r="BE49" s="395">
        <v>3011</v>
      </c>
      <c r="BF49" s="343">
        <v>0</v>
      </c>
      <c r="BG49" s="344">
        <f t="shared" si="9"/>
        <v>3011</v>
      </c>
      <c r="BH49" s="408"/>
      <c r="BI49" s="395">
        <v>13515</v>
      </c>
      <c r="BJ49" s="408"/>
      <c r="BK49" s="343">
        <v>0</v>
      </c>
      <c r="BL49" s="343">
        <v>0</v>
      </c>
      <c r="BM49" s="395">
        <v>8479</v>
      </c>
      <c r="BN49" s="343">
        <v>0</v>
      </c>
      <c r="BO49" s="343">
        <v>0</v>
      </c>
      <c r="BP49" s="343">
        <v>0</v>
      </c>
      <c r="BQ49" s="343">
        <v>0</v>
      </c>
      <c r="BR49" s="343">
        <v>0</v>
      </c>
      <c r="BS49" s="343">
        <v>0</v>
      </c>
      <c r="BT49" s="343">
        <v>0</v>
      </c>
      <c r="BU49" s="343">
        <v>0</v>
      </c>
      <c r="BV49" s="343">
        <v>0</v>
      </c>
      <c r="BW49" s="344">
        <f t="shared" si="10"/>
        <v>8479</v>
      </c>
      <c r="BX49" s="345" t="s">
        <v>12</v>
      </c>
      <c r="BY49" s="344">
        <f t="shared" si="18"/>
        <v>49801</v>
      </c>
      <c r="BZ49" s="345" t="s">
        <v>12</v>
      </c>
      <c r="CA49" s="344">
        <f t="shared" si="16"/>
        <v>54251</v>
      </c>
      <c r="CB49" s="345" t="s">
        <v>12</v>
      </c>
      <c r="CC49" s="343">
        <v>0</v>
      </c>
      <c r="CD49" s="408"/>
      <c r="CE49" s="344">
        <f t="shared" si="17"/>
        <v>78455</v>
      </c>
      <c r="CF49" s="408"/>
      <c r="CG49" s="439"/>
      <c r="CH49" s="439"/>
      <c r="CI49" s="344">
        <f t="shared" si="12"/>
        <v>78455</v>
      </c>
      <c r="CJ49" s="394" t="s">
        <v>732</v>
      </c>
      <c r="CK49" s="297" t="s">
        <v>248</v>
      </c>
      <c r="CL49" s="302" t="s">
        <v>253</v>
      </c>
      <c r="CM49" s="415"/>
      <c r="CN49" s="415"/>
      <c r="CO49" s="321">
        <f>((+AL204+AR204))</f>
        <v>9302720.3899999987</v>
      </c>
      <c r="CP49" s="304" t="s">
        <v>12</v>
      </c>
      <c r="CQ49" s="302" t="s">
        <v>220</v>
      </c>
      <c r="CR49" s="415"/>
      <c r="CS49" s="415"/>
      <c r="CT49" s="415"/>
      <c r="CU49" s="415"/>
      <c r="CV49" s="415"/>
      <c r="CW49" s="302" t="s">
        <v>221</v>
      </c>
      <c r="CX49" s="415"/>
      <c r="CY49" s="415"/>
      <c r="CZ49" s="415"/>
    </row>
    <row r="50" spans="1:104" x14ac:dyDescent="0.2">
      <c r="A50" s="343">
        <f t="shared" si="4"/>
        <v>1</v>
      </c>
      <c r="B50" s="346" t="s">
        <v>247</v>
      </c>
      <c r="C50" s="395">
        <v>6252</v>
      </c>
      <c r="D50" s="408"/>
      <c r="E50" s="409">
        <v>0</v>
      </c>
      <c r="F50" s="409">
        <v>0</v>
      </c>
      <c r="G50" s="409">
        <v>0</v>
      </c>
      <c r="H50" s="409">
        <v>0</v>
      </c>
      <c r="I50" s="409">
        <v>0</v>
      </c>
      <c r="J50" s="409">
        <v>0</v>
      </c>
      <c r="K50" s="409">
        <v>0</v>
      </c>
      <c r="L50" s="409">
        <v>0</v>
      </c>
      <c r="M50" s="409">
        <v>0</v>
      </c>
      <c r="N50" s="410">
        <f t="shared" si="5"/>
        <v>0</v>
      </c>
      <c r="O50" s="408"/>
      <c r="P50" s="395">
        <v>35931</v>
      </c>
      <c r="Q50" s="409"/>
      <c r="R50" s="409"/>
      <c r="S50" s="409">
        <v>0</v>
      </c>
      <c r="T50" s="409">
        <v>0</v>
      </c>
      <c r="U50" s="409">
        <v>0</v>
      </c>
      <c r="V50" s="409">
        <v>0</v>
      </c>
      <c r="W50" s="349">
        <f t="shared" si="14"/>
        <v>35931</v>
      </c>
      <c r="X50" s="408"/>
      <c r="Y50" s="409"/>
      <c r="Z50" s="409"/>
      <c r="AA50" s="409"/>
      <c r="AB50" s="409"/>
      <c r="AC50" s="409"/>
      <c r="AD50" s="409"/>
      <c r="AE50" s="344">
        <f t="shared" si="6"/>
        <v>0</v>
      </c>
      <c r="AF50" s="408"/>
      <c r="AG50" s="344">
        <f t="shared" si="15"/>
        <v>35931</v>
      </c>
      <c r="AH50" s="408"/>
      <c r="AI50" s="343">
        <v>0</v>
      </c>
      <c r="AJ50" s="343">
        <v>0</v>
      </c>
      <c r="AK50" s="343">
        <v>0</v>
      </c>
      <c r="AL50" s="343">
        <v>0</v>
      </c>
      <c r="AM50" s="344">
        <f t="shared" si="7"/>
        <v>0</v>
      </c>
      <c r="AN50" s="408"/>
      <c r="AO50" s="343">
        <v>0</v>
      </c>
      <c r="AP50" s="343">
        <v>0</v>
      </c>
      <c r="AQ50" s="343">
        <v>0</v>
      </c>
      <c r="AR50" s="343">
        <v>0</v>
      </c>
      <c r="AS50" s="344">
        <f t="shared" si="8"/>
        <v>0</v>
      </c>
      <c r="AT50" s="408"/>
      <c r="AU50" s="343">
        <v>0</v>
      </c>
      <c r="AV50" s="395">
        <v>1540</v>
      </c>
      <c r="AW50" s="395">
        <v>6150</v>
      </c>
      <c r="AX50" s="395">
        <v>11200</v>
      </c>
      <c r="AY50" s="343">
        <v>0</v>
      </c>
      <c r="AZ50" s="395">
        <v>150</v>
      </c>
      <c r="BA50" s="344">
        <f t="shared" si="13"/>
        <v>19040</v>
      </c>
      <c r="BB50" s="408"/>
      <c r="BC50" s="343">
        <v>0</v>
      </c>
      <c r="BD50" s="343">
        <v>0</v>
      </c>
      <c r="BE50" s="343">
        <v>0</v>
      </c>
      <c r="BF50" s="343">
        <v>0</v>
      </c>
      <c r="BG50" s="344">
        <f t="shared" si="9"/>
        <v>0</v>
      </c>
      <c r="BH50" s="408"/>
      <c r="BI50" s="395">
        <v>8000</v>
      </c>
      <c r="BJ50" s="408"/>
      <c r="BK50" s="343">
        <v>0</v>
      </c>
      <c r="BL50" s="343">
        <v>0</v>
      </c>
      <c r="BM50" s="395">
        <v>2604.73</v>
      </c>
      <c r="BN50" s="395">
        <v>3000</v>
      </c>
      <c r="BO50" s="343">
        <v>0</v>
      </c>
      <c r="BP50" s="343">
        <v>0</v>
      </c>
      <c r="BQ50" s="343">
        <v>0</v>
      </c>
      <c r="BR50" s="343">
        <v>0</v>
      </c>
      <c r="BS50" s="343">
        <v>0</v>
      </c>
      <c r="BT50" s="343">
        <v>0</v>
      </c>
      <c r="BU50" s="343">
        <v>0</v>
      </c>
      <c r="BV50" s="343">
        <v>0</v>
      </c>
      <c r="BW50" s="344">
        <f t="shared" si="10"/>
        <v>5604.73</v>
      </c>
      <c r="BX50" s="345" t="s">
        <v>12</v>
      </c>
      <c r="BY50" s="344">
        <f t="shared" si="18"/>
        <v>32644.73</v>
      </c>
      <c r="BZ50" s="345" t="s">
        <v>12</v>
      </c>
      <c r="CA50" s="344">
        <f t="shared" si="16"/>
        <v>3286.2700000000004</v>
      </c>
      <c r="CB50" s="345" t="s">
        <v>12</v>
      </c>
      <c r="CC50" s="343">
        <v>0</v>
      </c>
      <c r="CD50" s="408"/>
      <c r="CE50" s="344">
        <f t="shared" si="17"/>
        <v>9538.27</v>
      </c>
      <c r="CF50" s="408"/>
      <c r="CG50" s="395">
        <v>9538.27</v>
      </c>
      <c r="CH50" s="439"/>
      <c r="CI50" s="344">
        <f t="shared" si="12"/>
        <v>0</v>
      </c>
      <c r="CJ50" s="394" t="s">
        <v>732</v>
      </c>
      <c r="CK50" s="297" t="s">
        <v>252</v>
      </c>
      <c r="CL50" s="302" t="s">
        <v>255</v>
      </c>
      <c r="CM50" s="415"/>
      <c r="CN50" s="415"/>
      <c r="CO50" s="321">
        <f>((+AM204+AS204))</f>
        <v>77099845.129999995</v>
      </c>
      <c r="CP50" s="304" t="s">
        <v>12</v>
      </c>
      <c r="CQ50" s="302" t="s">
        <v>256</v>
      </c>
      <c r="CR50" s="415"/>
      <c r="CS50" s="415"/>
      <c r="CT50" s="415"/>
      <c r="CU50" s="415"/>
      <c r="CV50" s="415"/>
      <c r="CW50" s="415"/>
      <c r="CX50" s="415"/>
      <c r="CY50" s="415"/>
      <c r="CZ50" s="415"/>
    </row>
    <row r="51" spans="1:104" x14ac:dyDescent="0.2">
      <c r="A51" s="343">
        <f t="shared" si="4"/>
        <v>1</v>
      </c>
      <c r="B51" s="346" t="s">
        <v>251</v>
      </c>
      <c r="C51" s="411">
        <v>0</v>
      </c>
      <c r="D51" s="345">
        <v>0</v>
      </c>
      <c r="E51" s="409">
        <v>0</v>
      </c>
      <c r="F51" s="409">
        <v>0</v>
      </c>
      <c r="G51" s="409">
        <v>0</v>
      </c>
      <c r="H51" s="343">
        <v>2649</v>
      </c>
      <c r="I51" s="409">
        <v>0</v>
      </c>
      <c r="J51" s="409">
        <v>0</v>
      </c>
      <c r="K51" s="409">
        <v>0</v>
      </c>
      <c r="L51" s="409">
        <v>0</v>
      </c>
      <c r="M51" s="409">
        <v>0</v>
      </c>
      <c r="N51" s="344">
        <f t="shared" si="5"/>
        <v>2649</v>
      </c>
      <c r="O51" s="408"/>
      <c r="P51" s="343">
        <v>30129</v>
      </c>
      <c r="Q51" s="409"/>
      <c r="R51" s="409"/>
      <c r="S51" s="409">
        <v>0</v>
      </c>
      <c r="T51" s="409">
        <v>0</v>
      </c>
      <c r="U51" s="409">
        <v>0</v>
      </c>
      <c r="V51" s="409">
        <v>0</v>
      </c>
      <c r="W51" s="349">
        <f t="shared" si="14"/>
        <v>30129</v>
      </c>
      <c r="X51" s="408"/>
      <c r="Y51" s="409"/>
      <c r="Z51" s="409"/>
      <c r="AA51" s="409"/>
      <c r="AB51" s="409"/>
      <c r="AC51" s="409"/>
      <c r="AD51" s="409"/>
      <c r="AE51" s="344">
        <f t="shared" si="6"/>
        <v>0</v>
      </c>
      <c r="AF51" s="408"/>
      <c r="AG51" s="344">
        <f t="shared" si="15"/>
        <v>32778</v>
      </c>
      <c r="AH51" s="408"/>
      <c r="AI51" s="343">
        <v>0</v>
      </c>
      <c r="AJ51" s="343">
        <v>0</v>
      </c>
      <c r="AK51" s="343">
        <v>0</v>
      </c>
      <c r="AL51" s="343">
        <v>0</v>
      </c>
      <c r="AM51" s="344">
        <f t="shared" si="7"/>
        <v>0</v>
      </c>
      <c r="AN51" s="408"/>
      <c r="AO51" s="343">
        <v>0</v>
      </c>
      <c r="AP51" s="343">
        <v>0</v>
      </c>
      <c r="AQ51" s="343">
        <v>0</v>
      </c>
      <c r="AR51" s="343">
        <v>0</v>
      </c>
      <c r="AS51" s="344">
        <f t="shared" si="8"/>
        <v>0</v>
      </c>
      <c r="AT51" s="408"/>
      <c r="AU51" s="343">
        <v>0</v>
      </c>
      <c r="AV51" s="343">
        <v>0</v>
      </c>
      <c r="AW51" s="343">
        <v>0</v>
      </c>
      <c r="AX51" s="343">
        <v>0</v>
      </c>
      <c r="AY51" s="343">
        <v>0</v>
      </c>
      <c r="AZ51" s="343">
        <v>0</v>
      </c>
      <c r="BA51" s="344">
        <f t="shared" si="13"/>
        <v>0</v>
      </c>
      <c r="BB51" s="408"/>
      <c r="BC51" s="343">
        <v>0</v>
      </c>
      <c r="BD51" s="343">
        <v>0</v>
      </c>
      <c r="BE51" s="343">
        <v>0</v>
      </c>
      <c r="BF51" s="343">
        <v>0</v>
      </c>
      <c r="BG51" s="344">
        <f t="shared" si="9"/>
        <v>0</v>
      </c>
      <c r="BH51" s="408"/>
      <c r="BI51" s="343">
        <v>0</v>
      </c>
      <c r="BJ51" s="408"/>
      <c r="BK51" s="343">
        <v>0</v>
      </c>
      <c r="BL51" s="343">
        <v>0</v>
      </c>
      <c r="BM51" s="343">
        <v>2649</v>
      </c>
      <c r="BN51" s="343">
        <v>0</v>
      </c>
      <c r="BO51" s="343">
        <v>0</v>
      </c>
      <c r="BP51" s="343">
        <v>0</v>
      </c>
      <c r="BQ51" s="343">
        <v>0</v>
      </c>
      <c r="BR51" s="343">
        <v>0</v>
      </c>
      <c r="BS51" s="343">
        <v>0</v>
      </c>
      <c r="BT51" s="343">
        <v>30129</v>
      </c>
      <c r="BU51" s="343">
        <v>0</v>
      </c>
      <c r="BV51" s="343">
        <v>0</v>
      </c>
      <c r="BW51" s="344">
        <f t="shared" si="10"/>
        <v>32778</v>
      </c>
      <c r="BX51" s="345" t="s">
        <v>12</v>
      </c>
      <c r="BY51" s="344">
        <f t="shared" si="18"/>
        <v>32778</v>
      </c>
      <c r="BZ51" s="345" t="s">
        <v>12</v>
      </c>
      <c r="CA51" s="344">
        <f t="shared" si="16"/>
        <v>0</v>
      </c>
      <c r="CB51" s="345" t="s">
        <v>12</v>
      </c>
      <c r="CC51" s="343">
        <v>0</v>
      </c>
      <c r="CD51" s="408"/>
      <c r="CE51" s="344">
        <f t="shared" si="17"/>
        <v>0</v>
      </c>
      <c r="CF51" s="408"/>
      <c r="CG51" s="439"/>
      <c r="CH51" s="439"/>
      <c r="CI51" s="344">
        <f t="shared" si="12"/>
        <v>0</v>
      </c>
      <c r="CJ51" s="394" t="s">
        <v>732</v>
      </c>
      <c r="CK51" s="440"/>
      <c r="CL51" s="21" t="s">
        <v>6</v>
      </c>
      <c r="CM51" s="415"/>
      <c r="CN51" s="415"/>
      <c r="CO51" s="438"/>
      <c r="CP51" s="304" t="s">
        <v>12</v>
      </c>
      <c r="CQ51" s="302" t="s">
        <v>258</v>
      </c>
      <c r="CR51" s="415"/>
      <c r="CS51" s="415"/>
      <c r="CT51" s="415"/>
      <c r="CU51" s="415"/>
      <c r="CV51" s="415"/>
      <c r="CW51" s="415"/>
      <c r="CX51" s="415"/>
      <c r="CY51" s="415"/>
      <c r="CZ51" s="415"/>
    </row>
    <row r="52" spans="1:104" x14ac:dyDescent="0.2">
      <c r="A52" s="343">
        <f t="shared" si="4"/>
        <v>1</v>
      </c>
      <c r="B52" s="346" t="s">
        <v>254</v>
      </c>
      <c r="C52" s="395">
        <v>229258</v>
      </c>
      <c r="D52" s="408"/>
      <c r="E52" s="409">
        <v>0</v>
      </c>
      <c r="F52" s="409">
        <v>0</v>
      </c>
      <c r="G52" s="409">
        <v>0</v>
      </c>
      <c r="H52" s="409">
        <v>0</v>
      </c>
      <c r="I52" s="409">
        <v>0</v>
      </c>
      <c r="J52" s="409">
        <v>0</v>
      </c>
      <c r="K52" s="409">
        <v>0</v>
      </c>
      <c r="L52" s="409">
        <v>0</v>
      </c>
      <c r="M52" s="395">
        <v>146222</v>
      </c>
      <c r="N52" s="344">
        <f t="shared" si="5"/>
        <v>146222</v>
      </c>
      <c r="O52" s="408"/>
      <c r="P52" s="395">
        <v>12543</v>
      </c>
      <c r="Q52" s="395">
        <v>1921</v>
      </c>
      <c r="R52" s="395">
        <v>12038</v>
      </c>
      <c r="S52" s="409">
        <v>0</v>
      </c>
      <c r="T52" s="395">
        <v>20416</v>
      </c>
      <c r="U52" s="395">
        <v>100000</v>
      </c>
      <c r="V52" s="409">
        <v>0</v>
      </c>
      <c r="W52" s="349">
        <f t="shared" si="14"/>
        <v>146918</v>
      </c>
      <c r="X52" s="408"/>
      <c r="Y52" s="409"/>
      <c r="Z52" s="409"/>
      <c r="AA52" s="409"/>
      <c r="AB52" s="409"/>
      <c r="AC52" s="409"/>
      <c r="AD52" s="409"/>
      <c r="AE52" s="344">
        <f t="shared" si="6"/>
        <v>0</v>
      </c>
      <c r="AF52" s="408"/>
      <c r="AG52" s="344">
        <f t="shared" si="15"/>
        <v>293140</v>
      </c>
      <c r="AH52" s="408"/>
      <c r="AI52" s="343">
        <v>0</v>
      </c>
      <c r="AJ52" s="343">
        <v>0</v>
      </c>
      <c r="AK52" s="343">
        <v>0</v>
      </c>
      <c r="AL52" s="343">
        <v>0</v>
      </c>
      <c r="AM52" s="344">
        <f t="shared" si="7"/>
        <v>0</v>
      </c>
      <c r="AN52" s="408"/>
      <c r="AO52" s="395">
        <v>96987</v>
      </c>
      <c r="AP52" s="343">
        <v>0</v>
      </c>
      <c r="AQ52" s="343">
        <v>0</v>
      </c>
      <c r="AR52" s="343">
        <v>0</v>
      </c>
      <c r="AS52" s="344">
        <f t="shared" si="8"/>
        <v>96987</v>
      </c>
      <c r="AT52" s="408"/>
      <c r="AU52" s="395">
        <v>16461</v>
      </c>
      <c r="AV52" s="343">
        <v>0</v>
      </c>
      <c r="AW52" s="395">
        <v>35223</v>
      </c>
      <c r="AX52" s="395">
        <v>81266</v>
      </c>
      <c r="AY52" s="343">
        <v>0</v>
      </c>
      <c r="AZ52" s="395">
        <v>638</v>
      </c>
      <c r="BA52" s="344">
        <f t="shared" si="13"/>
        <v>133588</v>
      </c>
      <c r="BB52" s="408"/>
      <c r="BC52" s="395">
        <v>5000</v>
      </c>
      <c r="BD52" s="395">
        <v>22932</v>
      </c>
      <c r="BE52" s="395">
        <v>7158</v>
      </c>
      <c r="BF52" s="343">
        <v>0</v>
      </c>
      <c r="BG52" s="344">
        <f t="shared" si="9"/>
        <v>35090</v>
      </c>
      <c r="BH52" s="408"/>
      <c r="BI52" s="395">
        <v>25331</v>
      </c>
      <c r="BJ52" s="408"/>
      <c r="BK52" s="343">
        <v>0</v>
      </c>
      <c r="BL52" s="343">
        <v>0</v>
      </c>
      <c r="BM52" s="395">
        <v>2329</v>
      </c>
      <c r="BN52" s="395">
        <v>5070</v>
      </c>
      <c r="BO52" s="395">
        <v>288</v>
      </c>
      <c r="BP52" s="343">
        <v>0</v>
      </c>
      <c r="BQ52" s="343">
        <v>0</v>
      </c>
      <c r="BR52" s="343">
        <v>0</v>
      </c>
      <c r="BS52" s="343">
        <v>0</v>
      </c>
      <c r="BT52" s="343">
        <v>0</v>
      </c>
      <c r="BU52" s="343">
        <v>0</v>
      </c>
      <c r="BV52" s="343">
        <v>0</v>
      </c>
      <c r="BW52" s="344">
        <f t="shared" si="10"/>
        <v>7687</v>
      </c>
      <c r="BX52" s="345" t="s">
        <v>12</v>
      </c>
      <c r="BY52" s="344">
        <f t="shared" si="18"/>
        <v>298683</v>
      </c>
      <c r="BZ52" s="345" t="s">
        <v>12</v>
      </c>
      <c r="CA52" s="344">
        <f t="shared" si="16"/>
        <v>-5543</v>
      </c>
      <c r="CB52" s="345" t="s">
        <v>12</v>
      </c>
      <c r="CC52" s="343">
        <v>0</v>
      </c>
      <c r="CD52" s="408"/>
      <c r="CE52" s="344">
        <f t="shared" si="17"/>
        <v>223715</v>
      </c>
      <c r="CF52" s="408"/>
      <c r="CG52" s="395">
        <v>223715</v>
      </c>
      <c r="CH52" s="439"/>
      <c r="CI52" s="344">
        <f t="shared" si="12"/>
        <v>0</v>
      </c>
      <c r="CJ52" s="394" t="s">
        <v>732</v>
      </c>
      <c r="CK52" s="297">
        <v>35</v>
      </c>
      <c r="CL52" s="302" t="s">
        <v>260</v>
      </c>
      <c r="CM52" s="415"/>
      <c r="CN52" s="415"/>
      <c r="CO52" s="321">
        <f>(+AU204)</f>
        <v>21090377.619999997</v>
      </c>
      <c r="CP52" s="304" t="s">
        <v>12</v>
      </c>
      <c r="CQ52" s="415"/>
      <c r="CR52" s="415"/>
      <c r="CS52" s="415"/>
      <c r="CT52" s="415"/>
      <c r="CU52" s="415"/>
      <c r="CV52" s="415"/>
      <c r="CW52" s="415"/>
      <c r="CX52" s="415"/>
      <c r="CY52" s="415"/>
      <c r="CZ52" s="415"/>
    </row>
    <row r="53" spans="1:104" x14ac:dyDescent="0.2">
      <c r="A53" s="343">
        <f t="shared" si="4"/>
        <v>1</v>
      </c>
      <c r="B53" s="346" t="s">
        <v>257</v>
      </c>
      <c r="C53" s="395">
        <v>116119</v>
      </c>
      <c r="D53" s="408"/>
      <c r="E53" s="395">
        <v>67178</v>
      </c>
      <c r="F53" s="409">
        <v>0</v>
      </c>
      <c r="G53" s="409">
        <v>0</v>
      </c>
      <c r="H53" s="409">
        <v>0</v>
      </c>
      <c r="I53" s="409">
        <v>0</v>
      </c>
      <c r="J53" s="409">
        <v>0</v>
      </c>
      <c r="K53" s="409">
        <v>0</v>
      </c>
      <c r="L53" s="409">
        <v>0</v>
      </c>
      <c r="M53" s="395">
        <v>440289</v>
      </c>
      <c r="N53" s="344">
        <f t="shared" si="5"/>
        <v>507467</v>
      </c>
      <c r="O53" s="408"/>
      <c r="P53" s="395">
        <v>46403</v>
      </c>
      <c r="Q53" s="395">
        <v>7323</v>
      </c>
      <c r="R53" s="395">
        <v>44825</v>
      </c>
      <c r="S53" s="409">
        <v>0</v>
      </c>
      <c r="T53" s="409">
        <v>0</v>
      </c>
      <c r="U53" s="409">
        <v>0</v>
      </c>
      <c r="V53" s="409">
        <v>0</v>
      </c>
      <c r="W53" s="349">
        <f t="shared" si="14"/>
        <v>98551</v>
      </c>
      <c r="X53" s="408"/>
      <c r="Y53" s="409"/>
      <c r="Z53" s="409"/>
      <c r="AA53" s="409"/>
      <c r="AB53" s="409"/>
      <c r="AC53" s="409"/>
      <c r="AD53" s="409"/>
      <c r="AE53" s="344">
        <f t="shared" si="6"/>
        <v>0</v>
      </c>
      <c r="AF53" s="408"/>
      <c r="AG53" s="344">
        <f t="shared" si="15"/>
        <v>606018</v>
      </c>
      <c r="AH53" s="408"/>
      <c r="AI53" s="343">
        <v>0</v>
      </c>
      <c r="AJ53" s="343">
        <v>0</v>
      </c>
      <c r="AK53" s="343">
        <v>0</v>
      </c>
      <c r="AL53" s="343">
        <v>0</v>
      </c>
      <c r="AM53" s="344">
        <f t="shared" si="7"/>
        <v>0</v>
      </c>
      <c r="AN53" s="408"/>
      <c r="AO53" s="343">
        <v>0</v>
      </c>
      <c r="AP53" s="395">
        <v>7137</v>
      </c>
      <c r="AQ53" s="343">
        <v>0</v>
      </c>
      <c r="AR53" s="343">
        <v>0</v>
      </c>
      <c r="AS53" s="344">
        <f t="shared" si="8"/>
        <v>7137</v>
      </c>
      <c r="AT53" s="408"/>
      <c r="AU53" s="343">
        <v>0</v>
      </c>
      <c r="AV53" s="343">
        <v>0</v>
      </c>
      <c r="AW53" s="343">
        <v>0</v>
      </c>
      <c r="AX53" s="395">
        <v>586</v>
      </c>
      <c r="AY53" s="343">
        <v>0</v>
      </c>
      <c r="AZ53" s="395">
        <v>219223</v>
      </c>
      <c r="BA53" s="344">
        <f t="shared" si="13"/>
        <v>219809</v>
      </c>
      <c r="BB53" s="408"/>
      <c r="BC53" s="343">
        <v>0</v>
      </c>
      <c r="BD53" s="343">
        <v>0</v>
      </c>
      <c r="BE53" s="343">
        <v>0</v>
      </c>
      <c r="BF53" s="343">
        <v>0</v>
      </c>
      <c r="BG53" s="344">
        <f t="shared" si="9"/>
        <v>0</v>
      </c>
      <c r="BH53" s="408"/>
      <c r="BI53" s="395">
        <v>28709</v>
      </c>
      <c r="BJ53" s="408"/>
      <c r="BK53" s="343">
        <v>0</v>
      </c>
      <c r="BL53" s="343">
        <v>0</v>
      </c>
      <c r="BM53" s="395">
        <v>724</v>
      </c>
      <c r="BN53" s="395">
        <v>18919</v>
      </c>
      <c r="BO53" s="395">
        <v>51148</v>
      </c>
      <c r="BP53" s="343">
        <v>0</v>
      </c>
      <c r="BQ53" s="343">
        <v>0</v>
      </c>
      <c r="BR53" s="343">
        <v>0</v>
      </c>
      <c r="BS53" s="343">
        <v>0</v>
      </c>
      <c r="BT53" s="395">
        <v>1099</v>
      </c>
      <c r="BU53" s="343">
        <v>0</v>
      </c>
      <c r="BV53" s="395">
        <v>4948</v>
      </c>
      <c r="BW53" s="344">
        <f t="shared" si="10"/>
        <v>76838</v>
      </c>
      <c r="BX53" s="345" t="s">
        <v>12</v>
      </c>
      <c r="BY53" s="344">
        <f t="shared" si="18"/>
        <v>332493</v>
      </c>
      <c r="BZ53" s="345" t="s">
        <v>12</v>
      </c>
      <c r="CA53" s="344">
        <f>((+AE53+W53+N53)-BY53)</f>
        <v>273525</v>
      </c>
      <c r="CB53" s="345" t="s">
        <v>12</v>
      </c>
      <c r="CC53" s="343">
        <v>0</v>
      </c>
      <c r="CD53" s="408"/>
      <c r="CE53" s="344">
        <f t="shared" si="17"/>
        <v>389644</v>
      </c>
      <c r="CF53" s="408"/>
      <c r="CG53" s="439"/>
      <c r="CH53" s="439"/>
      <c r="CI53" s="344">
        <f t="shared" si="12"/>
        <v>389644</v>
      </c>
      <c r="CJ53" s="394" t="s">
        <v>732</v>
      </c>
      <c r="CK53" s="297">
        <v>36</v>
      </c>
      <c r="CL53" s="302" t="s">
        <v>262</v>
      </c>
      <c r="CM53" s="415"/>
      <c r="CN53" s="415"/>
      <c r="CO53" s="321">
        <f>(+AV204)</f>
        <v>5421073.4099999992</v>
      </c>
      <c r="CP53" s="304" t="s">
        <v>12</v>
      </c>
      <c r="CQ53" s="302" t="s">
        <v>220</v>
      </c>
      <c r="CR53" s="415"/>
      <c r="CS53" s="415"/>
      <c r="CT53" s="415"/>
      <c r="CU53" s="415"/>
      <c r="CV53" s="415"/>
      <c r="CW53" s="302" t="s">
        <v>221</v>
      </c>
      <c r="CX53" s="415"/>
      <c r="CY53" s="415"/>
      <c r="CZ53" s="415"/>
    </row>
    <row r="54" spans="1:104" x14ac:dyDescent="0.2">
      <c r="A54" s="343">
        <f t="shared" si="4"/>
        <v>1</v>
      </c>
      <c r="B54" s="346" t="s">
        <v>259</v>
      </c>
      <c r="C54" s="411">
        <v>0</v>
      </c>
      <c r="D54" s="408"/>
      <c r="E54" s="395">
        <v>42856</v>
      </c>
      <c r="F54" s="409">
        <v>0</v>
      </c>
      <c r="G54" s="395">
        <v>4221</v>
      </c>
      <c r="H54" s="409">
        <v>0</v>
      </c>
      <c r="I54" s="409">
        <v>0</v>
      </c>
      <c r="J54" s="409">
        <v>0</v>
      </c>
      <c r="K54" s="409">
        <v>0</v>
      </c>
      <c r="L54" s="409">
        <v>0</v>
      </c>
      <c r="M54" s="409">
        <v>0</v>
      </c>
      <c r="N54" s="344">
        <f t="shared" si="5"/>
        <v>47077</v>
      </c>
      <c r="O54" s="408"/>
      <c r="P54" s="395">
        <v>27274</v>
      </c>
      <c r="Q54" s="409"/>
      <c r="R54" s="395">
        <v>26806</v>
      </c>
      <c r="S54" s="409">
        <v>0</v>
      </c>
      <c r="T54" s="395">
        <v>73427.12</v>
      </c>
      <c r="U54" s="409">
        <v>0</v>
      </c>
      <c r="V54" s="395">
        <v>3563</v>
      </c>
      <c r="W54" s="349">
        <f t="shared" si="14"/>
        <v>131070.12</v>
      </c>
      <c r="X54" s="408"/>
      <c r="Y54" s="409"/>
      <c r="Z54" s="409"/>
      <c r="AA54" s="409"/>
      <c r="AB54" s="409"/>
      <c r="AC54" s="409"/>
      <c r="AD54" s="409"/>
      <c r="AE54" s="344">
        <f t="shared" si="6"/>
        <v>0</v>
      </c>
      <c r="AF54" s="408"/>
      <c r="AG54" s="344">
        <f t="shared" si="15"/>
        <v>178147.12</v>
      </c>
      <c r="AH54" s="408"/>
      <c r="AI54" s="343">
        <v>0</v>
      </c>
      <c r="AJ54" s="343">
        <v>0</v>
      </c>
      <c r="AK54" s="343">
        <v>0</v>
      </c>
      <c r="AL54" s="343">
        <v>0</v>
      </c>
      <c r="AM54" s="344">
        <f t="shared" si="7"/>
        <v>0</v>
      </c>
      <c r="AN54" s="408"/>
      <c r="AO54" s="343">
        <v>0</v>
      </c>
      <c r="AP54" s="343">
        <v>0</v>
      </c>
      <c r="AQ54" s="343">
        <v>0</v>
      </c>
      <c r="AR54" s="343">
        <v>0</v>
      </c>
      <c r="AS54" s="344">
        <f t="shared" si="8"/>
        <v>0</v>
      </c>
      <c r="AT54" s="408"/>
      <c r="AU54" s="395">
        <v>26147.55</v>
      </c>
      <c r="AV54" s="395">
        <v>933.12</v>
      </c>
      <c r="AW54" s="395">
        <v>5887.46</v>
      </c>
      <c r="AX54" s="395">
        <v>271.16000000000003</v>
      </c>
      <c r="AY54" s="343">
        <v>0</v>
      </c>
      <c r="AZ54" s="343">
        <v>0</v>
      </c>
      <c r="BA54" s="344">
        <f t="shared" si="13"/>
        <v>33239.29</v>
      </c>
      <c r="BB54" s="408"/>
      <c r="BC54" s="395">
        <v>3740</v>
      </c>
      <c r="BD54" s="343">
        <v>0</v>
      </c>
      <c r="BE54" s="395">
        <v>7627.48</v>
      </c>
      <c r="BF54" s="343">
        <v>0</v>
      </c>
      <c r="BG54" s="344">
        <f t="shared" si="9"/>
        <v>11367.48</v>
      </c>
      <c r="BH54" s="408"/>
      <c r="BI54" s="395">
        <v>77957.88</v>
      </c>
      <c r="BJ54" s="408"/>
      <c r="BK54" s="343">
        <v>0</v>
      </c>
      <c r="BL54" s="343">
        <v>0</v>
      </c>
      <c r="BM54" s="395">
        <v>9070.9599999999991</v>
      </c>
      <c r="BN54" s="395">
        <v>18437</v>
      </c>
      <c r="BO54" s="343">
        <v>0</v>
      </c>
      <c r="BP54" s="343">
        <v>0</v>
      </c>
      <c r="BQ54" s="343">
        <v>0</v>
      </c>
      <c r="BR54" s="343">
        <v>0</v>
      </c>
      <c r="BS54" s="343">
        <v>0</v>
      </c>
      <c r="BT54" s="343">
        <v>0</v>
      </c>
      <c r="BU54" s="343">
        <v>0</v>
      </c>
      <c r="BV54" s="343">
        <v>0</v>
      </c>
      <c r="BW54" s="344">
        <f t="shared" si="10"/>
        <v>27507.96</v>
      </c>
      <c r="BX54" s="345" t="s">
        <v>12</v>
      </c>
      <c r="BY54" s="344">
        <f t="shared" si="18"/>
        <v>150072.60999999999</v>
      </c>
      <c r="BZ54" s="345" t="s">
        <v>12</v>
      </c>
      <c r="CA54" s="344">
        <f t="shared" si="16"/>
        <v>28074.510000000009</v>
      </c>
      <c r="CB54" s="345" t="s">
        <v>12</v>
      </c>
      <c r="CC54" s="343">
        <v>0</v>
      </c>
      <c r="CD54" s="408"/>
      <c r="CE54" s="344">
        <f t="shared" si="17"/>
        <v>28074.510000000009</v>
      </c>
      <c r="CF54" s="408"/>
      <c r="CG54" s="439"/>
      <c r="CH54" s="395">
        <v>28074.51</v>
      </c>
      <c r="CI54" s="344">
        <f t="shared" si="12"/>
        <v>0</v>
      </c>
      <c r="CJ54" s="394" t="s">
        <v>732</v>
      </c>
      <c r="CK54" s="297">
        <v>37</v>
      </c>
      <c r="CL54" s="302" t="s">
        <v>264</v>
      </c>
      <c r="CM54" s="415"/>
      <c r="CN54" s="415"/>
      <c r="CO54" s="321">
        <f>(+AW204)</f>
        <v>7724268.6800000016</v>
      </c>
      <c r="CP54" s="304" t="s">
        <v>12</v>
      </c>
      <c r="CQ54" s="415"/>
      <c r="CR54" s="415"/>
      <c r="CS54" s="415"/>
      <c r="CT54" s="415"/>
      <c r="CU54" s="415"/>
      <c r="CV54" s="415"/>
      <c r="CW54" s="415"/>
      <c r="CX54" s="415"/>
      <c r="CY54" s="415"/>
      <c r="CZ54" s="415"/>
    </row>
    <row r="55" spans="1:104" x14ac:dyDescent="0.2">
      <c r="A55" s="343">
        <f t="shared" si="4"/>
        <v>1</v>
      </c>
      <c r="B55" s="346" t="s">
        <v>261</v>
      </c>
      <c r="C55" s="395">
        <v>129118</v>
      </c>
      <c r="D55" s="408"/>
      <c r="E55" s="395">
        <v>194050</v>
      </c>
      <c r="F55" s="409">
        <v>0</v>
      </c>
      <c r="G55" s="409">
        <v>0</v>
      </c>
      <c r="H55" s="395">
        <v>330000</v>
      </c>
      <c r="I55" s="409">
        <v>0</v>
      </c>
      <c r="J55" s="409">
        <v>0</v>
      </c>
      <c r="K55" s="409">
        <v>0</v>
      </c>
      <c r="L55" s="409">
        <v>0</v>
      </c>
      <c r="M55" s="395">
        <v>20000</v>
      </c>
      <c r="N55" s="344">
        <f t="shared" si="5"/>
        <v>544050</v>
      </c>
      <c r="O55" s="408"/>
      <c r="P55" s="395">
        <v>109483</v>
      </c>
      <c r="Q55" s="395">
        <v>16591</v>
      </c>
      <c r="R55" s="395">
        <v>102438</v>
      </c>
      <c r="S55" s="409">
        <v>0</v>
      </c>
      <c r="T55" s="409">
        <v>0</v>
      </c>
      <c r="U55" s="395">
        <v>100000</v>
      </c>
      <c r="V55" s="409">
        <v>0</v>
      </c>
      <c r="W55" s="348">
        <f t="shared" si="14"/>
        <v>328512</v>
      </c>
      <c r="X55" s="408"/>
      <c r="Y55" s="409"/>
      <c r="Z55" s="409"/>
      <c r="AA55" s="409"/>
      <c r="AB55" s="409"/>
      <c r="AC55" s="409"/>
      <c r="AD55" s="395">
        <v>334251</v>
      </c>
      <c r="AE55" s="344">
        <f t="shared" si="6"/>
        <v>334251</v>
      </c>
      <c r="AF55" s="408"/>
      <c r="AG55" s="344">
        <f t="shared" si="15"/>
        <v>1206813</v>
      </c>
      <c r="AH55" s="408"/>
      <c r="AI55" s="395">
        <v>57396</v>
      </c>
      <c r="AJ55" s="343">
        <v>0</v>
      </c>
      <c r="AK55" s="343">
        <v>0</v>
      </c>
      <c r="AL55" s="395">
        <v>368674</v>
      </c>
      <c r="AM55" s="344">
        <f t="shared" si="7"/>
        <v>426070</v>
      </c>
      <c r="AN55" s="408"/>
      <c r="AO55" s="395">
        <v>130579</v>
      </c>
      <c r="AP55" s="395">
        <v>44694</v>
      </c>
      <c r="AQ55" s="343">
        <v>0</v>
      </c>
      <c r="AR55" s="343">
        <v>0</v>
      </c>
      <c r="AS55" s="344">
        <f t="shared" si="8"/>
        <v>175273</v>
      </c>
      <c r="AT55" s="408"/>
      <c r="AU55" s="395">
        <v>103435</v>
      </c>
      <c r="AV55" s="395">
        <v>83275</v>
      </c>
      <c r="AW55" s="395">
        <v>108372</v>
      </c>
      <c r="AX55" s="343">
        <v>0</v>
      </c>
      <c r="AY55" s="343">
        <v>0</v>
      </c>
      <c r="AZ55" s="395">
        <v>73525</v>
      </c>
      <c r="BA55" s="344">
        <f t="shared" si="13"/>
        <v>368607</v>
      </c>
      <c r="BB55" s="408"/>
      <c r="BC55" s="343">
        <v>0</v>
      </c>
      <c r="BD55" s="343">
        <v>0</v>
      </c>
      <c r="BE55" s="395">
        <v>13208</v>
      </c>
      <c r="BF55" s="343">
        <v>0</v>
      </c>
      <c r="BG55" s="344">
        <f t="shared" si="9"/>
        <v>13208</v>
      </c>
      <c r="BH55" s="408"/>
      <c r="BI55" s="395">
        <v>43771</v>
      </c>
      <c r="BJ55" s="408"/>
      <c r="BK55" s="343">
        <v>0</v>
      </c>
      <c r="BL55" s="343">
        <v>0</v>
      </c>
      <c r="BM55" s="395">
        <v>21330</v>
      </c>
      <c r="BN55" s="395">
        <v>20525</v>
      </c>
      <c r="BO55" s="395">
        <v>153060</v>
      </c>
      <c r="BP55" s="343">
        <v>0</v>
      </c>
      <c r="BQ55" s="343">
        <v>0</v>
      </c>
      <c r="BR55" s="343">
        <v>0</v>
      </c>
      <c r="BS55" s="343">
        <v>0</v>
      </c>
      <c r="BT55" s="343">
        <v>0</v>
      </c>
      <c r="BU55" s="343">
        <v>0</v>
      </c>
      <c r="BV55" s="395">
        <v>9295</v>
      </c>
      <c r="BW55" s="344">
        <f t="shared" si="10"/>
        <v>204210</v>
      </c>
      <c r="BX55" s="345" t="s">
        <v>12</v>
      </c>
      <c r="BY55" s="344">
        <f t="shared" si="18"/>
        <v>1231139</v>
      </c>
      <c r="BZ55" s="345" t="s">
        <v>12</v>
      </c>
      <c r="CA55" s="344">
        <f t="shared" si="16"/>
        <v>-24326</v>
      </c>
      <c r="CB55" s="345" t="s">
        <v>12</v>
      </c>
      <c r="CC55" s="343">
        <v>0</v>
      </c>
      <c r="CD55" s="408"/>
      <c r="CE55" s="344">
        <f t="shared" si="17"/>
        <v>104792</v>
      </c>
      <c r="CF55" s="408"/>
      <c r="CG55" s="395">
        <v>104792</v>
      </c>
      <c r="CH55" s="439"/>
      <c r="CI55" s="344">
        <f t="shared" si="12"/>
        <v>0</v>
      </c>
      <c r="CJ55" s="394" t="s">
        <v>732</v>
      </c>
      <c r="CK55" s="297">
        <v>38</v>
      </c>
      <c r="CL55" s="302" t="s">
        <v>266</v>
      </c>
      <c r="CM55" s="415"/>
      <c r="CN55" s="415"/>
      <c r="CO55" s="321">
        <f>(+AX204)</f>
        <v>1897124.7300000002</v>
      </c>
      <c r="CP55" s="304" t="s">
        <v>12</v>
      </c>
      <c r="CQ55" s="415"/>
      <c r="CR55" s="415"/>
      <c r="CS55" s="415"/>
      <c r="CT55" s="415"/>
      <c r="CU55" s="415"/>
      <c r="CV55" s="415"/>
      <c r="CW55" s="415"/>
      <c r="CX55" s="415"/>
      <c r="CY55" s="415"/>
      <c r="CZ55" s="415"/>
    </row>
    <row r="56" spans="1:104" x14ac:dyDescent="0.2">
      <c r="A56" s="343">
        <f t="shared" si="4"/>
        <v>0</v>
      </c>
      <c r="B56" s="398" t="s">
        <v>543</v>
      </c>
      <c r="C56" s="411">
        <v>0</v>
      </c>
      <c r="D56" s="408"/>
      <c r="E56" s="409">
        <v>0</v>
      </c>
      <c r="F56" s="409">
        <v>0</v>
      </c>
      <c r="G56" s="409">
        <v>0</v>
      </c>
      <c r="H56" s="409">
        <v>0</v>
      </c>
      <c r="I56" s="409">
        <v>0</v>
      </c>
      <c r="J56" s="409">
        <v>0</v>
      </c>
      <c r="K56" s="409">
        <v>0</v>
      </c>
      <c r="L56" s="409">
        <v>0</v>
      </c>
      <c r="M56" s="409">
        <v>0</v>
      </c>
      <c r="N56" s="410">
        <f t="shared" si="5"/>
        <v>0</v>
      </c>
      <c r="O56" s="408"/>
      <c r="P56" s="343">
        <v>0</v>
      </c>
      <c r="Q56" s="409"/>
      <c r="R56" s="409"/>
      <c r="S56" s="409">
        <v>0</v>
      </c>
      <c r="T56" s="409">
        <v>0</v>
      </c>
      <c r="U56" s="409">
        <v>0</v>
      </c>
      <c r="V56" s="409">
        <v>0</v>
      </c>
      <c r="W56" s="414">
        <f t="shared" si="14"/>
        <v>0</v>
      </c>
      <c r="X56" s="408"/>
      <c r="Y56" s="409"/>
      <c r="Z56" s="409"/>
      <c r="AA56" s="409"/>
      <c r="AB56" s="409"/>
      <c r="AC56" s="409"/>
      <c r="AD56" s="409"/>
      <c r="AE56" s="344">
        <f t="shared" si="6"/>
        <v>0</v>
      </c>
      <c r="AF56" s="408"/>
      <c r="AG56" s="344">
        <f t="shared" si="15"/>
        <v>0</v>
      </c>
      <c r="AH56" s="408"/>
      <c r="AI56" s="343">
        <v>0</v>
      </c>
      <c r="AJ56" s="343">
        <v>0</v>
      </c>
      <c r="AK56" s="343">
        <v>0</v>
      </c>
      <c r="AL56" s="343">
        <v>0</v>
      </c>
      <c r="AM56" s="344">
        <f>(SUM(AI56:AL56))</f>
        <v>0</v>
      </c>
      <c r="AN56" s="408"/>
      <c r="AO56" s="343">
        <v>0</v>
      </c>
      <c r="AP56" s="343">
        <v>0</v>
      </c>
      <c r="AQ56" s="343">
        <v>0</v>
      </c>
      <c r="AR56" s="343">
        <v>0</v>
      </c>
      <c r="AS56" s="344">
        <f t="shared" si="8"/>
        <v>0</v>
      </c>
      <c r="AT56" s="408"/>
      <c r="AU56" s="343">
        <v>0</v>
      </c>
      <c r="AV56" s="343">
        <v>0</v>
      </c>
      <c r="AW56" s="343">
        <v>0</v>
      </c>
      <c r="AX56" s="343">
        <v>0</v>
      </c>
      <c r="AY56" s="343">
        <v>0</v>
      </c>
      <c r="AZ56" s="343">
        <v>0</v>
      </c>
      <c r="BA56" s="344">
        <f>(SUM(AU56:AZ56))</f>
        <v>0</v>
      </c>
      <c r="BB56" s="408"/>
      <c r="BC56" s="343">
        <v>0</v>
      </c>
      <c r="BD56" s="343">
        <v>0</v>
      </c>
      <c r="BE56" s="343">
        <v>0</v>
      </c>
      <c r="BF56" s="343">
        <v>0</v>
      </c>
      <c r="BG56" s="344">
        <f>(SUM(BC56:BF56))</f>
        <v>0</v>
      </c>
      <c r="BH56" s="408"/>
      <c r="BI56" s="343">
        <v>0</v>
      </c>
      <c r="BJ56" s="408"/>
      <c r="BK56" s="343">
        <v>0</v>
      </c>
      <c r="BL56" s="343">
        <v>0</v>
      </c>
      <c r="BM56" s="343">
        <v>0</v>
      </c>
      <c r="BN56" s="343">
        <v>0</v>
      </c>
      <c r="BO56" s="343">
        <v>0</v>
      </c>
      <c r="BP56" s="343">
        <v>0</v>
      </c>
      <c r="BQ56" s="343">
        <v>0</v>
      </c>
      <c r="BR56" s="343">
        <v>0</v>
      </c>
      <c r="BS56" s="343">
        <v>0</v>
      </c>
      <c r="BT56" s="343">
        <v>0</v>
      </c>
      <c r="BU56" s="343">
        <v>0</v>
      </c>
      <c r="BV56" s="343">
        <v>0</v>
      </c>
      <c r="BW56" s="344">
        <f>((SUM(BK56:BV56)))</f>
        <v>0</v>
      </c>
      <c r="BX56" s="345" t="s">
        <v>12</v>
      </c>
      <c r="BY56" s="344">
        <f t="shared" si="18"/>
        <v>0</v>
      </c>
      <c r="BZ56" s="345" t="s">
        <v>12</v>
      </c>
      <c r="CA56" s="344">
        <f t="shared" si="16"/>
        <v>0</v>
      </c>
      <c r="CB56" s="345" t="s">
        <v>12</v>
      </c>
      <c r="CC56" s="343">
        <v>0</v>
      </c>
      <c r="CD56" s="408"/>
      <c r="CE56" s="344">
        <f t="shared" si="17"/>
        <v>0</v>
      </c>
      <c r="CF56" s="408"/>
      <c r="CG56" s="439"/>
      <c r="CH56" s="439"/>
      <c r="CI56" s="344">
        <f t="shared" si="12"/>
        <v>0</v>
      </c>
      <c r="CJ56" s="443"/>
      <c r="CK56" s="297">
        <v>39</v>
      </c>
      <c r="CL56" s="302" t="s">
        <v>249</v>
      </c>
      <c r="CM56" s="415"/>
      <c r="CN56" s="415"/>
      <c r="CO56" s="321">
        <f>(+AY204)</f>
        <v>212765.34000000003</v>
      </c>
      <c r="CP56" s="304" t="s">
        <v>12</v>
      </c>
      <c r="CQ56" s="415"/>
      <c r="CR56" s="415"/>
      <c r="CS56" s="415"/>
      <c r="CT56" s="415"/>
      <c r="CU56" s="415"/>
      <c r="CV56" s="415"/>
      <c r="CW56" s="415"/>
      <c r="CX56" s="415"/>
      <c r="CY56" s="415"/>
      <c r="CZ56" s="415"/>
    </row>
    <row r="57" spans="1:104" x14ac:dyDescent="0.2">
      <c r="A57" s="343">
        <f t="shared" si="4"/>
        <v>1</v>
      </c>
      <c r="B57" s="346" t="s">
        <v>263</v>
      </c>
      <c r="C57" s="411">
        <v>0</v>
      </c>
      <c r="D57" s="408"/>
      <c r="E57" s="409">
        <v>0</v>
      </c>
      <c r="F57" s="409">
        <v>0</v>
      </c>
      <c r="G57" s="409">
        <v>4077</v>
      </c>
      <c r="H57" s="409">
        <v>0</v>
      </c>
      <c r="I57" s="409">
        <v>0</v>
      </c>
      <c r="J57" s="409">
        <v>0</v>
      </c>
      <c r="K57" s="409">
        <v>0</v>
      </c>
      <c r="L57" s="409">
        <v>0</v>
      </c>
      <c r="M57" s="409">
        <v>0</v>
      </c>
      <c r="N57" s="410">
        <f t="shared" si="5"/>
        <v>4077</v>
      </c>
      <c r="O57" s="408"/>
      <c r="P57" s="343">
        <v>25524</v>
      </c>
      <c r="Q57" s="409">
        <v>3888</v>
      </c>
      <c r="R57" s="409">
        <v>24191</v>
      </c>
      <c r="S57" s="409">
        <v>0</v>
      </c>
      <c r="T57" s="409">
        <v>0</v>
      </c>
      <c r="U57" s="409">
        <v>0</v>
      </c>
      <c r="V57" s="409">
        <v>0</v>
      </c>
      <c r="W57" s="349">
        <f t="shared" si="14"/>
        <v>53603</v>
      </c>
      <c r="X57" s="408"/>
      <c r="Y57" s="409"/>
      <c r="Z57" s="409"/>
      <c r="AA57" s="409"/>
      <c r="AB57" s="409"/>
      <c r="AC57" s="409"/>
      <c r="AD57" s="409"/>
      <c r="AE57" s="344">
        <f t="shared" si="6"/>
        <v>0</v>
      </c>
      <c r="AF57" s="408"/>
      <c r="AG57" s="344">
        <f t="shared" si="15"/>
        <v>57680</v>
      </c>
      <c r="AH57" s="408"/>
      <c r="AI57" s="343">
        <v>0</v>
      </c>
      <c r="AJ57" s="343">
        <v>0</v>
      </c>
      <c r="AK57" s="343">
        <v>0</v>
      </c>
      <c r="AL57" s="343">
        <v>0</v>
      </c>
      <c r="AM57" s="344">
        <f t="shared" si="7"/>
        <v>0</v>
      </c>
      <c r="AN57" s="408"/>
      <c r="AO57" s="343">
        <v>0</v>
      </c>
      <c r="AP57" s="343">
        <v>0</v>
      </c>
      <c r="AQ57" s="343">
        <v>0</v>
      </c>
      <c r="AR57" s="343">
        <v>0</v>
      </c>
      <c r="AS57" s="344">
        <f t="shared" si="8"/>
        <v>0</v>
      </c>
      <c r="AT57" s="408"/>
      <c r="AU57" s="343">
        <v>21608</v>
      </c>
      <c r="AV57" s="343">
        <v>0</v>
      </c>
      <c r="AW57" s="343">
        <v>8443</v>
      </c>
      <c r="AX57" s="343">
        <v>0</v>
      </c>
      <c r="AY57" s="343">
        <v>0</v>
      </c>
      <c r="AZ57" s="343">
        <v>0</v>
      </c>
      <c r="BA57" s="344">
        <f t="shared" si="13"/>
        <v>30051</v>
      </c>
      <c r="BB57" s="408"/>
      <c r="BC57" s="343">
        <v>0</v>
      </c>
      <c r="BD57" s="343">
        <v>0</v>
      </c>
      <c r="BE57" s="343">
        <v>0</v>
      </c>
      <c r="BF57" s="343">
        <v>0</v>
      </c>
      <c r="BG57" s="344">
        <f t="shared" si="9"/>
        <v>0</v>
      </c>
      <c r="BH57" s="408"/>
      <c r="BI57" s="343">
        <v>14278</v>
      </c>
      <c r="BJ57" s="408"/>
      <c r="BK57" s="343">
        <v>0</v>
      </c>
      <c r="BL57" s="343">
        <v>0</v>
      </c>
      <c r="BM57" s="343">
        <v>13351</v>
      </c>
      <c r="BN57" s="343">
        <v>0</v>
      </c>
      <c r="BO57" s="343">
        <v>0</v>
      </c>
      <c r="BP57" s="343">
        <v>0</v>
      </c>
      <c r="BQ57" s="343">
        <v>0</v>
      </c>
      <c r="BR57" s="343">
        <v>0</v>
      </c>
      <c r="BS57" s="343">
        <v>0</v>
      </c>
      <c r="BT57" s="343">
        <v>0</v>
      </c>
      <c r="BU57" s="343">
        <v>0</v>
      </c>
      <c r="BV57" s="343">
        <v>0</v>
      </c>
      <c r="BW57" s="344">
        <f t="shared" si="10"/>
        <v>13351</v>
      </c>
      <c r="BX57" s="345" t="s">
        <v>12</v>
      </c>
      <c r="BY57" s="344">
        <f t="shared" si="18"/>
        <v>57680</v>
      </c>
      <c r="BZ57" s="345" t="s">
        <v>12</v>
      </c>
      <c r="CA57" s="344">
        <f t="shared" si="16"/>
        <v>0</v>
      </c>
      <c r="CB57" s="345" t="s">
        <v>12</v>
      </c>
      <c r="CC57" s="343">
        <v>0</v>
      </c>
      <c r="CD57" s="408"/>
      <c r="CE57" s="344">
        <f t="shared" si="17"/>
        <v>0</v>
      </c>
      <c r="CF57" s="408"/>
      <c r="CG57" s="439"/>
      <c r="CH57" s="439"/>
      <c r="CI57" s="344">
        <f t="shared" si="12"/>
        <v>0</v>
      </c>
      <c r="CJ57" s="443" t="s">
        <v>750</v>
      </c>
      <c r="CK57" s="297">
        <v>40</v>
      </c>
      <c r="CL57" s="302" t="s">
        <v>269</v>
      </c>
      <c r="CM57" s="415"/>
      <c r="CN57" s="415"/>
      <c r="CO57" s="321">
        <f>((+AZ204))</f>
        <v>13291096.250000002</v>
      </c>
      <c r="CP57" s="304" t="s">
        <v>12</v>
      </c>
      <c r="CQ57" s="415"/>
      <c r="CR57" s="415"/>
      <c r="CS57" s="415"/>
      <c r="CT57" s="415"/>
      <c r="CU57" s="415"/>
      <c r="CV57" s="415"/>
      <c r="CW57" s="415"/>
      <c r="CX57" s="415"/>
      <c r="CY57" s="415"/>
      <c r="CZ57" s="415"/>
    </row>
    <row r="58" spans="1:104" x14ac:dyDescent="0.2">
      <c r="A58" s="343">
        <f t="shared" si="4"/>
        <v>1</v>
      </c>
      <c r="B58" s="346" t="s">
        <v>265</v>
      </c>
      <c r="C58" s="411">
        <v>0</v>
      </c>
      <c r="D58" s="408"/>
      <c r="E58" s="395">
        <v>36356</v>
      </c>
      <c r="F58" s="409">
        <v>0</v>
      </c>
      <c r="G58" s="395">
        <v>2</v>
      </c>
      <c r="H58" s="409">
        <v>0</v>
      </c>
      <c r="I58" s="409">
        <v>0</v>
      </c>
      <c r="J58" s="409">
        <v>0</v>
      </c>
      <c r="K58" s="409">
        <v>0</v>
      </c>
      <c r="L58" s="409">
        <v>0</v>
      </c>
      <c r="M58" s="395">
        <v>3414</v>
      </c>
      <c r="N58" s="344">
        <f t="shared" si="5"/>
        <v>39772</v>
      </c>
      <c r="O58" s="408"/>
      <c r="P58" s="395">
        <v>11862</v>
      </c>
      <c r="Q58" s="409"/>
      <c r="R58" s="395">
        <v>11245</v>
      </c>
      <c r="S58" s="395">
        <v>1807</v>
      </c>
      <c r="T58" s="409">
        <v>0</v>
      </c>
      <c r="U58" s="409">
        <v>0</v>
      </c>
      <c r="V58" s="409">
        <v>0</v>
      </c>
      <c r="W58" s="349">
        <f t="shared" si="14"/>
        <v>24914</v>
      </c>
      <c r="X58" s="408"/>
      <c r="Y58" s="409"/>
      <c r="Z58" s="409"/>
      <c r="AA58" s="409"/>
      <c r="AB58" s="409"/>
      <c r="AC58" s="409"/>
      <c r="AD58" s="409"/>
      <c r="AE58" s="344">
        <f t="shared" si="6"/>
        <v>0</v>
      </c>
      <c r="AF58" s="408"/>
      <c r="AG58" s="344">
        <f t="shared" si="15"/>
        <v>64686</v>
      </c>
      <c r="AH58" s="408"/>
      <c r="AI58" s="343">
        <v>0</v>
      </c>
      <c r="AJ58" s="343">
        <v>0</v>
      </c>
      <c r="AK58" s="343">
        <v>0</v>
      </c>
      <c r="AL58" s="343">
        <v>0</v>
      </c>
      <c r="AM58" s="344">
        <f t="shared" si="7"/>
        <v>0</v>
      </c>
      <c r="AN58" s="408"/>
      <c r="AO58" s="343">
        <v>0</v>
      </c>
      <c r="AP58" s="395">
        <v>9851</v>
      </c>
      <c r="AQ58" s="343">
        <v>0</v>
      </c>
      <c r="AR58" s="343">
        <v>0</v>
      </c>
      <c r="AS58" s="344">
        <f t="shared" si="8"/>
        <v>9851</v>
      </c>
      <c r="AT58" s="408"/>
      <c r="AU58" s="343">
        <v>0</v>
      </c>
      <c r="AV58" s="343">
        <v>0</v>
      </c>
      <c r="AW58" s="395">
        <v>7072</v>
      </c>
      <c r="AX58" s="343">
        <v>0</v>
      </c>
      <c r="AY58" s="343">
        <v>0</v>
      </c>
      <c r="AZ58" s="395">
        <v>17984</v>
      </c>
      <c r="BA58" s="344">
        <f t="shared" si="13"/>
        <v>25056</v>
      </c>
      <c r="BB58" s="408"/>
      <c r="BC58" s="395">
        <v>8624</v>
      </c>
      <c r="BD58" s="343">
        <v>0</v>
      </c>
      <c r="BE58" s="395">
        <v>1835</v>
      </c>
      <c r="BF58" s="343">
        <v>0</v>
      </c>
      <c r="BG58" s="344">
        <f t="shared" si="9"/>
        <v>10459</v>
      </c>
      <c r="BH58" s="408"/>
      <c r="BI58" s="395">
        <v>5214</v>
      </c>
      <c r="BJ58" s="408"/>
      <c r="BK58" s="343">
        <v>0</v>
      </c>
      <c r="BL58" s="343">
        <v>0</v>
      </c>
      <c r="BM58" s="395">
        <v>3582</v>
      </c>
      <c r="BN58" s="395">
        <v>2800</v>
      </c>
      <c r="BO58" s="395">
        <v>137</v>
      </c>
      <c r="BP58" s="343">
        <v>0</v>
      </c>
      <c r="BQ58" s="343">
        <v>0</v>
      </c>
      <c r="BR58" s="343">
        <v>0</v>
      </c>
      <c r="BS58" s="343">
        <v>0</v>
      </c>
      <c r="BT58" s="343">
        <v>0</v>
      </c>
      <c r="BU58" s="343">
        <v>0</v>
      </c>
      <c r="BV58" s="343">
        <v>0</v>
      </c>
      <c r="BW58" s="344">
        <f t="shared" si="10"/>
        <v>6519</v>
      </c>
      <c r="BX58" s="345" t="s">
        <v>12</v>
      </c>
      <c r="BY58" s="344">
        <f t="shared" si="18"/>
        <v>57099</v>
      </c>
      <c r="BZ58" s="345" t="s">
        <v>12</v>
      </c>
      <c r="CA58" s="344">
        <f t="shared" si="16"/>
        <v>7587</v>
      </c>
      <c r="CB58" s="345" t="s">
        <v>12</v>
      </c>
      <c r="CC58" s="343">
        <v>0</v>
      </c>
      <c r="CD58" s="408"/>
      <c r="CE58" s="344">
        <f t="shared" si="17"/>
        <v>7587</v>
      </c>
      <c r="CF58" s="408"/>
      <c r="CG58" s="439"/>
      <c r="CH58" s="395">
        <v>7587</v>
      </c>
      <c r="CI58" s="344">
        <f t="shared" si="12"/>
        <v>0</v>
      </c>
      <c r="CJ58" s="394" t="s">
        <v>732</v>
      </c>
      <c r="CK58" s="440"/>
      <c r="CL58" s="21" t="s">
        <v>7</v>
      </c>
      <c r="CM58" s="415"/>
      <c r="CN58" s="415"/>
      <c r="CO58" s="321" t="s">
        <v>83</v>
      </c>
      <c r="CP58" s="304" t="s">
        <v>12</v>
      </c>
      <c r="CQ58" s="415"/>
      <c r="CR58" s="415"/>
      <c r="CS58" s="415"/>
      <c r="CT58" s="415"/>
      <c r="CU58" s="415"/>
      <c r="CV58" s="415"/>
      <c r="CW58" s="415"/>
      <c r="CX58" s="415"/>
      <c r="CY58" s="415"/>
      <c r="CZ58" s="415"/>
    </row>
    <row r="59" spans="1:104" x14ac:dyDescent="0.2">
      <c r="A59" s="343">
        <f t="shared" si="4"/>
        <v>1</v>
      </c>
      <c r="B59" s="346" t="s">
        <v>267</v>
      </c>
      <c r="C59" s="395">
        <v>66963</v>
      </c>
      <c r="D59" s="408"/>
      <c r="E59" s="409">
        <v>0</v>
      </c>
      <c r="F59" s="409">
        <v>0</v>
      </c>
      <c r="G59" s="409">
        <v>0</v>
      </c>
      <c r="H59" s="409">
        <v>0</v>
      </c>
      <c r="I59" s="409">
        <v>0</v>
      </c>
      <c r="J59" s="409">
        <v>0</v>
      </c>
      <c r="K59" s="409">
        <v>0</v>
      </c>
      <c r="L59" s="409">
        <v>0</v>
      </c>
      <c r="M59" s="409">
        <v>0</v>
      </c>
      <c r="N59" s="410">
        <f t="shared" si="5"/>
        <v>0</v>
      </c>
      <c r="O59" s="408"/>
      <c r="P59" s="395">
        <v>44163</v>
      </c>
      <c r="Q59" s="409"/>
      <c r="R59" s="409"/>
      <c r="S59" s="409">
        <v>0</v>
      </c>
      <c r="T59" s="409">
        <v>0</v>
      </c>
      <c r="U59" s="409">
        <v>0</v>
      </c>
      <c r="V59" s="409">
        <v>0</v>
      </c>
      <c r="W59" s="349">
        <f t="shared" si="14"/>
        <v>44163</v>
      </c>
      <c r="X59" s="408"/>
      <c r="Y59" s="409"/>
      <c r="Z59" s="409"/>
      <c r="AA59" s="409"/>
      <c r="AB59" s="409"/>
      <c r="AC59" s="409"/>
      <c r="AD59" s="409"/>
      <c r="AE59" s="344">
        <f t="shared" si="6"/>
        <v>0</v>
      </c>
      <c r="AF59" s="408"/>
      <c r="AG59" s="344">
        <f t="shared" si="15"/>
        <v>44163</v>
      </c>
      <c r="AH59" s="408"/>
      <c r="AI59" s="343">
        <v>0</v>
      </c>
      <c r="AJ59" s="343">
        <v>0</v>
      </c>
      <c r="AK59" s="343">
        <v>0</v>
      </c>
      <c r="AL59" s="343">
        <v>0</v>
      </c>
      <c r="AM59" s="344">
        <f t="shared" si="7"/>
        <v>0</v>
      </c>
      <c r="AN59" s="408"/>
      <c r="AO59" s="343">
        <v>0</v>
      </c>
      <c r="AP59" s="343">
        <v>0</v>
      </c>
      <c r="AQ59" s="343">
        <v>0</v>
      </c>
      <c r="AR59" s="343">
        <v>0</v>
      </c>
      <c r="AS59" s="344">
        <f t="shared" si="8"/>
        <v>0</v>
      </c>
      <c r="AT59" s="408"/>
      <c r="AU59" s="343">
        <v>0</v>
      </c>
      <c r="AV59" s="395">
        <v>6055</v>
      </c>
      <c r="AW59" s="343">
        <v>0</v>
      </c>
      <c r="AX59" s="343">
        <v>0</v>
      </c>
      <c r="AY59" s="343">
        <v>0</v>
      </c>
      <c r="AZ59" s="343">
        <v>0</v>
      </c>
      <c r="BA59" s="344">
        <f t="shared" si="13"/>
        <v>6055</v>
      </c>
      <c r="BB59" s="408"/>
      <c r="BC59" s="343">
        <v>0</v>
      </c>
      <c r="BD59" s="343">
        <v>0</v>
      </c>
      <c r="BE59" s="343">
        <v>0</v>
      </c>
      <c r="BF59" s="343">
        <v>0</v>
      </c>
      <c r="BG59" s="344">
        <f t="shared" si="9"/>
        <v>0</v>
      </c>
      <c r="BH59" s="408"/>
      <c r="BI59" s="343">
        <v>0</v>
      </c>
      <c r="BJ59" s="408"/>
      <c r="BK59" s="343">
        <v>0</v>
      </c>
      <c r="BL59" s="343">
        <v>0</v>
      </c>
      <c r="BM59" s="343">
        <v>0</v>
      </c>
      <c r="BN59" s="343">
        <v>0</v>
      </c>
      <c r="BO59" s="343">
        <v>0</v>
      </c>
      <c r="BP59" s="343">
        <v>0</v>
      </c>
      <c r="BQ59" s="343">
        <v>0</v>
      </c>
      <c r="BR59" s="343">
        <v>0</v>
      </c>
      <c r="BS59" s="343">
        <v>0</v>
      </c>
      <c r="BT59" s="343">
        <v>0</v>
      </c>
      <c r="BU59" s="343">
        <v>0</v>
      </c>
      <c r="BV59" s="343">
        <v>0</v>
      </c>
      <c r="BW59" s="344">
        <f t="shared" si="10"/>
        <v>0</v>
      </c>
      <c r="BX59" s="345" t="s">
        <v>12</v>
      </c>
      <c r="BY59" s="344">
        <f t="shared" si="18"/>
        <v>6055</v>
      </c>
      <c r="BZ59" s="345" t="s">
        <v>12</v>
      </c>
      <c r="CA59" s="344">
        <f t="shared" si="16"/>
        <v>38108</v>
      </c>
      <c r="CB59" s="345" t="s">
        <v>12</v>
      </c>
      <c r="CC59" s="343">
        <v>0</v>
      </c>
      <c r="CD59" s="408"/>
      <c r="CE59" s="344">
        <f t="shared" si="17"/>
        <v>105071</v>
      </c>
      <c r="CF59" s="408"/>
      <c r="CG59" s="395">
        <v>105071</v>
      </c>
      <c r="CH59" s="439"/>
      <c r="CI59" s="344">
        <f t="shared" si="12"/>
        <v>0</v>
      </c>
      <c r="CJ59" s="394" t="s">
        <v>732</v>
      </c>
      <c r="CK59" s="297">
        <v>42</v>
      </c>
      <c r="CL59" s="302" t="s">
        <v>272</v>
      </c>
      <c r="CM59" s="415"/>
      <c r="CN59" s="415"/>
      <c r="CO59" s="321">
        <f>((+BC204))</f>
        <v>14695495</v>
      </c>
      <c r="CP59" s="304" t="s">
        <v>12</v>
      </c>
      <c r="CQ59" s="415"/>
      <c r="CR59" s="415"/>
      <c r="CS59" s="415"/>
      <c r="CT59" s="415"/>
      <c r="CU59" s="415"/>
      <c r="CV59" s="415"/>
      <c r="CW59" s="415"/>
      <c r="CX59" s="415"/>
      <c r="CY59" s="415"/>
      <c r="CZ59" s="415"/>
    </row>
    <row r="60" spans="1:104" x14ac:dyDescent="0.2">
      <c r="A60" s="343">
        <f t="shared" si="4"/>
        <v>1</v>
      </c>
      <c r="B60" s="346" t="s">
        <v>268</v>
      </c>
      <c r="C60" s="409"/>
      <c r="D60" s="408"/>
      <c r="E60" s="409">
        <v>0</v>
      </c>
      <c r="F60" s="395">
        <v>700</v>
      </c>
      <c r="G60" s="395">
        <v>9743.25</v>
      </c>
      <c r="H60" s="409">
        <v>0</v>
      </c>
      <c r="I60" s="409">
        <v>0</v>
      </c>
      <c r="J60" s="409">
        <v>0</v>
      </c>
      <c r="K60" s="409">
        <v>0</v>
      </c>
      <c r="L60" s="395">
        <v>8396.52</v>
      </c>
      <c r="M60" s="409">
        <v>0</v>
      </c>
      <c r="N60" s="344">
        <f>+(SUM(E60:M60))</f>
        <v>18839.77</v>
      </c>
      <c r="O60" s="408"/>
      <c r="P60" s="395">
        <v>14621.82</v>
      </c>
      <c r="Q60" s="395">
        <v>1060.43</v>
      </c>
      <c r="R60" s="395">
        <v>6609.3</v>
      </c>
      <c r="S60" s="395">
        <v>2008.44</v>
      </c>
      <c r="T60" s="395">
        <v>22289.68</v>
      </c>
      <c r="U60" s="409">
        <v>0</v>
      </c>
      <c r="V60" s="409">
        <v>0</v>
      </c>
      <c r="W60" s="349">
        <f t="shared" si="14"/>
        <v>46589.67</v>
      </c>
      <c r="X60" s="408"/>
      <c r="Y60" s="409"/>
      <c r="Z60" s="409"/>
      <c r="AA60" s="409"/>
      <c r="AB60" s="409"/>
      <c r="AC60" s="409"/>
      <c r="AD60" s="409"/>
      <c r="AE60" s="344">
        <f t="shared" si="6"/>
        <v>0</v>
      </c>
      <c r="AF60" s="408"/>
      <c r="AG60" s="344">
        <f t="shared" si="15"/>
        <v>65429.440000000002</v>
      </c>
      <c r="AH60" s="408"/>
      <c r="AI60" s="343">
        <v>0</v>
      </c>
      <c r="AJ60" s="343">
        <v>0</v>
      </c>
      <c r="AK60" s="343">
        <v>0</v>
      </c>
      <c r="AL60" s="343">
        <v>0</v>
      </c>
      <c r="AM60" s="344">
        <f t="shared" si="7"/>
        <v>0</v>
      </c>
      <c r="AN60" s="408"/>
      <c r="AO60" s="395">
        <v>11748.11</v>
      </c>
      <c r="AP60" s="343">
        <v>0</v>
      </c>
      <c r="AQ60" s="343">
        <v>0</v>
      </c>
      <c r="AR60" s="343">
        <v>0</v>
      </c>
      <c r="AS60" s="344">
        <f t="shared" si="8"/>
        <v>11748.11</v>
      </c>
      <c r="AT60" s="408"/>
      <c r="AU60" s="343">
        <v>0</v>
      </c>
      <c r="AV60" s="343">
        <v>0</v>
      </c>
      <c r="AW60" s="395">
        <v>8123.83</v>
      </c>
      <c r="AX60" s="395">
        <v>7203.42</v>
      </c>
      <c r="AY60" s="343">
        <v>0</v>
      </c>
      <c r="AZ60" s="343">
        <v>0</v>
      </c>
      <c r="BA60" s="344">
        <f t="shared" si="13"/>
        <v>15327.25</v>
      </c>
      <c r="BB60" s="408"/>
      <c r="BC60" s="343">
        <v>0</v>
      </c>
      <c r="BD60" s="343">
        <v>0</v>
      </c>
      <c r="BE60" s="395">
        <v>3966.74</v>
      </c>
      <c r="BF60" s="343">
        <v>0</v>
      </c>
      <c r="BG60" s="344">
        <f t="shared" si="9"/>
        <v>3966.74</v>
      </c>
      <c r="BH60" s="408"/>
      <c r="BI60" s="395">
        <v>20328.810000000001</v>
      </c>
      <c r="BJ60" s="408"/>
      <c r="BK60" s="343">
        <v>0</v>
      </c>
      <c r="BL60" s="343">
        <v>0</v>
      </c>
      <c r="BM60" s="395">
        <v>5698.72</v>
      </c>
      <c r="BN60" s="395">
        <v>8359.81</v>
      </c>
      <c r="BO60" s="343">
        <v>0</v>
      </c>
      <c r="BP60" s="343">
        <v>0</v>
      </c>
      <c r="BQ60" s="343">
        <v>0</v>
      </c>
      <c r="BR60" s="343">
        <v>0</v>
      </c>
      <c r="BS60" s="343">
        <v>0</v>
      </c>
      <c r="BT60" s="343">
        <v>0</v>
      </c>
      <c r="BU60" s="343">
        <v>0</v>
      </c>
      <c r="BV60" s="343">
        <v>0</v>
      </c>
      <c r="BW60" s="344">
        <f t="shared" si="10"/>
        <v>14058.529999999999</v>
      </c>
      <c r="BX60" s="345" t="s">
        <v>12</v>
      </c>
      <c r="BY60" s="344">
        <f t="shared" si="18"/>
        <v>65429.439999999995</v>
      </c>
      <c r="BZ60" s="345" t="s">
        <v>12</v>
      </c>
      <c r="CA60" s="344">
        <f t="shared" si="16"/>
        <v>7.2759576141834259E-12</v>
      </c>
      <c r="CB60" s="345" t="s">
        <v>12</v>
      </c>
      <c r="CC60" s="343">
        <v>0</v>
      </c>
      <c r="CD60" s="408"/>
      <c r="CE60" s="344">
        <f>(+CA60+CC60+C60)</f>
        <v>7.2759576141834259E-12</v>
      </c>
      <c r="CF60" s="408"/>
      <c r="CG60" s="439"/>
      <c r="CH60" s="439"/>
      <c r="CI60" s="344">
        <f t="shared" si="12"/>
        <v>7.2759576141834259E-12</v>
      </c>
      <c r="CJ60" s="394" t="s">
        <v>732</v>
      </c>
      <c r="CK60" s="297">
        <v>43</v>
      </c>
      <c r="CL60" s="302" t="s">
        <v>274</v>
      </c>
      <c r="CM60" s="415"/>
      <c r="CN60" s="415"/>
      <c r="CO60" s="321">
        <f>(+BD204)</f>
        <v>2328014.7200000002</v>
      </c>
      <c r="CP60" s="304" t="s">
        <v>12</v>
      </c>
      <c r="CQ60" s="415"/>
      <c r="CR60" s="415"/>
      <c r="CS60" s="415"/>
      <c r="CT60" s="415"/>
      <c r="CU60" s="415"/>
      <c r="CV60" s="415"/>
      <c r="CW60" s="415"/>
      <c r="CX60" s="415"/>
      <c r="CY60" s="415"/>
      <c r="CZ60" s="415"/>
    </row>
    <row r="61" spans="1:104" x14ac:dyDescent="0.2">
      <c r="A61" s="343">
        <f t="shared" si="4"/>
        <v>1</v>
      </c>
      <c r="B61" s="346" t="s">
        <v>270</v>
      </c>
      <c r="C61" s="411">
        <v>0</v>
      </c>
      <c r="D61" s="408"/>
      <c r="E61" s="343">
        <v>141264</v>
      </c>
      <c r="F61" s="409">
        <v>0</v>
      </c>
      <c r="G61" s="343">
        <v>55122</v>
      </c>
      <c r="H61" s="409">
        <v>0</v>
      </c>
      <c r="I61" s="409">
        <v>0</v>
      </c>
      <c r="J61" s="409">
        <v>0</v>
      </c>
      <c r="K61" s="409">
        <v>0</v>
      </c>
      <c r="L61" s="409">
        <v>0</v>
      </c>
      <c r="M61" s="343">
        <v>210944</v>
      </c>
      <c r="N61" s="344">
        <f t="shared" si="5"/>
        <v>407330</v>
      </c>
      <c r="O61" s="408"/>
      <c r="P61" s="343">
        <v>680419</v>
      </c>
      <c r="Q61" s="409"/>
      <c r="R61" s="409"/>
      <c r="S61" s="409">
        <v>0</v>
      </c>
      <c r="T61" s="343">
        <v>278368</v>
      </c>
      <c r="U61" s="409">
        <v>0</v>
      </c>
      <c r="V61" s="409">
        <v>0</v>
      </c>
      <c r="W61" s="348">
        <f t="shared" si="14"/>
        <v>958787</v>
      </c>
      <c r="X61" s="408"/>
      <c r="Y61" s="409"/>
      <c r="Z61" s="409"/>
      <c r="AA61" s="409"/>
      <c r="AB61" s="409"/>
      <c r="AC61" s="409"/>
      <c r="AD61" s="409"/>
      <c r="AE61" s="344">
        <f t="shared" si="6"/>
        <v>0</v>
      </c>
      <c r="AF61" s="408"/>
      <c r="AG61" s="344">
        <f t="shared" si="15"/>
        <v>1366117</v>
      </c>
      <c r="AH61" s="408"/>
      <c r="AI61" s="409"/>
      <c r="AJ61" s="343">
        <v>0</v>
      </c>
      <c r="AK61" s="343">
        <v>0</v>
      </c>
      <c r="AL61" s="409"/>
      <c r="AM61" s="344">
        <f t="shared" si="7"/>
        <v>0</v>
      </c>
      <c r="AN61" s="408"/>
      <c r="AO61" s="343">
        <v>229935</v>
      </c>
      <c r="AP61" s="343">
        <v>0</v>
      </c>
      <c r="AQ61" s="343">
        <v>0</v>
      </c>
      <c r="AR61" s="343">
        <v>98543</v>
      </c>
      <c r="AS61" s="344">
        <f t="shared" si="8"/>
        <v>328478</v>
      </c>
      <c r="AT61" s="408"/>
      <c r="AU61" s="343">
        <v>65695</v>
      </c>
      <c r="AV61" s="343">
        <v>109493</v>
      </c>
      <c r="AW61" s="343">
        <v>32847</v>
      </c>
      <c r="AX61" s="343">
        <v>0</v>
      </c>
      <c r="AY61" s="343">
        <v>0</v>
      </c>
      <c r="AZ61" s="343">
        <v>10950</v>
      </c>
      <c r="BA61" s="344">
        <f t="shared" si="13"/>
        <v>218985</v>
      </c>
      <c r="BB61" s="408"/>
      <c r="BC61" s="343">
        <v>0</v>
      </c>
      <c r="BD61" s="343">
        <v>0</v>
      </c>
      <c r="BE61" s="343">
        <v>55576</v>
      </c>
      <c r="BF61" s="343">
        <v>34880</v>
      </c>
      <c r="BG61" s="344">
        <f t="shared" si="9"/>
        <v>90456</v>
      </c>
      <c r="BH61" s="408"/>
      <c r="BI61" s="343">
        <v>6081</v>
      </c>
      <c r="BJ61" s="408"/>
      <c r="BK61" s="343">
        <v>0</v>
      </c>
      <c r="BL61" s="343">
        <v>0</v>
      </c>
      <c r="BM61" s="343">
        <v>52556</v>
      </c>
      <c r="BN61" s="343">
        <v>0</v>
      </c>
      <c r="BO61" s="343">
        <v>12200</v>
      </c>
      <c r="BP61" s="343">
        <v>0</v>
      </c>
      <c r="BQ61" s="343">
        <v>0</v>
      </c>
      <c r="BR61" s="343">
        <v>0</v>
      </c>
      <c r="BS61" s="343">
        <v>0</v>
      </c>
      <c r="BT61" s="343">
        <v>0</v>
      </c>
      <c r="BU61" s="343">
        <v>0</v>
      </c>
      <c r="BV61" s="343">
        <v>5347</v>
      </c>
      <c r="BW61" s="344">
        <f t="shared" si="10"/>
        <v>70103</v>
      </c>
      <c r="BX61" s="345" t="s">
        <v>12</v>
      </c>
      <c r="BY61" s="344">
        <f t="shared" si="18"/>
        <v>714103</v>
      </c>
      <c r="BZ61" s="345" t="s">
        <v>12</v>
      </c>
      <c r="CA61" s="344">
        <f t="shared" si="16"/>
        <v>652014</v>
      </c>
      <c r="CB61" s="345" t="s">
        <v>12</v>
      </c>
      <c r="CC61" s="343">
        <v>0</v>
      </c>
      <c r="CD61" s="408"/>
      <c r="CE61" s="344">
        <f t="shared" si="17"/>
        <v>652014</v>
      </c>
      <c r="CF61" s="408"/>
      <c r="CG61" s="343">
        <v>652014</v>
      </c>
      <c r="CH61" s="439"/>
      <c r="CI61" s="344">
        <f t="shared" si="12"/>
        <v>0</v>
      </c>
      <c r="CJ61" s="394" t="s">
        <v>732</v>
      </c>
      <c r="CK61" s="297">
        <v>44</v>
      </c>
      <c r="CL61" s="302" t="s">
        <v>276</v>
      </c>
      <c r="CM61" s="415"/>
      <c r="CN61" s="415"/>
      <c r="CO61" s="321">
        <f>(+BE204)</f>
        <v>9806857.2699999996</v>
      </c>
      <c r="CP61" s="304" t="s">
        <v>12</v>
      </c>
      <c r="CQ61" s="415"/>
      <c r="CR61" s="415"/>
      <c r="CS61" s="415"/>
      <c r="CT61" s="415"/>
      <c r="CU61" s="415"/>
      <c r="CV61" s="415"/>
      <c r="CW61" s="415"/>
      <c r="CX61" s="415"/>
      <c r="CY61" s="415"/>
      <c r="CZ61" s="415"/>
    </row>
    <row r="62" spans="1:104" x14ac:dyDescent="0.2">
      <c r="A62" s="343">
        <f t="shared" si="4"/>
        <v>1</v>
      </c>
      <c r="B62" s="346" t="s">
        <v>271</v>
      </c>
      <c r="C62" s="411">
        <v>0</v>
      </c>
      <c r="D62" s="408"/>
      <c r="E62" s="409">
        <v>0</v>
      </c>
      <c r="F62" s="409">
        <v>0</v>
      </c>
      <c r="G62" s="409">
        <v>0</v>
      </c>
      <c r="H62" s="395">
        <v>25000</v>
      </c>
      <c r="I62" s="409">
        <v>0</v>
      </c>
      <c r="J62" s="409">
        <v>0</v>
      </c>
      <c r="K62" s="409">
        <v>0</v>
      </c>
      <c r="L62" s="409">
        <v>0</v>
      </c>
      <c r="M62" s="409">
        <v>0</v>
      </c>
      <c r="N62" s="344">
        <f t="shared" si="5"/>
        <v>25000</v>
      </c>
      <c r="O62" s="408"/>
      <c r="P62" s="395">
        <v>105173</v>
      </c>
      <c r="Q62" s="409"/>
      <c r="R62" s="409"/>
      <c r="S62" s="395">
        <v>2674</v>
      </c>
      <c r="T62" s="409">
        <v>0</v>
      </c>
      <c r="U62" s="395">
        <v>53105</v>
      </c>
      <c r="V62" s="409">
        <v>0</v>
      </c>
      <c r="W62" s="349">
        <f t="shared" si="14"/>
        <v>160952</v>
      </c>
      <c r="X62" s="408"/>
      <c r="Y62" s="409"/>
      <c r="Z62" s="409"/>
      <c r="AA62" s="409"/>
      <c r="AB62" s="409"/>
      <c r="AC62" s="409"/>
      <c r="AD62" s="409"/>
      <c r="AE62" s="344">
        <f t="shared" si="6"/>
        <v>0</v>
      </c>
      <c r="AF62" s="408"/>
      <c r="AG62" s="344">
        <f t="shared" si="15"/>
        <v>185952</v>
      </c>
      <c r="AH62" s="408"/>
      <c r="AI62" s="395">
        <v>250</v>
      </c>
      <c r="AJ62" s="395">
        <v>500</v>
      </c>
      <c r="AK62" s="343">
        <v>0</v>
      </c>
      <c r="AL62" s="343">
        <v>0</v>
      </c>
      <c r="AM62" s="344">
        <f t="shared" si="7"/>
        <v>750</v>
      </c>
      <c r="AN62" s="408"/>
      <c r="AO62" s="343">
        <v>0</v>
      </c>
      <c r="AP62" s="343">
        <v>0</v>
      </c>
      <c r="AQ62" s="343">
        <v>0</v>
      </c>
      <c r="AR62" s="343">
        <v>0</v>
      </c>
      <c r="AS62" s="344">
        <f t="shared" si="8"/>
        <v>0</v>
      </c>
      <c r="AT62" s="408"/>
      <c r="AU62" s="343">
        <v>0</v>
      </c>
      <c r="AV62" s="343">
        <v>0</v>
      </c>
      <c r="AW62" s="395">
        <v>34311</v>
      </c>
      <c r="AX62" s="395">
        <v>28320</v>
      </c>
      <c r="AY62" s="343">
        <v>0</v>
      </c>
      <c r="AZ62" s="395">
        <v>30291</v>
      </c>
      <c r="BA62" s="344">
        <f t="shared" si="13"/>
        <v>92922</v>
      </c>
      <c r="BB62" s="408"/>
      <c r="BC62" s="343">
        <v>0</v>
      </c>
      <c r="BD62" s="343">
        <v>0</v>
      </c>
      <c r="BE62" s="395">
        <v>12642</v>
      </c>
      <c r="BF62" s="343">
        <v>0</v>
      </c>
      <c r="BG62" s="344">
        <f t="shared" si="9"/>
        <v>12642</v>
      </c>
      <c r="BH62" s="408"/>
      <c r="BI62" s="395">
        <v>7060</v>
      </c>
      <c r="BJ62" s="408"/>
      <c r="BK62" s="343">
        <v>0</v>
      </c>
      <c r="BL62" s="343">
        <v>0</v>
      </c>
      <c r="BM62" s="343">
        <v>0</v>
      </c>
      <c r="BN62" s="343">
        <v>0</v>
      </c>
      <c r="BO62" s="343">
        <v>0</v>
      </c>
      <c r="BP62" s="343">
        <v>0</v>
      </c>
      <c r="BQ62" s="343">
        <v>0</v>
      </c>
      <c r="BR62" s="343">
        <v>0</v>
      </c>
      <c r="BS62" s="343">
        <v>0</v>
      </c>
      <c r="BT62" s="343">
        <v>0</v>
      </c>
      <c r="BU62" s="343">
        <v>0</v>
      </c>
      <c r="BV62" s="343">
        <v>0</v>
      </c>
      <c r="BW62" s="344">
        <f t="shared" si="10"/>
        <v>0</v>
      </c>
      <c r="BX62" s="345" t="s">
        <v>12</v>
      </c>
      <c r="BY62" s="344">
        <f t="shared" si="18"/>
        <v>113374</v>
      </c>
      <c r="BZ62" s="345" t="s">
        <v>12</v>
      </c>
      <c r="CA62" s="344">
        <f t="shared" si="16"/>
        <v>72578</v>
      </c>
      <c r="CB62" s="345" t="s">
        <v>12</v>
      </c>
      <c r="CC62" s="343">
        <v>0</v>
      </c>
      <c r="CD62" s="408"/>
      <c r="CE62" s="344">
        <f t="shared" si="17"/>
        <v>72578</v>
      </c>
      <c r="CF62" s="408"/>
      <c r="CG62" s="395">
        <v>72578</v>
      </c>
      <c r="CH62" s="439"/>
      <c r="CI62" s="344">
        <f t="shared" si="12"/>
        <v>0</v>
      </c>
      <c r="CJ62" s="394" t="s">
        <v>732</v>
      </c>
      <c r="CK62" s="297">
        <v>45</v>
      </c>
      <c r="CL62" s="302" t="s">
        <v>278</v>
      </c>
      <c r="CM62" s="415"/>
      <c r="CN62" s="415"/>
      <c r="CO62" s="321">
        <f>(+BF204)</f>
        <v>1826598.38</v>
      </c>
      <c r="CP62" s="304" t="s">
        <v>12</v>
      </c>
      <c r="CQ62" s="415"/>
      <c r="CR62" s="415"/>
      <c r="CS62" s="415"/>
      <c r="CT62" s="415"/>
      <c r="CU62" s="415"/>
      <c r="CV62" s="415"/>
      <c r="CW62" s="415"/>
      <c r="CX62" s="415"/>
      <c r="CY62" s="415"/>
      <c r="CZ62" s="415"/>
    </row>
    <row r="63" spans="1:104" x14ac:dyDescent="0.2">
      <c r="A63" s="343">
        <f t="shared" si="4"/>
        <v>1</v>
      </c>
      <c r="B63" s="346" t="s">
        <v>273</v>
      </c>
      <c r="C63" s="395">
        <v>15544</v>
      </c>
      <c r="D63" s="408"/>
      <c r="E63" s="395">
        <v>25495.279999999999</v>
      </c>
      <c r="F63" s="409">
        <v>0</v>
      </c>
      <c r="G63" s="409">
        <v>0</v>
      </c>
      <c r="H63" s="395">
        <v>2723.03</v>
      </c>
      <c r="I63" s="409">
        <v>0</v>
      </c>
      <c r="J63" s="409">
        <v>0</v>
      </c>
      <c r="K63" s="409">
        <v>0</v>
      </c>
      <c r="L63" s="409">
        <v>0</v>
      </c>
      <c r="M63" s="409">
        <v>0</v>
      </c>
      <c r="N63" s="344">
        <f t="shared" si="5"/>
        <v>28218.309999999998</v>
      </c>
      <c r="O63" s="408"/>
      <c r="P63" s="395">
        <v>7722.06</v>
      </c>
      <c r="Q63" s="395">
        <v>10323.09</v>
      </c>
      <c r="R63" s="395">
        <v>6171.38</v>
      </c>
      <c r="S63" s="395">
        <v>835.9</v>
      </c>
      <c r="T63" s="395">
        <v>13164.79</v>
      </c>
      <c r="U63" s="409">
        <v>0</v>
      </c>
      <c r="V63" s="409">
        <v>0</v>
      </c>
      <c r="W63" s="349">
        <f t="shared" si="14"/>
        <v>38217.22</v>
      </c>
      <c r="X63" s="408"/>
      <c r="Y63" s="409"/>
      <c r="Z63" s="409"/>
      <c r="AA63" s="409"/>
      <c r="AB63" s="409"/>
      <c r="AC63" s="409"/>
      <c r="AD63" s="409"/>
      <c r="AE63" s="344">
        <f t="shared" si="6"/>
        <v>0</v>
      </c>
      <c r="AF63" s="408"/>
      <c r="AG63" s="344">
        <f t="shared" si="15"/>
        <v>66435.53</v>
      </c>
      <c r="AH63" s="408"/>
      <c r="AI63" s="343">
        <v>0</v>
      </c>
      <c r="AJ63" s="343">
        <v>0</v>
      </c>
      <c r="AK63" s="343">
        <v>0</v>
      </c>
      <c r="AL63" s="343">
        <v>0</v>
      </c>
      <c r="AM63" s="344">
        <f t="shared" si="7"/>
        <v>0</v>
      </c>
      <c r="AN63" s="408"/>
      <c r="AO63" s="343">
        <v>0</v>
      </c>
      <c r="AP63" s="343">
        <v>0</v>
      </c>
      <c r="AQ63" s="343">
        <v>0</v>
      </c>
      <c r="AR63" s="343">
        <v>0</v>
      </c>
      <c r="AS63" s="344">
        <f t="shared" si="8"/>
        <v>0</v>
      </c>
      <c r="AT63" s="408"/>
      <c r="AU63" s="343">
        <v>0</v>
      </c>
      <c r="AV63" s="343">
        <v>0</v>
      </c>
      <c r="AW63" s="395">
        <v>10779.34</v>
      </c>
      <c r="AX63" s="343">
        <v>0</v>
      </c>
      <c r="AY63" s="343">
        <v>0</v>
      </c>
      <c r="AZ63" s="395">
        <v>149.54</v>
      </c>
      <c r="BA63" s="344">
        <f t="shared" si="13"/>
        <v>10928.880000000001</v>
      </c>
      <c r="BB63" s="408"/>
      <c r="BC63" s="343">
        <v>0</v>
      </c>
      <c r="BD63" s="395">
        <v>2370.94</v>
      </c>
      <c r="BE63" s="395">
        <v>757.58</v>
      </c>
      <c r="BF63" s="395">
        <v>1924.24</v>
      </c>
      <c r="BG63" s="344">
        <f t="shared" si="9"/>
        <v>5052.76</v>
      </c>
      <c r="BH63" s="408"/>
      <c r="BI63" s="395">
        <v>12396.73</v>
      </c>
      <c r="BJ63" s="408"/>
      <c r="BK63" s="343">
        <v>0</v>
      </c>
      <c r="BL63" s="343">
        <v>0</v>
      </c>
      <c r="BM63" s="395">
        <v>5745.95</v>
      </c>
      <c r="BN63" s="395">
        <v>1041.07</v>
      </c>
      <c r="BO63" s="395">
        <v>750</v>
      </c>
      <c r="BP63" s="343">
        <v>0</v>
      </c>
      <c r="BQ63" s="343">
        <v>0</v>
      </c>
      <c r="BR63" s="343">
        <v>0</v>
      </c>
      <c r="BS63" s="343">
        <v>0</v>
      </c>
      <c r="BT63" s="343">
        <v>0</v>
      </c>
      <c r="BU63" s="343">
        <v>0</v>
      </c>
      <c r="BV63" s="395">
        <v>760.94</v>
      </c>
      <c r="BW63" s="344">
        <f>((SUM(BK63:BV63)))</f>
        <v>8297.9599999999991</v>
      </c>
      <c r="BX63" s="345" t="s">
        <v>12</v>
      </c>
      <c r="BY63" s="344">
        <f>(+BW63+BI63+BG63+BA63+AS63+AM63)</f>
        <v>36676.33</v>
      </c>
      <c r="BZ63" s="345" t="s">
        <v>12</v>
      </c>
      <c r="CA63" s="344">
        <f t="shared" si="16"/>
        <v>29759.199999999997</v>
      </c>
      <c r="CB63" s="345" t="s">
        <v>12</v>
      </c>
      <c r="CC63" s="343">
        <v>0</v>
      </c>
      <c r="CD63" s="408"/>
      <c r="CE63" s="344">
        <f t="shared" si="17"/>
        <v>45303.199999999997</v>
      </c>
      <c r="CF63" s="408"/>
      <c r="CG63" s="395">
        <v>25000.2</v>
      </c>
      <c r="CH63" s="395">
        <v>4759</v>
      </c>
      <c r="CI63" s="344">
        <f t="shared" si="12"/>
        <v>15543.999999999996</v>
      </c>
      <c r="CJ63" s="394" t="s">
        <v>732</v>
      </c>
      <c r="CK63" s="440"/>
      <c r="CL63" s="21" t="s">
        <v>280</v>
      </c>
      <c r="CM63" s="415"/>
      <c r="CN63" s="415"/>
      <c r="CO63" s="438"/>
      <c r="CP63" s="304" t="s">
        <v>12</v>
      </c>
      <c r="CQ63" s="415"/>
      <c r="CR63" s="415"/>
      <c r="CS63" s="415"/>
      <c r="CT63" s="415"/>
      <c r="CU63" s="415"/>
      <c r="CV63" s="415"/>
      <c r="CW63" s="415"/>
      <c r="CX63" s="415"/>
      <c r="CY63" s="415"/>
      <c r="CZ63" s="415"/>
    </row>
    <row r="64" spans="1:104" x14ac:dyDescent="0.2">
      <c r="A64" s="343">
        <f t="shared" si="4"/>
        <v>0</v>
      </c>
      <c r="B64" s="398" t="s">
        <v>275</v>
      </c>
      <c r="C64" s="411">
        <v>0</v>
      </c>
      <c r="D64" s="408"/>
      <c r="E64" s="409">
        <v>0</v>
      </c>
      <c r="F64" s="409">
        <v>0</v>
      </c>
      <c r="G64" s="409">
        <v>0</v>
      </c>
      <c r="H64" s="409">
        <v>0</v>
      </c>
      <c r="I64" s="409">
        <v>0</v>
      </c>
      <c r="J64" s="409">
        <v>0</v>
      </c>
      <c r="K64" s="409">
        <v>0</v>
      </c>
      <c r="L64" s="409">
        <v>0</v>
      </c>
      <c r="M64" s="409">
        <v>0</v>
      </c>
      <c r="N64" s="410">
        <f t="shared" si="5"/>
        <v>0</v>
      </c>
      <c r="O64" s="408"/>
      <c r="P64" s="343">
        <v>0</v>
      </c>
      <c r="Q64" s="409"/>
      <c r="R64" s="409"/>
      <c r="S64" s="409">
        <v>0</v>
      </c>
      <c r="T64" s="409">
        <v>0</v>
      </c>
      <c r="U64" s="409">
        <v>0</v>
      </c>
      <c r="V64" s="409">
        <v>0</v>
      </c>
      <c r="W64" s="414">
        <f t="shared" si="14"/>
        <v>0</v>
      </c>
      <c r="X64" s="408"/>
      <c r="Y64" s="409"/>
      <c r="Z64" s="409"/>
      <c r="AA64" s="409"/>
      <c r="AB64" s="409"/>
      <c r="AC64" s="409"/>
      <c r="AD64" s="409"/>
      <c r="AE64" s="344">
        <f t="shared" si="6"/>
        <v>0</v>
      </c>
      <c r="AF64" s="408"/>
      <c r="AG64" s="344">
        <f t="shared" si="15"/>
        <v>0</v>
      </c>
      <c r="AH64" s="408"/>
      <c r="AI64" s="343">
        <v>0</v>
      </c>
      <c r="AJ64" s="343">
        <v>0</v>
      </c>
      <c r="AK64" s="343">
        <v>0</v>
      </c>
      <c r="AL64" s="343">
        <v>0</v>
      </c>
      <c r="AM64" s="344">
        <f t="shared" si="7"/>
        <v>0</v>
      </c>
      <c r="AN64" s="408"/>
      <c r="AO64" s="343">
        <v>0</v>
      </c>
      <c r="AP64" s="343">
        <v>0</v>
      </c>
      <c r="AQ64" s="343">
        <v>0</v>
      </c>
      <c r="AR64" s="343">
        <v>0</v>
      </c>
      <c r="AS64" s="344">
        <f t="shared" si="8"/>
        <v>0</v>
      </c>
      <c r="AT64" s="408"/>
      <c r="AU64" s="343">
        <v>0</v>
      </c>
      <c r="AV64" s="343">
        <v>0</v>
      </c>
      <c r="AW64" s="343">
        <v>0</v>
      </c>
      <c r="AX64" s="343">
        <v>0</v>
      </c>
      <c r="AY64" s="343">
        <v>0</v>
      </c>
      <c r="AZ64" s="343">
        <v>0</v>
      </c>
      <c r="BA64" s="344">
        <f t="shared" si="13"/>
        <v>0</v>
      </c>
      <c r="BB64" s="408"/>
      <c r="BC64" s="343">
        <v>0</v>
      </c>
      <c r="BD64" s="343">
        <v>0</v>
      </c>
      <c r="BE64" s="343">
        <v>0</v>
      </c>
      <c r="BF64" s="343">
        <v>0</v>
      </c>
      <c r="BG64" s="344">
        <f t="shared" si="9"/>
        <v>0</v>
      </c>
      <c r="BH64" s="408"/>
      <c r="BI64" s="343">
        <v>0</v>
      </c>
      <c r="BJ64" s="408"/>
      <c r="BK64" s="343">
        <v>0</v>
      </c>
      <c r="BL64" s="343">
        <v>0</v>
      </c>
      <c r="BM64" s="343">
        <v>0</v>
      </c>
      <c r="BN64" s="343">
        <v>0</v>
      </c>
      <c r="BO64" s="343">
        <v>0</v>
      </c>
      <c r="BP64" s="343">
        <v>0</v>
      </c>
      <c r="BQ64" s="343">
        <v>0</v>
      </c>
      <c r="BR64" s="343">
        <v>0</v>
      </c>
      <c r="BS64" s="343">
        <v>0</v>
      </c>
      <c r="BT64" s="343">
        <v>0</v>
      </c>
      <c r="BU64" s="343">
        <v>0</v>
      </c>
      <c r="BV64" s="343">
        <v>0</v>
      </c>
      <c r="BW64" s="344">
        <f t="shared" si="10"/>
        <v>0</v>
      </c>
      <c r="BX64" s="345" t="s">
        <v>12</v>
      </c>
      <c r="BY64" s="344">
        <f t="shared" si="18"/>
        <v>0</v>
      </c>
      <c r="BZ64" s="345" t="s">
        <v>12</v>
      </c>
      <c r="CA64" s="344">
        <f t="shared" si="16"/>
        <v>0</v>
      </c>
      <c r="CB64" s="345" t="s">
        <v>12</v>
      </c>
      <c r="CC64" s="343">
        <v>0</v>
      </c>
      <c r="CD64" s="408"/>
      <c r="CE64" s="344">
        <f t="shared" si="17"/>
        <v>0</v>
      </c>
      <c r="CF64" s="408"/>
      <c r="CG64" s="439"/>
      <c r="CH64" s="439"/>
      <c r="CI64" s="344">
        <f t="shared" si="12"/>
        <v>0</v>
      </c>
      <c r="CJ64" s="443"/>
      <c r="CK64" s="297">
        <v>48</v>
      </c>
      <c r="CL64" s="302" t="s">
        <v>282</v>
      </c>
      <c r="CM64" s="415"/>
      <c r="CN64" s="415"/>
      <c r="CO64" s="321">
        <f>((+BK204))</f>
        <v>4615564.3</v>
      </c>
      <c r="CP64" s="304" t="s">
        <v>12</v>
      </c>
      <c r="CQ64" s="415"/>
      <c r="CR64" s="415"/>
      <c r="CS64" s="415"/>
      <c r="CT64" s="415"/>
      <c r="CU64" s="415"/>
      <c r="CV64" s="415"/>
      <c r="CW64" s="415"/>
      <c r="CX64" s="415"/>
      <c r="CY64" s="415"/>
      <c r="CZ64" s="415"/>
    </row>
    <row r="65" spans="1:104" x14ac:dyDescent="0.2">
      <c r="A65" s="343">
        <f t="shared" si="4"/>
        <v>1</v>
      </c>
      <c r="B65" s="346" t="s">
        <v>277</v>
      </c>
      <c r="C65" s="395">
        <v>2033285</v>
      </c>
      <c r="D65" s="408"/>
      <c r="E65" s="395">
        <v>360788</v>
      </c>
      <c r="F65" s="409">
        <v>0</v>
      </c>
      <c r="G65" s="409">
        <v>0</v>
      </c>
      <c r="H65" s="409">
        <v>0</v>
      </c>
      <c r="I65" s="409">
        <v>0</v>
      </c>
      <c r="J65" s="409">
        <v>0</v>
      </c>
      <c r="K65" s="409">
        <v>0</v>
      </c>
      <c r="L65" s="409">
        <v>0</v>
      </c>
      <c r="M65" s="395">
        <v>81078</v>
      </c>
      <c r="N65" s="344">
        <f t="shared" si="5"/>
        <v>441866</v>
      </c>
      <c r="O65" s="408"/>
      <c r="P65" s="395">
        <v>157348</v>
      </c>
      <c r="Q65" s="395">
        <v>3784</v>
      </c>
      <c r="R65" s="395">
        <v>17528</v>
      </c>
      <c r="S65" s="395">
        <v>16124</v>
      </c>
      <c r="T65" s="409">
        <v>0</v>
      </c>
      <c r="U65" s="395">
        <v>30000</v>
      </c>
      <c r="V65" s="409">
        <v>0</v>
      </c>
      <c r="W65" s="349">
        <f t="shared" si="14"/>
        <v>224784</v>
      </c>
      <c r="X65" s="408"/>
      <c r="Y65" s="409"/>
      <c r="Z65" s="409"/>
      <c r="AA65" s="409"/>
      <c r="AB65" s="409"/>
      <c r="AC65" s="409"/>
      <c r="AD65" s="409"/>
      <c r="AE65" s="344">
        <f t="shared" si="6"/>
        <v>0</v>
      </c>
      <c r="AF65" s="408"/>
      <c r="AG65" s="344">
        <f t="shared" si="15"/>
        <v>666650</v>
      </c>
      <c r="AH65" s="408"/>
      <c r="AI65" s="343">
        <v>0</v>
      </c>
      <c r="AJ65" s="343">
        <v>0</v>
      </c>
      <c r="AK65" s="343">
        <v>0</v>
      </c>
      <c r="AL65" s="343">
        <v>0</v>
      </c>
      <c r="AM65" s="344">
        <f t="shared" si="7"/>
        <v>0</v>
      </c>
      <c r="AN65" s="408"/>
      <c r="AO65" s="343">
        <v>0</v>
      </c>
      <c r="AP65" s="395">
        <v>14048</v>
      </c>
      <c r="AQ65" s="343">
        <v>0</v>
      </c>
      <c r="AR65" s="343">
        <v>0</v>
      </c>
      <c r="AS65" s="344">
        <f t="shared" si="8"/>
        <v>14048</v>
      </c>
      <c r="AT65" s="408"/>
      <c r="AU65" s="395">
        <v>77825</v>
      </c>
      <c r="AV65" s="395">
        <v>7253</v>
      </c>
      <c r="AW65" s="395">
        <v>5349</v>
      </c>
      <c r="AX65" s="343">
        <v>0</v>
      </c>
      <c r="AY65" s="343">
        <v>0</v>
      </c>
      <c r="AZ65" s="395">
        <v>11601</v>
      </c>
      <c r="BA65" s="344">
        <f t="shared" si="13"/>
        <v>102028</v>
      </c>
      <c r="BB65" s="408"/>
      <c r="BC65" s="343">
        <v>0</v>
      </c>
      <c r="BD65" s="395">
        <v>3333</v>
      </c>
      <c r="BE65" s="395">
        <v>15462</v>
      </c>
      <c r="BF65" s="343">
        <v>0</v>
      </c>
      <c r="BG65" s="344">
        <f t="shared" si="9"/>
        <v>18795</v>
      </c>
      <c r="BH65" s="408"/>
      <c r="BI65" s="395">
        <v>39136</v>
      </c>
      <c r="BJ65" s="408"/>
      <c r="BK65" s="343">
        <v>0</v>
      </c>
      <c r="BL65" s="343">
        <v>0</v>
      </c>
      <c r="BM65" s="395">
        <v>3097</v>
      </c>
      <c r="BN65" s="395">
        <v>2316</v>
      </c>
      <c r="BO65" s="395">
        <v>3085</v>
      </c>
      <c r="BP65" s="343">
        <v>0</v>
      </c>
      <c r="BQ65" s="343">
        <v>0</v>
      </c>
      <c r="BR65" s="343">
        <v>0</v>
      </c>
      <c r="BS65" s="343">
        <v>0</v>
      </c>
      <c r="BT65" s="343">
        <v>0</v>
      </c>
      <c r="BU65" s="343">
        <v>0</v>
      </c>
      <c r="BV65" s="343">
        <v>0</v>
      </c>
      <c r="BW65" s="344">
        <f t="shared" si="10"/>
        <v>8498</v>
      </c>
      <c r="BX65" s="345" t="s">
        <v>12</v>
      </c>
      <c r="BY65" s="344">
        <f t="shared" si="18"/>
        <v>182505</v>
      </c>
      <c r="BZ65" s="345" t="s">
        <v>12</v>
      </c>
      <c r="CA65" s="344">
        <f t="shared" si="16"/>
        <v>484145</v>
      </c>
      <c r="CB65" s="345" t="s">
        <v>12</v>
      </c>
      <c r="CC65" s="343">
        <v>0</v>
      </c>
      <c r="CD65" s="408"/>
      <c r="CE65" s="344">
        <f t="shared" si="17"/>
        <v>2517430</v>
      </c>
      <c r="CF65" s="408"/>
      <c r="CG65" s="395">
        <v>690000</v>
      </c>
      <c r="CH65" s="395">
        <v>1827429</v>
      </c>
      <c r="CI65" s="344">
        <f t="shared" si="12"/>
        <v>1</v>
      </c>
      <c r="CJ65" s="394" t="s">
        <v>732</v>
      </c>
      <c r="CK65" s="297">
        <v>49</v>
      </c>
      <c r="CL65" s="302" t="s">
        <v>284</v>
      </c>
      <c r="CM65" s="415"/>
      <c r="CN65" s="415"/>
      <c r="CO65" s="321">
        <f>((+BL204))</f>
        <v>36206</v>
      </c>
      <c r="CP65" s="304" t="s">
        <v>12</v>
      </c>
      <c r="CQ65" s="415"/>
      <c r="CR65" s="415"/>
      <c r="CS65" s="415"/>
      <c r="CT65" s="415"/>
      <c r="CU65" s="415"/>
      <c r="CV65" s="415"/>
      <c r="CW65" s="415"/>
      <c r="CX65" s="415"/>
      <c r="CY65" s="415"/>
      <c r="CZ65" s="415"/>
    </row>
    <row r="66" spans="1:104" x14ac:dyDescent="0.2">
      <c r="A66" s="343">
        <f t="shared" si="4"/>
        <v>1</v>
      </c>
      <c r="B66" s="346" t="s">
        <v>279</v>
      </c>
      <c r="C66" s="395">
        <v>344193</v>
      </c>
      <c r="D66" s="408"/>
      <c r="E66" s="395">
        <v>9067</v>
      </c>
      <c r="F66" s="409">
        <v>0</v>
      </c>
      <c r="G66" s="409">
        <v>0</v>
      </c>
      <c r="H66" s="409">
        <v>0</v>
      </c>
      <c r="I66" s="409">
        <v>0</v>
      </c>
      <c r="J66" s="409">
        <v>0</v>
      </c>
      <c r="K66" s="409">
        <v>0</v>
      </c>
      <c r="L66" s="409">
        <v>0</v>
      </c>
      <c r="M66" s="409">
        <v>0</v>
      </c>
      <c r="N66" s="344">
        <f t="shared" si="5"/>
        <v>9067</v>
      </c>
      <c r="O66" s="408"/>
      <c r="P66" s="395">
        <v>55081</v>
      </c>
      <c r="Q66" s="409"/>
      <c r="R66" s="409"/>
      <c r="S66" s="409">
        <v>0</v>
      </c>
      <c r="T66" s="409">
        <v>0</v>
      </c>
      <c r="U66" s="409">
        <v>0</v>
      </c>
      <c r="V66" s="409">
        <v>0</v>
      </c>
      <c r="W66" s="349">
        <f t="shared" si="14"/>
        <v>55081</v>
      </c>
      <c r="X66" s="408"/>
      <c r="Y66" s="409"/>
      <c r="Z66" s="409"/>
      <c r="AA66" s="409"/>
      <c r="AB66" s="409"/>
      <c r="AC66" s="409"/>
      <c r="AD66" s="409"/>
      <c r="AE66" s="344">
        <f t="shared" si="6"/>
        <v>0</v>
      </c>
      <c r="AF66" s="408"/>
      <c r="AG66" s="344">
        <f t="shared" si="15"/>
        <v>64148</v>
      </c>
      <c r="AH66" s="408"/>
      <c r="AI66" s="343">
        <v>0</v>
      </c>
      <c r="AJ66" s="343">
        <v>0</v>
      </c>
      <c r="AK66" s="343">
        <v>0</v>
      </c>
      <c r="AL66" s="343">
        <v>0</v>
      </c>
      <c r="AM66" s="344">
        <f t="shared" si="7"/>
        <v>0</v>
      </c>
      <c r="AN66" s="408"/>
      <c r="AO66" s="395">
        <v>356625</v>
      </c>
      <c r="AP66" s="343">
        <v>0</v>
      </c>
      <c r="AQ66" s="343">
        <v>0</v>
      </c>
      <c r="AR66" s="343">
        <v>0</v>
      </c>
      <c r="AS66" s="344">
        <f t="shared" si="8"/>
        <v>356625</v>
      </c>
      <c r="AT66" s="408"/>
      <c r="AU66" s="343">
        <v>0</v>
      </c>
      <c r="AV66" s="395">
        <v>12185</v>
      </c>
      <c r="AW66" s="395">
        <v>9500</v>
      </c>
      <c r="AX66" s="395">
        <v>1000</v>
      </c>
      <c r="AY66" s="343">
        <v>0</v>
      </c>
      <c r="AZ66" s="395">
        <v>4363</v>
      </c>
      <c r="BA66" s="344">
        <f t="shared" si="13"/>
        <v>27048</v>
      </c>
      <c r="BB66" s="408"/>
      <c r="BC66" s="343">
        <v>0</v>
      </c>
      <c r="BD66" s="343">
        <v>0</v>
      </c>
      <c r="BE66" s="395">
        <v>4240</v>
      </c>
      <c r="BF66" s="343">
        <v>0</v>
      </c>
      <c r="BG66" s="344">
        <f>(SUM(BC66:BF66))</f>
        <v>4240</v>
      </c>
      <c r="BH66" s="408"/>
      <c r="BI66" s="395">
        <v>3500</v>
      </c>
      <c r="BJ66" s="408"/>
      <c r="BK66" s="343">
        <v>0</v>
      </c>
      <c r="BL66" s="343">
        <v>0</v>
      </c>
      <c r="BM66" s="395">
        <v>10134</v>
      </c>
      <c r="BN66" s="395">
        <v>1840</v>
      </c>
      <c r="BO66" s="343">
        <v>0</v>
      </c>
      <c r="BP66" s="343">
        <v>0</v>
      </c>
      <c r="BQ66" s="343">
        <v>0</v>
      </c>
      <c r="BR66" s="343">
        <v>0</v>
      </c>
      <c r="BS66" s="343">
        <v>0</v>
      </c>
      <c r="BT66" s="343">
        <v>0</v>
      </c>
      <c r="BU66" s="343">
        <v>0</v>
      </c>
      <c r="BV66" s="343">
        <v>0</v>
      </c>
      <c r="BW66" s="344">
        <f t="shared" si="10"/>
        <v>11974</v>
      </c>
      <c r="BX66" s="345" t="s">
        <v>12</v>
      </c>
      <c r="BY66" s="344">
        <f t="shared" si="18"/>
        <v>403387</v>
      </c>
      <c r="BZ66" s="345" t="s">
        <v>12</v>
      </c>
      <c r="CA66" s="344">
        <f t="shared" si="16"/>
        <v>-339239</v>
      </c>
      <c r="CB66" s="345" t="s">
        <v>12</v>
      </c>
      <c r="CC66" s="343">
        <v>0</v>
      </c>
      <c r="CD66" s="408"/>
      <c r="CE66" s="344">
        <f t="shared" si="17"/>
        <v>4954</v>
      </c>
      <c r="CF66" s="408"/>
      <c r="CG66" s="439"/>
      <c r="CH66" s="395">
        <v>4954</v>
      </c>
      <c r="CI66" s="344">
        <f t="shared" si="12"/>
        <v>0</v>
      </c>
      <c r="CJ66" s="394" t="s">
        <v>732</v>
      </c>
      <c r="CK66" s="297">
        <v>50</v>
      </c>
      <c r="CL66" s="302" t="s">
        <v>286</v>
      </c>
      <c r="CM66" s="415"/>
      <c r="CN66" s="415"/>
      <c r="CO66" s="321">
        <f>((+BM204))</f>
        <v>7849636.9899999984</v>
      </c>
      <c r="CP66" s="304" t="s">
        <v>12</v>
      </c>
      <c r="CQ66" s="415"/>
      <c r="CR66" s="415"/>
      <c r="CS66" s="415"/>
      <c r="CT66" s="415"/>
      <c r="CU66" s="415"/>
      <c r="CV66" s="415"/>
      <c r="CW66" s="415"/>
      <c r="CX66" s="415"/>
      <c r="CY66" s="415"/>
      <c r="CZ66" s="415"/>
    </row>
    <row r="67" spans="1:104" x14ac:dyDescent="0.2">
      <c r="A67" s="343">
        <f t="shared" si="4"/>
        <v>1</v>
      </c>
      <c r="B67" s="346" t="s">
        <v>281</v>
      </c>
      <c r="C67" s="395">
        <v>121708</v>
      </c>
      <c r="D67" s="408"/>
      <c r="E67" s="395">
        <v>15000</v>
      </c>
      <c r="F67" s="409">
        <v>0</v>
      </c>
      <c r="G67" s="409">
        <v>0</v>
      </c>
      <c r="H67" s="409">
        <v>0</v>
      </c>
      <c r="I67" s="409">
        <v>0</v>
      </c>
      <c r="J67" s="409">
        <v>0</v>
      </c>
      <c r="K67" s="409">
        <v>0</v>
      </c>
      <c r="L67" s="409">
        <v>0</v>
      </c>
      <c r="M67" s="395">
        <v>17869</v>
      </c>
      <c r="N67" s="344">
        <f t="shared" si="5"/>
        <v>32869</v>
      </c>
      <c r="O67" s="408"/>
      <c r="P67" s="395">
        <v>111827</v>
      </c>
      <c r="Q67" s="409"/>
      <c r="R67" s="409"/>
      <c r="S67" s="409">
        <v>0</v>
      </c>
      <c r="T67" s="409">
        <v>0</v>
      </c>
      <c r="U67" s="409">
        <v>0</v>
      </c>
      <c r="V67" s="409">
        <v>0</v>
      </c>
      <c r="W67" s="349">
        <f t="shared" si="14"/>
        <v>111827</v>
      </c>
      <c r="X67" s="408"/>
      <c r="Y67" s="409"/>
      <c r="Z67" s="409"/>
      <c r="AA67" s="409"/>
      <c r="AB67" s="409"/>
      <c r="AC67" s="409"/>
      <c r="AD67" s="409"/>
      <c r="AE67" s="344">
        <f t="shared" si="6"/>
        <v>0</v>
      </c>
      <c r="AF67" s="408"/>
      <c r="AG67" s="344">
        <f t="shared" si="15"/>
        <v>144696</v>
      </c>
      <c r="AH67" s="408"/>
      <c r="AI67" s="343">
        <v>0</v>
      </c>
      <c r="AJ67" s="343">
        <v>0</v>
      </c>
      <c r="AK67" s="343">
        <v>0</v>
      </c>
      <c r="AL67" s="343">
        <v>0</v>
      </c>
      <c r="AM67" s="344">
        <f t="shared" si="7"/>
        <v>0</v>
      </c>
      <c r="AN67" s="408"/>
      <c r="AO67" s="343">
        <v>0</v>
      </c>
      <c r="AP67" s="343">
        <v>0</v>
      </c>
      <c r="AQ67" s="343">
        <v>0</v>
      </c>
      <c r="AR67" s="343">
        <v>0</v>
      </c>
      <c r="AS67" s="344">
        <f t="shared" si="8"/>
        <v>0</v>
      </c>
      <c r="AT67" s="408"/>
      <c r="AU67" s="343">
        <v>0</v>
      </c>
      <c r="AV67" s="395">
        <v>17327</v>
      </c>
      <c r="AW67" s="395">
        <v>17626</v>
      </c>
      <c r="AX67" s="395">
        <v>375</v>
      </c>
      <c r="AY67" s="343">
        <v>0</v>
      </c>
      <c r="AZ67" s="343">
        <v>0</v>
      </c>
      <c r="BA67" s="344">
        <f t="shared" si="13"/>
        <v>35328</v>
      </c>
      <c r="BB67" s="408"/>
      <c r="BC67" s="343">
        <v>0</v>
      </c>
      <c r="BD67" s="343">
        <v>0</v>
      </c>
      <c r="BE67" s="395">
        <v>4972</v>
      </c>
      <c r="BF67" s="395">
        <v>8045</v>
      </c>
      <c r="BG67" s="344">
        <f t="shared" si="9"/>
        <v>13017</v>
      </c>
      <c r="BH67" s="408"/>
      <c r="BI67" s="343">
        <v>0</v>
      </c>
      <c r="BJ67" s="408"/>
      <c r="BK67" s="343">
        <v>0</v>
      </c>
      <c r="BL67" s="343">
        <v>0</v>
      </c>
      <c r="BM67" s="395">
        <v>4246</v>
      </c>
      <c r="BN67" s="343">
        <v>0</v>
      </c>
      <c r="BO67" s="343">
        <v>0</v>
      </c>
      <c r="BP67" s="343">
        <v>0</v>
      </c>
      <c r="BQ67" s="343">
        <v>0</v>
      </c>
      <c r="BR67" s="343">
        <v>0</v>
      </c>
      <c r="BS67" s="343">
        <v>0</v>
      </c>
      <c r="BT67" s="343">
        <v>0</v>
      </c>
      <c r="BU67" s="343">
        <v>0</v>
      </c>
      <c r="BV67" s="343">
        <v>0</v>
      </c>
      <c r="BW67" s="344">
        <f t="shared" si="10"/>
        <v>4246</v>
      </c>
      <c r="BX67" s="345" t="s">
        <v>12</v>
      </c>
      <c r="BY67" s="344">
        <f t="shared" si="18"/>
        <v>52591</v>
      </c>
      <c r="BZ67" s="345" t="s">
        <v>12</v>
      </c>
      <c r="CA67" s="344">
        <f t="shared" si="16"/>
        <v>92105</v>
      </c>
      <c r="CB67" s="345" t="s">
        <v>12</v>
      </c>
      <c r="CC67" s="343">
        <v>0</v>
      </c>
      <c r="CD67" s="408"/>
      <c r="CE67" s="344">
        <f t="shared" si="17"/>
        <v>213813</v>
      </c>
      <c r="CF67" s="408"/>
      <c r="CG67" s="395">
        <v>213813</v>
      </c>
      <c r="CH67" s="439"/>
      <c r="CI67" s="344">
        <f t="shared" si="12"/>
        <v>0</v>
      </c>
      <c r="CJ67" s="394" t="s">
        <v>732</v>
      </c>
      <c r="CK67" s="297">
        <v>51</v>
      </c>
      <c r="CL67" s="302" t="s">
        <v>288</v>
      </c>
      <c r="CM67" s="415"/>
      <c r="CN67" s="415"/>
      <c r="CO67" s="321">
        <f>((+BN204))</f>
        <v>1891454.2700000003</v>
      </c>
      <c r="CP67" s="304" t="s">
        <v>12</v>
      </c>
      <c r="CQ67" s="415"/>
      <c r="CR67" s="415"/>
      <c r="CS67" s="415"/>
      <c r="CT67" s="415"/>
      <c r="CU67" s="415"/>
      <c r="CV67" s="415"/>
      <c r="CW67" s="415"/>
      <c r="CX67" s="415"/>
      <c r="CY67" s="415"/>
      <c r="CZ67" s="415"/>
    </row>
    <row r="68" spans="1:104" x14ac:dyDescent="0.2">
      <c r="A68" s="343">
        <f t="shared" si="4"/>
        <v>1</v>
      </c>
      <c r="B68" s="346" t="s">
        <v>283</v>
      </c>
      <c r="C68" s="346">
        <v>772021</v>
      </c>
      <c r="D68" s="408"/>
      <c r="E68" s="343">
        <v>154270</v>
      </c>
      <c r="F68" s="343">
        <v>283.3</v>
      </c>
      <c r="G68" s="343">
        <v>45949.39</v>
      </c>
      <c r="H68" s="409">
        <v>0</v>
      </c>
      <c r="I68" s="409">
        <v>0</v>
      </c>
      <c r="J68" s="409">
        <v>0</v>
      </c>
      <c r="K68" s="409">
        <v>0</v>
      </c>
      <c r="L68" s="409">
        <v>0</v>
      </c>
      <c r="M68" s="343">
        <v>146639.95000000001</v>
      </c>
      <c r="N68" s="344">
        <f t="shared" si="5"/>
        <v>347142.64</v>
      </c>
      <c r="O68" s="408"/>
      <c r="P68" s="343">
        <v>327770</v>
      </c>
      <c r="Q68" s="343">
        <v>49737</v>
      </c>
      <c r="R68" s="343">
        <v>307694</v>
      </c>
      <c r="S68" s="395">
        <v>28842</v>
      </c>
      <c r="T68" s="409">
        <v>0</v>
      </c>
      <c r="U68" s="409">
        <v>0</v>
      </c>
      <c r="V68" s="395">
        <v>46123.62</v>
      </c>
      <c r="W68" s="349">
        <f t="shared" si="14"/>
        <v>760166.62</v>
      </c>
      <c r="X68" s="408"/>
      <c r="Y68" s="409"/>
      <c r="Z68" s="409"/>
      <c r="AA68" s="409"/>
      <c r="AB68" s="409"/>
      <c r="AC68" s="409"/>
      <c r="AD68" s="409"/>
      <c r="AE68" s="344">
        <f t="shared" si="6"/>
        <v>0</v>
      </c>
      <c r="AF68" s="408"/>
      <c r="AG68" s="344">
        <f t="shared" si="15"/>
        <v>1107309.26</v>
      </c>
      <c r="AH68" s="408"/>
      <c r="AI68" s="343">
        <v>0</v>
      </c>
      <c r="AJ68" s="395">
        <v>1210</v>
      </c>
      <c r="AK68" s="343">
        <v>0</v>
      </c>
      <c r="AL68" s="343">
        <v>0</v>
      </c>
      <c r="AM68" s="344">
        <f t="shared" si="7"/>
        <v>1210</v>
      </c>
      <c r="AN68" s="408"/>
      <c r="AO68" s="395">
        <v>7000</v>
      </c>
      <c r="AP68" s="395">
        <v>6426.46</v>
      </c>
      <c r="AQ68" s="395">
        <v>59686.57</v>
      </c>
      <c r="AR68" s="343">
        <v>0</v>
      </c>
      <c r="AS68" s="344">
        <f t="shared" si="8"/>
        <v>73113.03</v>
      </c>
      <c r="AT68" s="408"/>
      <c r="AU68" s="395">
        <v>63599.73</v>
      </c>
      <c r="AV68" s="395">
        <v>1031.49</v>
      </c>
      <c r="AW68" s="395">
        <v>2000</v>
      </c>
      <c r="AX68" s="395">
        <v>6311.23</v>
      </c>
      <c r="AY68" s="343">
        <v>0</v>
      </c>
      <c r="AZ68" s="395">
        <v>239375.08</v>
      </c>
      <c r="BA68" s="344">
        <f t="shared" si="13"/>
        <v>312317.52999999997</v>
      </c>
      <c r="BB68" s="408"/>
      <c r="BC68" s="395">
        <v>49774.93</v>
      </c>
      <c r="BD68" s="343">
        <v>0</v>
      </c>
      <c r="BE68" s="395">
        <v>47525.63</v>
      </c>
      <c r="BF68" s="395">
        <v>20125.18</v>
      </c>
      <c r="BG68" s="344">
        <f t="shared" si="9"/>
        <v>117425.73999999999</v>
      </c>
      <c r="BH68" s="408"/>
      <c r="BI68" s="395">
        <v>121867.54</v>
      </c>
      <c r="BJ68" s="408"/>
      <c r="BK68" s="343">
        <v>0</v>
      </c>
      <c r="BL68" s="343">
        <v>0</v>
      </c>
      <c r="BM68" s="395">
        <v>50578.69</v>
      </c>
      <c r="BN68" s="395">
        <v>11327.68</v>
      </c>
      <c r="BO68" s="395">
        <v>40134</v>
      </c>
      <c r="BP68" s="343">
        <v>0</v>
      </c>
      <c r="BQ68" s="343">
        <v>0</v>
      </c>
      <c r="BR68" s="343">
        <v>0</v>
      </c>
      <c r="BS68" s="343">
        <v>0</v>
      </c>
      <c r="BT68" s="395">
        <v>25000</v>
      </c>
      <c r="BU68" s="343">
        <v>0</v>
      </c>
      <c r="BV68" s="395">
        <v>18040.52</v>
      </c>
      <c r="BW68" s="344">
        <f t="shared" si="10"/>
        <v>145080.88999999998</v>
      </c>
      <c r="BX68" s="345" t="s">
        <v>12</v>
      </c>
      <c r="BY68" s="344">
        <f t="shared" si="18"/>
        <v>771014.73</v>
      </c>
      <c r="BZ68" s="345" t="s">
        <v>12</v>
      </c>
      <c r="CA68" s="344">
        <f t="shared" si="16"/>
        <v>336294.53</v>
      </c>
      <c r="CB68" s="345" t="s">
        <v>12</v>
      </c>
      <c r="CC68" s="395">
        <v>15543.99</v>
      </c>
      <c r="CD68" s="408"/>
      <c r="CE68" s="344">
        <f t="shared" si="17"/>
        <v>1123859.52</v>
      </c>
      <c r="CF68" s="408"/>
      <c r="CG68" s="439"/>
      <c r="CH68" s="439"/>
      <c r="CI68" s="344">
        <f t="shared" si="12"/>
        <v>1123859.52</v>
      </c>
      <c r="CJ68" s="394" t="s">
        <v>732</v>
      </c>
      <c r="CK68" s="297">
        <v>52</v>
      </c>
      <c r="CL68" s="302" t="s">
        <v>290</v>
      </c>
      <c r="CM68" s="415"/>
      <c r="CN68" s="415"/>
      <c r="CO68" s="321">
        <f>((+BO204))</f>
        <v>12163242.059999999</v>
      </c>
      <c r="CP68" s="304" t="s">
        <v>12</v>
      </c>
      <c r="CQ68" s="415"/>
      <c r="CR68" s="415"/>
      <c r="CS68" s="415"/>
      <c r="CT68" s="415"/>
      <c r="CU68" s="415"/>
      <c r="CV68" s="415"/>
      <c r="CW68" s="415"/>
      <c r="CX68" s="415"/>
      <c r="CY68" s="415"/>
      <c r="CZ68" s="415"/>
    </row>
    <row r="69" spans="1:104" x14ac:dyDescent="0.2">
      <c r="A69" s="343">
        <f t="shared" si="4"/>
        <v>1</v>
      </c>
      <c r="B69" s="346" t="s">
        <v>285</v>
      </c>
      <c r="C69" s="395">
        <v>45494</v>
      </c>
      <c r="D69" s="408"/>
      <c r="E69" s="395">
        <v>41434</v>
      </c>
      <c r="F69" s="409">
        <v>0</v>
      </c>
      <c r="G69" s="395">
        <v>4082</v>
      </c>
      <c r="H69" s="395">
        <v>141451</v>
      </c>
      <c r="I69" s="409">
        <v>0</v>
      </c>
      <c r="J69" s="409">
        <v>0</v>
      </c>
      <c r="K69" s="409">
        <v>0</v>
      </c>
      <c r="L69" s="409">
        <v>0</v>
      </c>
      <c r="M69" s="395">
        <v>2845</v>
      </c>
      <c r="N69" s="344">
        <f t="shared" si="5"/>
        <v>189812</v>
      </c>
      <c r="O69" s="408"/>
      <c r="P69" s="395">
        <v>51484</v>
      </c>
      <c r="Q69" s="395">
        <v>7853</v>
      </c>
      <c r="R69" s="395">
        <v>35152</v>
      </c>
      <c r="S69" s="409">
        <v>0</v>
      </c>
      <c r="T69" s="395">
        <v>49921</v>
      </c>
      <c r="U69" s="395">
        <v>34000</v>
      </c>
      <c r="V69" s="395">
        <v>187000</v>
      </c>
      <c r="W69" s="349">
        <f t="shared" si="14"/>
        <v>365410</v>
      </c>
      <c r="X69" s="408"/>
      <c r="Y69" s="409"/>
      <c r="Z69" s="409"/>
      <c r="AA69" s="409"/>
      <c r="AB69" s="409"/>
      <c r="AC69" s="409"/>
      <c r="AD69" s="409"/>
      <c r="AE69" s="344">
        <f t="shared" si="6"/>
        <v>0</v>
      </c>
      <c r="AF69" s="408"/>
      <c r="AG69" s="344">
        <f t="shared" si="15"/>
        <v>555222</v>
      </c>
      <c r="AH69" s="345">
        <v>0</v>
      </c>
      <c r="AI69" s="343">
        <v>0</v>
      </c>
      <c r="AJ69" s="343">
        <v>0</v>
      </c>
      <c r="AK69" s="343">
        <v>0</v>
      </c>
      <c r="AL69" s="395">
        <v>221000</v>
      </c>
      <c r="AM69" s="344">
        <f>(SUM(AI69:AL69))</f>
        <v>221000</v>
      </c>
      <c r="AN69" s="345">
        <v>0</v>
      </c>
      <c r="AO69" s="343">
        <v>0</v>
      </c>
      <c r="AP69" s="343">
        <v>0</v>
      </c>
      <c r="AQ69" s="343">
        <v>0</v>
      </c>
      <c r="AR69" s="343">
        <v>0</v>
      </c>
      <c r="AS69" s="344">
        <f t="shared" si="8"/>
        <v>0</v>
      </c>
      <c r="AT69" s="408"/>
      <c r="AU69" s="395">
        <v>89000</v>
      </c>
      <c r="AV69" s="395">
        <v>7179</v>
      </c>
      <c r="AW69" s="395">
        <v>15000</v>
      </c>
      <c r="AX69" s="395">
        <v>2600</v>
      </c>
      <c r="AY69" s="343">
        <v>0</v>
      </c>
      <c r="AZ69" s="395">
        <v>59078</v>
      </c>
      <c r="BA69" s="344">
        <f t="shared" si="13"/>
        <v>172857</v>
      </c>
      <c r="BB69" s="408"/>
      <c r="BC69" s="343">
        <v>0</v>
      </c>
      <c r="BD69" s="343">
        <v>0</v>
      </c>
      <c r="BE69" s="395">
        <v>12020</v>
      </c>
      <c r="BF69" s="343">
        <v>0</v>
      </c>
      <c r="BG69" s="344">
        <f t="shared" si="9"/>
        <v>12020</v>
      </c>
      <c r="BH69" s="408"/>
      <c r="BI69" s="395">
        <v>34489</v>
      </c>
      <c r="BJ69" s="408"/>
      <c r="BK69" s="409"/>
      <c r="BL69" s="343">
        <v>0</v>
      </c>
      <c r="BM69" s="395">
        <v>25150</v>
      </c>
      <c r="BN69" s="395">
        <v>4870</v>
      </c>
      <c r="BO69" s="395">
        <v>19223</v>
      </c>
      <c r="BP69" s="343">
        <v>0</v>
      </c>
      <c r="BQ69" s="343">
        <v>0</v>
      </c>
      <c r="BR69" s="343">
        <v>0</v>
      </c>
      <c r="BS69" s="343">
        <v>0</v>
      </c>
      <c r="BT69" s="343">
        <v>0</v>
      </c>
      <c r="BU69" s="343">
        <v>0</v>
      </c>
      <c r="BV69" s="343">
        <v>0</v>
      </c>
      <c r="BW69" s="344">
        <f t="shared" si="10"/>
        <v>49243</v>
      </c>
      <c r="BX69" s="345" t="s">
        <v>12</v>
      </c>
      <c r="BY69" s="344">
        <f t="shared" si="18"/>
        <v>489609</v>
      </c>
      <c r="BZ69" s="345" t="s">
        <v>12</v>
      </c>
      <c r="CA69" s="344">
        <f t="shared" si="16"/>
        <v>65613</v>
      </c>
      <c r="CB69" s="345" t="s">
        <v>12</v>
      </c>
      <c r="CC69" s="343">
        <v>0</v>
      </c>
      <c r="CD69" s="408"/>
      <c r="CE69" s="344">
        <f t="shared" si="17"/>
        <v>111107</v>
      </c>
      <c r="CF69" s="408"/>
      <c r="CG69" s="395">
        <v>65000</v>
      </c>
      <c r="CH69" s="395">
        <v>46107</v>
      </c>
      <c r="CI69" s="344">
        <f t="shared" si="12"/>
        <v>0</v>
      </c>
      <c r="CJ69" s="394" t="s">
        <v>732</v>
      </c>
      <c r="CK69" s="297">
        <v>53</v>
      </c>
      <c r="CL69" s="302" t="s">
        <v>292</v>
      </c>
      <c r="CM69" s="415"/>
      <c r="CN69" s="415"/>
      <c r="CO69" s="321">
        <f>((+BP204))</f>
        <v>570335.82999999996</v>
      </c>
      <c r="CP69" s="304" t="s">
        <v>12</v>
      </c>
      <c r="CQ69" s="415"/>
      <c r="CR69" s="415"/>
      <c r="CS69" s="415"/>
      <c r="CT69" s="415"/>
      <c r="CU69" s="415"/>
      <c r="CV69" s="415"/>
      <c r="CW69" s="415"/>
      <c r="CX69" s="415"/>
      <c r="CY69" s="415"/>
      <c r="CZ69" s="415"/>
    </row>
    <row r="70" spans="1:104" x14ac:dyDescent="0.2">
      <c r="A70" s="343">
        <f t="shared" si="4"/>
        <v>1</v>
      </c>
      <c r="B70" s="346" t="s">
        <v>287</v>
      </c>
      <c r="C70" s="395">
        <v>138017</v>
      </c>
      <c r="D70" s="408"/>
      <c r="E70" s="409">
        <v>0</v>
      </c>
      <c r="F70" s="409">
        <v>0</v>
      </c>
      <c r="G70" s="409">
        <v>0</v>
      </c>
      <c r="H70" s="409">
        <v>0</v>
      </c>
      <c r="I70" s="409">
        <v>0</v>
      </c>
      <c r="J70" s="409">
        <v>0</v>
      </c>
      <c r="K70" s="409">
        <v>0</v>
      </c>
      <c r="L70" s="409">
        <v>0</v>
      </c>
      <c r="M70" s="395">
        <v>12729</v>
      </c>
      <c r="N70" s="344">
        <f t="shared" si="5"/>
        <v>12729</v>
      </c>
      <c r="O70" s="408"/>
      <c r="P70" s="395">
        <v>19408</v>
      </c>
      <c r="Q70" s="409"/>
      <c r="R70" s="395">
        <v>3455</v>
      </c>
      <c r="S70" s="395">
        <v>201</v>
      </c>
      <c r="T70" s="395">
        <v>54869</v>
      </c>
      <c r="U70" s="395">
        <v>239000</v>
      </c>
      <c r="V70" s="395">
        <v>30071</v>
      </c>
      <c r="W70" s="349">
        <f t="shared" si="14"/>
        <v>347004</v>
      </c>
      <c r="X70" s="408"/>
      <c r="Y70" s="409"/>
      <c r="Z70" s="409"/>
      <c r="AA70" s="409"/>
      <c r="AB70" s="409"/>
      <c r="AC70" s="409"/>
      <c r="AD70" s="409"/>
      <c r="AE70" s="344">
        <f t="shared" si="6"/>
        <v>0</v>
      </c>
      <c r="AF70" s="408"/>
      <c r="AG70" s="344">
        <f t="shared" si="15"/>
        <v>359733</v>
      </c>
      <c r="AH70" s="408"/>
      <c r="AI70" s="343">
        <v>0</v>
      </c>
      <c r="AJ70" s="343">
        <v>0</v>
      </c>
      <c r="AK70" s="343">
        <v>0</v>
      </c>
      <c r="AL70" s="343">
        <v>0</v>
      </c>
      <c r="AM70" s="344">
        <f t="shared" si="7"/>
        <v>0</v>
      </c>
      <c r="AN70" s="408"/>
      <c r="AO70" s="395">
        <v>263511</v>
      </c>
      <c r="AP70" s="343">
        <v>0</v>
      </c>
      <c r="AQ70" s="343">
        <v>0</v>
      </c>
      <c r="AR70" s="343">
        <v>0</v>
      </c>
      <c r="AS70" s="344">
        <f t="shared" si="8"/>
        <v>263511</v>
      </c>
      <c r="AT70" s="408"/>
      <c r="AU70" s="395">
        <v>2049</v>
      </c>
      <c r="AV70" s="395">
        <v>87</v>
      </c>
      <c r="AW70" s="395">
        <v>7096</v>
      </c>
      <c r="AX70" s="343">
        <v>0</v>
      </c>
      <c r="AY70" s="343">
        <v>0</v>
      </c>
      <c r="AZ70" s="395">
        <v>21998</v>
      </c>
      <c r="BA70" s="344">
        <f>(SUM(AU70:AZ70))</f>
        <v>31230</v>
      </c>
      <c r="BB70" s="408"/>
      <c r="BC70" s="343">
        <v>0</v>
      </c>
      <c r="BD70" s="395">
        <v>332</v>
      </c>
      <c r="BE70" s="395">
        <v>11280</v>
      </c>
      <c r="BF70" s="395">
        <v>2369</v>
      </c>
      <c r="BG70" s="344">
        <f t="shared" si="9"/>
        <v>13981</v>
      </c>
      <c r="BH70" s="408"/>
      <c r="BI70" s="395">
        <v>18747</v>
      </c>
      <c r="BJ70" s="408"/>
      <c r="BK70" s="343">
        <v>0</v>
      </c>
      <c r="BL70" s="343">
        <v>0</v>
      </c>
      <c r="BM70" s="395">
        <v>4826</v>
      </c>
      <c r="BN70" s="395">
        <v>3288</v>
      </c>
      <c r="BO70" s="343">
        <v>0</v>
      </c>
      <c r="BP70" s="343">
        <v>0</v>
      </c>
      <c r="BQ70" s="343">
        <v>0</v>
      </c>
      <c r="BR70" s="343">
        <v>0</v>
      </c>
      <c r="BS70" s="343">
        <v>0</v>
      </c>
      <c r="BT70" s="343">
        <v>0</v>
      </c>
      <c r="BU70" s="343">
        <v>0</v>
      </c>
      <c r="BV70" s="343">
        <v>0</v>
      </c>
      <c r="BW70" s="344">
        <f t="shared" si="10"/>
        <v>8114</v>
      </c>
      <c r="BX70" s="345" t="s">
        <v>12</v>
      </c>
      <c r="BY70" s="344">
        <f t="shared" si="18"/>
        <v>335583</v>
      </c>
      <c r="BZ70" s="345" t="s">
        <v>12</v>
      </c>
      <c r="CA70" s="344">
        <f t="shared" si="16"/>
        <v>24150</v>
      </c>
      <c r="CB70" s="345" t="s">
        <v>12</v>
      </c>
      <c r="CC70" s="343">
        <v>0</v>
      </c>
      <c r="CD70" s="408"/>
      <c r="CE70" s="344">
        <f t="shared" si="17"/>
        <v>162167</v>
      </c>
      <c r="CF70" s="408"/>
      <c r="CG70" s="395">
        <v>129734</v>
      </c>
      <c r="CH70" s="395">
        <v>32433</v>
      </c>
      <c r="CI70" s="344">
        <f t="shared" si="12"/>
        <v>0</v>
      </c>
      <c r="CJ70" s="394" t="s">
        <v>732</v>
      </c>
      <c r="CK70" s="297">
        <v>54</v>
      </c>
      <c r="CL70" s="302" t="s">
        <v>294</v>
      </c>
      <c r="CM70" s="415"/>
      <c r="CN70" s="415"/>
      <c r="CO70" s="321">
        <f>((+BQ204))</f>
        <v>21451.83</v>
      </c>
      <c r="CP70" s="304" t="s">
        <v>12</v>
      </c>
      <c r="CQ70" s="415"/>
      <c r="CR70" s="415"/>
      <c r="CS70" s="415"/>
      <c r="CT70" s="415"/>
      <c r="CU70" s="415"/>
      <c r="CV70" s="415"/>
      <c r="CW70" s="415"/>
      <c r="CX70" s="415"/>
      <c r="CY70" s="415"/>
      <c r="CZ70" s="415"/>
    </row>
    <row r="71" spans="1:104" x14ac:dyDescent="0.2">
      <c r="A71" s="343">
        <f t="shared" si="4"/>
        <v>1</v>
      </c>
      <c r="B71" s="346" t="s">
        <v>289</v>
      </c>
      <c r="C71" s="395">
        <v>748060</v>
      </c>
      <c r="D71" s="408"/>
      <c r="E71" s="395">
        <v>261819</v>
      </c>
      <c r="F71" s="409">
        <v>0</v>
      </c>
      <c r="G71" s="395">
        <v>13105</v>
      </c>
      <c r="H71" s="409">
        <v>0</v>
      </c>
      <c r="I71" s="409">
        <v>0</v>
      </c>
      <c r="J71" s="409">
        <v>0</v>
      </c>
      <c r="K71" s="409">
        <v>0</v>
      </c>
      <c r="L71" s="409">
        <v>0</v>
      </c>
      <c r="M71" s="395">
        <v>3146</v>
      </c>
      <c r="N71" s="344">
        <f t="shared" si="5"/>
        <v>278070</v>
      </c>
      <c r="O71" s="408"/>
      <c r="P71" s="395">
        <v>132643</v>
      </c>
      <c r="Q71" s="409"/>
      <c r="R71" s="409"/>
      <c r="S71" s="409">
        <v>0</v>
      </c>
      <c r="T71" s="409">
        <v>0</v>
      </c>
      <c r="U71" s="409">
        <v>0</v>
      </c>
      <c r="V71" s="395">
        <v>43803</v>
      </c>
      <c r="W71" s="349">
        <f t="shared" si="14"/>
        <v>176446</v>
      </c>
      <c r="X71" s="408"/>
      <c r="Y71" s="409"/>
      <c r="Z71" s="409"/>
      <c r="AA71" s="409"/>
      <c r="AB71" s="409"/>
      <c r="AC71" s="409"/>
      <c r="AD71" s="409"/>
      <c r="AE71" s="344">
        <f t="shared" si="6"/>
        <v>0</v>
      </c>
      <c r="AF71" s="408"/>
      <c r="AG71" s="344">
        <f t="shared" si="15"/>
        <v>454516</v>
      </c>
      <c r="AH71" s="408"/>
      <c r="AI71" s="343">
        <v>0</v>
      </c>
      <c r="AJ71" s="343">
        <v>0</v>
      </c>
      <c r="AK71" s="343">
        <v>0</v>
      </c>
      <c r="AL71" s="343">
        <v>0</v>
      </c>
      <c r="AM71" s="344">
        <f t="shared" si="7"/>
        <v>0</v>
      </c>
      <c r="AN71" s="408"/>
      <c r="AO71" s="343">
        <v>0</v>
      </c>
      <c r="AP71" s="343">
        <v>0</v>
      </c>
      <c r="AQ71" s="343">
        <v>0</v>
      </c>
      <c r="AR71" s="343">
        <v>0</v>
      </c>
      <c r="AS71" s="344">
        <f t="shared" si="8"/>
        <v>0</v>
      </c>
      <c r="AT71" s="408"/>
      <c r="AU71" s="395">
        <v>112140</v>
      </c>
      <c r="AV71" s="395">
        <v>1639</v>
      </c>
      <c r="AW71" s="395">
        <v>3714</v>
      </c>
      <c r="AX71" s="343">
        <v>0</v>
      </c>
      <c r="AY71" s="343">
        <v>0</v>
      </c>
      <c r="AZ71" s="395">
        <v>2312</v>
      </c>
      <c r="BA71" s="344">
        <f t="shared" si="13"/>
        <v>119805</v>
      </c>
      <c r="BB71" s="408"/>
      <c r="BC71" s="395">
        <v>6444</v>
      </c>
      <c r="BD71" s="395">
        <v>6630</v>
      </c>
      <c r="BE71" s="395">
        <v>4450</v>
      </c>
      <c r="BF71" s="343">
        <v>0</v>
      </c>
      <c r="BG71" s="344">
        <f t="shared" si="9"/>
        <v>17524</v>
      </c>
      <c r="BH71" s="408"/>
      <c r="BI71" s="395">
        <v>149012</v>
      </c>
      <c r="BJ71" s="408"/>
      <c r="BK71" s="343">
        <v>0</v>
      </c>
      <c r="BL71" s="343">
        <v>0</v>
      </c>
      <c r="BM71" s="395">
        <v>34944</v>
      </c>
      <c r="BN71" s="395">
        <v>2102</v>
      </c>
      <c r="BO71" s="343">
        <v>0</v>
      </c>
      <c r="BP71" s="343">
        <v>0</v>
      </c>
      <c r="BQ71" s="343">
        <v>0</v>
      </c>
      <c r="BR71" s="343">
        <v>0</v>
      </c>
      <c r="BS71" s="343">
        <v>0</v>
      </c>
      <c r="BT71" s="343">
        <v>0</v>
      </c>
      <c r="BU71" s="343">
        <v>0</v>
      </c>
      <c r="BV71" s="395">
        <v>13205</v>
      </c>
      <c r="BW71" s="344">
        <f t="shared" si="10"/>
        <v>50251</v>
      </c>
      <c r="BX71" s="345" t="s">
        <v>12</v>
      </c>
      <c r="BY71" s="344">
        <f>(+BW71+BI71+BG71+BA71+AS71+AM71)</f>
        <v>336592</v>
      </c>
      <c r="BZ71" s="345" t="s">
        <v>12</v>
      </c>
      <c r="CA71" s="344">
        <f t="shared" si="16"/>
        <v>117924</v>
      </c>
      <c r="CB71" s="345" t="s">
        <v>12</v>
      </c>
      <c r="CC71" s="343">
        <v>0</v>
      </c>
      <c r="CD71" s="408"/>
      <c r="CE71" s="344">
        <f t="shared" si="17"/>
        <v>865984</v>
      </c>
      <c r="CF71" s="408"/>
      <c r="CG71" s="395">
        <v>750000</v>
      </c>
      <c r="CH71" s="439"/>
      <c r="CI71" s="344">
        <f t="shared" si="12"/>
        <v>115984</v>
      </c>
      <c r="CJ71" s="394" t="s">
        <v>732</v>
      </c>
      <c r="CK71" s="297">
        <v>55</v>
      </c>
      <c r="CL71" s="302" t="s">
        <v>539</v>
      </c>
      <c r="CM71" s="415"/>
      <c r="CN71" s="415"/>
      <c r="CO71" s="321">
        <f>((+BR204))</f>
        <v>20351</v>
      </c>
      <c r="CP71" s="304" t="s">
        <v>12</v>
      </c>
      <c r="CQ71" s="415"/>
      <c r="CR71" s="415"/>
      <c r="CS71" s="415"/>
      <c r="CT71" s="415"/>
      <c r="CU71" s="415"/>
      <c r="CV71" s="415"/>
      <c r="CW71" s="415"/>
      <c r="CX71" s="415"/>
      <c r="CY71" s="415"/>
      <c r="CZ71" s="415"/>
    </row>
    <row r="72" spans="1:104" x14ac:dyDescent="0.2">
      <c r="A72" s="343">
        <f t="shared" si="4"/>
        <v>1</v>
      </c>
      <c r="B72" s="346" t="s">
        <v>291</v>
      </c>
      <c r="C72" s="395">
        <v>554870</v>
      </c>
      <c r="D72" s="408"/>
      <c r="E72" s="395">
        <v>338373</v>
      </c>
      <c r="F72" s="409">
        <v>0</v>
      </c>
      <c r="G72" s="395">
        <v>28947</v>
      </c>
      <c r="H72" s="409">
        <v>0</v>
      </c>
      <c r="I72" s="409">
        <v>0</v>
      </c>
      <c r="J72" s="409">
        <v>0</v>
      </c>
      <c r="K72" s="409">
        <v>0</v>
      </c>
      <c r="L72" s="409">
        <v>0</v>
      </c>
      <c r="M72" s="395">
        <v>3635606</v>
      </c>
      <c r="N72" s="344">
        <f t="shared" si="5"/>
        <v>4002926</v>
      </c>
      <c r="O72" s="408"/>
      <c r="P72" s="395">
        <v>381504</v>
      </c>
      <c r="Q72" s="409"/>
      <c r="R72" s="409"/>
      <c r="S72" s="409">
        <v>0</v>
      </c>
      <c r="T72" s="395">
        <v>103595</v>
      </c>
      <c r="U72" s="409">
        <v>0</v>
      </c>
      <c r="V72" s="409">
        <v>0</v>
      </c>
      <c r="W72" s="349">
        <f t="shared" si="14"/>
        <v>485099</v>
      </c>
      <c r="X72" s="408"/>
      <c r="Y72" s="409"/>
      <c r="Z72" s="409"/>
      <c r="AA72" s="409"/>
      <c r="AB72" s="409"/>
      <c r="AC72" s="409"/>
      <c r="AD72" s="409"/>
      <c r="AE72" s="344">
        <f t="shared" si="6"/>
        <v>0</v>
      </c>
      <c r="AF72" s="408"/>
      <c r="AG72" s="344">
        <f t="shared" si="15"/>
        <v>4488025</v>
      </c>
      <c r="AH72" s="408"/>
      <c r="AI72" s="343">
        <v>0</v>
      </c>
      <c r="AJ72" s="343">
        <v>0</v>
      </c>
      <c r="AK72" s="343">
        <v>0</v>
      </c>
      <c r="AL72" s="343">
        <v>0</v>
      </c>
      <c r="AM72" s="344">
        <f t="shared" si="7"/>
        <v>0</v>
      </c>
      <c r="AN72" s="408"/>
      <c r="AO72" s="343">
        <v>0</v>
      </c>
      <c r="AP72" s="343">
        <v>0</v>
      </c>
      <c r="AQ72" s="343">
        <v>0</v>
      </c>
      <c r="AR72" s="395">
        <v>16717</v>
      </c>
      <c r="AS72" s="344">
        <f t="shared" si="8"/>
        <v>16717</v>
      </c>
      <c r="AT72" s="408"/>
      <c r="AU72" s="395">
        <v>100945</v>
      </c>
      <c r="AV72" s="395">
        <v>47346</v>
      </c>
      <c r="AW72" s="395">
        <v>65551</v>
      </c>
      <c r="AX72" s="395">
        <v>52109</v>
      </c>
      <c r="AY72" s="343">
        <v>0</v>
      </c>
      <c r="AZ72" s="395">
        <v>2359</v>
      </c>
      <c r="BA72" s="344">
        <f>(SUM(AU72:AZ72))</f>
        <v>268310</v>
      </c>
      <c r="BB72" s="408"/>
      <c r="BC72" s="395">
        <v>21500</v>
      </c>
      <c r="BD72" s="343">
        <v>0</v>
      </c>
      <c r="BE72" s="395">
        <v>68967</v>
      </c>
      <c r="BF72" s="395">
        <v>16040</v>
      </c>
      <c r="BG72" s="344">
        <f t="shared" si="9"/>
        <v>106507</v>
      </c>
      <c r="BH72" s="408"/>
      <c r="BI72" s="395">
        <v>85767</v>
      </c>
      <c r="BJ72" s="408"/>
      <c r="BK72" s="343">
        <v>0</v>
      </c>
      <c r="BL72" s="343">
        <v>0</v>
      </c>
      <c r="BM72" s="395">
        <v>52238</v>
      </c>
      <c r="BN72" s="395">
        <v>1876</v>
      </c>
      <c r="BO72" s="395">
        <v>2763231</v>
      </c>
      <c r="BP72" s="343">
        <v>0</v>
      </c>
      <c r="BQ72" s="343">
        <v>0</v>
      </c>
      <c r="BR72" s="343">
        <v>0</v>
      </c>
      <c r="BS72" s="343">
        <v>0</v>
      </c>
      <c r="BT72" s="343">
        <v>0</v>
      </c>
      <c r="BU72" s="343">
        <v>0</v>
      </c>
      <c r="BV72" s="395">
        <v>82023</v>
      </c>
      <c r="BW72" s="344">
        <f t="shared" si="10"/>
        <v>2899368</v>
      </c>
      <c r="BX72" s="345" t="s">
        <v>12</v>
      </c>
      <c r="BY72" s="344">
        <f t="shared" si="18"/>
        <v>3376669</v>
      </c>
      <c r="BZ72" s="345" t="s">
        <v>12</v>
      </c>
      <c r="CA72" s="344">
        <f t="shared" si="16"/>
        <v>1111356</v>
      </c>
      <c r="CB72" s="345" t="s">
        <v>12</v>
      </c>
      <c r="CC72" s="343">
        <v>0</v>
      </c>
      <c r="CD72" s="408"/>
      <c r="CE72" s="344">
        <f t="shared" si="17"/>
        <v>1666226</v>
      </c>
      <c r="CF72" s="408"/>
      <c r="CG72" s="395">
        <v>1666226</v>
      </c>
      <c r="CH72" s="439"/>
      <c r="CI72" s="344">
        <f t="shared" si="12"/>
        <v>0</v>
      </c>
      <c r="CJ72" s="394" t="s">
        <v>732</v>
      </c>
      <c r="CK72" s="297">
        <v>56</v>
      </c>
      <c r="CL72" s="302" t="s">
        <v>298</v>
      </c>
      <c r="CM72" s="415"/>
      <c r="CN72" s="415"/>
      <c r="CO72" s="321">
        <f>((+BS204))</f>
        <v>138707.17000000001</v>
      </c>
      <c r="CP72" s="304" t="s">
        <v>12</v>
      </c>
      <c r="CQ72" s="415"/>
      <c r="CR72" s="415"/>
      <c r="CS72" s="415"/>
      <c r="CT72" s="415"/>
      <c r="CU72" s="415"/>
      <c r="CV72" s="415"/>
      <c r="CW72" s="415"/>
      <c r="CX72" s="415"/>
      <c r="CY72" s="415"/>
      <c r="CZ72" s="415"/>
    </row>
    <row r="73" spans="1:104" x14ac:dyDescent="0.2">
      <c r="A73" s="343">
        <f t="shared" si="4"/>
        <v>1</v>
      </c>
      <c r="B73" s="346" t="s">
        <v>293</v>
      </c>
      <c r="C73" s="395">
        <v>274900</v>
      </c>
      <c r="D73" s="408"/>
      <c r="E73" s="395">
        <v>6126</v>
      </c>
      <c r="F73" s="409">
        <v>0</v>
      </c>
      <c r="G73" s="343">
        <v>0</v>
      </c>
      <c r="H73" s="409">
        <v>0</v>
      </c>
      <c r="I73" s="409">
        <v>0</v>
      </c>
      <c r="J73" s="409">
        <v>0</v>
      </c>
      <c r="K73" s="409">
        <v>0</v>
      </c>
      <c r="L73" s="409">
        <v>0</v>
      </c>
      <c r="M73" s="409">
        <v>0</v>
      </c>
      <c r="N73" s="344">
        <f t="shared" si="5"/>
        <v>6126</v>
      </c>
      <c r="O73" s="408"/>
      <c r="P73" s="395">
        <v>46429</v>
      </c>
      <c r="Q73" s="395">
        <v>6973</v>
      </c>
      <c r="R73" s="395">
        <v>43618</v>
      </c>
      <c r="S73" s="409">
        <v>0</v>
      </c>
      <c r="T73" s="395">
        <v>101292</v>
      </c>
      <c r="U73" s="395">
        <v>1003000</v>
      </c>
      <c r="V73" s="409">
        <v>0</v>
      </c>
      <c r="W73" s="349">
        <f t="shared" si="14"/>
        <v>1201312</v>
      </c>
      <c r="X73" s="408"/>
      <c r="Y73" s="409"/>
      <c r="Z73" s="409"/>
      <c r="AA73" s="409"/>
      <c r="AB73" s="409"/>
      <c r="AC73" s="409"/>
      <c r="AD73" s="409"/>
      <c r="AE73" s="344">
        <f t="shared" si="6"/>
        <v>0</v>
      </c>
      <c r="AF73" s="408"/>
      <c r="AG73" s="344">
        <f t="shared" si="15"/>
        <v>1207438</v>
      </c>
      <c r="AH73" s="408"/>
      <c r="AI73" s="343">
        <v>0</v>
      </c>
      <c r="AJ73" s="343">
        <v>0</v>
      </c>
      <c r="AK73" s="343">
        <v>0</v>
      </c>
      <c r="AL73" s="343">
        <v>0</v>
      </c>
      <c r="AM73" s="344">
        <f t="shared" si="7"/>
        <v>0</v>
      </c>
      <c r="AN73" s="408"/>
      <c r="AO73" s="343">
        <v>0</v>
      </c>
      <c r="AP73" s="343">
        <v>0</v>
      </c>
      <c r="AQ73" s="343">
        <v>0</v>
      </c>
      <c r="AR73" s="343">
        <v>0</v>
      </c>
      <c r="AS73" s="344">
        <f t="shared" si="8"/>
        <v>0</v>
      </c>
      <c r="AT73" s="408"/>
      <c r="AU73" s="395">
        <v>51018</v>
      </c>
      <c r="AV73" s="395">
        <v>2616</v>
      </c>
      <c r="AW73" s="395">
        <v>35923</v>
      </c>
      <c r="AX73" s="343">
        <v>0</v>
      </c>
      <c r="AY73" s="343">
        <v>0</v>
      </c>
      <c r="AZ73" s="343">
        <v>0</v>
      </c>
      <c r="BA73" s="344">
        <f t="shared" si="13"/>
        <v>89557</v>
      </c>
      <c r="BB73" s="408"/>
      <c r="BC73" s="395">
        <v>65937</v>
      </c>
      <c r="BD73" s="343">
        <v>0</v>
      </c>
      <c r="BE73" s="395">
        <v>35254</v>
      </c>
      <c r="BF73" s="343">
        <v>0</v>
      </c>
      <c r="BG73" s="344">
        <f t="shared" si="9"/>
        <v>101191</v>
      </c>
      <c r="BH73" s="408"/>
      <c r="BI73" s="395">
        <v>34853</v>
      </c>
      <c r="BJ73" s="408"/>
      <c r="BK73" s="343">
        <v>0</v>
      </c>
      <c r="BL73" s="343">
        <v>0</v>
      </c>
      <c r="BM73" s="395">
        <v>2671</v>
      </c>
      <c r="BN73" s="343">
        <v>0</v>
      </c>
      <c r="BO73" s="395">
        <v>87109</v>
      </c>
      <c r="BP73" s="343">
        <v>0</v>
      </c>
      <c r="BQ73" s="343">
        <v>0</v>
      </c>
      <c r="BR73" s="343">
        <v>0</v>
      </c>
      <c r="BS73" s="343">
        <v>0</v>
      </c>
      <c r="BT73" s="343">
        <v>0</v>
      </c>
      <c r="BU73" s="343">
        <v>0</v>
      </c>
      <c r="BV73" s="343">
        <v>0</v>
      </c>
      <c r="BW73" s="344">
        <f t="shared" si="10"/>
        <v>89780</v>
      </c>
      <c r="BX73" s="345" t="s">
        <v>12</v>
      </c>
      <c r="BY73" s="344">
        <f t="shared" si="18"/>
        <v>315381</v>
      </c>
      <c r="BZ73" s="345" t="s">
        <v>83</v>
      </c>
      <c r="CA73" s="344">
        <f t="shared" si="16"/>
        <v>892057</v>
      </c>
      <c r="CB73" s="345" t="s">
        <v>12</v>
      </c>
      <c r="CC73" s="343">
        <v>0</v>
      </c>
      <c r="CD73" s="408"/>
      <c r="CE73" s="344">
        <f t="shared" si="17"/>
        <v>1166957</v>
      </c>
      <c r="CF73" s="408"/>
      <c r="CG73" s="395">
        <v>1166957</v>
      </c>
      <c r="CH73" s="439"/>
      <c r="CI73" s="344">
        <f t="shared" si="12"/>
        <v>0</v>
      </c>
      <c r="CJ73" s="394" t="s">
        <v>732</v>
      </c>
      <c r="CK73" s="297">
        <v>57</v>
      </c>
      <c r="CL73" s="302" t="s">
        <v>300</v>
      </c>
      <c r="CM73" s="415"/>
      <c r="CN73" s="415"/>
      <c r="CO73" s="321">
        <f>((+BT204))</f>
        <v>2877689.85</v>
      </c>
      <c r="CP73" s="304" t="s">
        <v>12</v>
      </c>
      <c r="CQ73" s="415"/>
      <c r="CR73" s="415"/>
      <c r="CS73" s="415"/>
      <c r="CT73" s="415"/>
      <c r="CU73" s="415"/>
      <c r="CV73" s="415"/>
      <c r="CW73" s="415"/>
      <c r="CX73" s="415"/>
      <c r="CY73" s="415"/>
      <c r="CZ73" s="415"/>
    </row>
    <row r="74" spans="1:104" x14ac:dyDescent="0.2">
      <c r="A74" s="343">
        <f t="shared" si="4"/>
        <v>1</v>
      </c>
      <c r="B74" s="346" t="s">
        <v>295</v>
      </c>
      <c r="C74" s="343">
        <v>85579</v>
      </c>
      <c r="D74" s="408"/>
      <c r="E74" s="409">
        <v>0</v>
      </c>
      <c r="F74" s="409">
        <v>0</v>
      </c>
      <c r="G74" s="343">
        <v>1002</v>
      </c>
      <c r="H74" s="409">
        <v>0</v>
      </c>
      <c r="I74" s="409">
        <v>0</v>
      </c>
      <c r="J74" s="409">
        <v>0</v>
      </c>
      <c r="K74" s="343">
        <v>9250</v>
      </c>
      <c r="L74" s="409">
        <v>0</v>
      </c>
      <c r="M74" s="409">
        <v>0</v>
      </c>
      <c r="N74" s="344">
        <f t="shared" si="5"/>
        <v>10252</v>
      </c>
      <c r="O74" s="408"/>
      <c r="P74" s="343">
        <v>22461</v>
      </c>
      <c r="Q74" s="409"/>
      <c r="R74" s="409"/>
      <c r="S74" s="343">
        <v>3429</v>
      </c>
      <c r="T74" s="343">
        <v>21403</v>
      </c>
      <c r="U74" s="409">
        <v>0</v>
      </c>
      <c r="V74" s="409">
        <v>0</v>
      </c>
      <c r="W74" s="349">
        <f t="shared" ref="W74:W105" si="19">(SUM(P74:V74))</f>
        <v>47293</v>
      </c>
      <c r="X74" s="408"/>
      <c r="Y74" s="409"/>
      <c r="Z74" s="409"/>
      <c r="AA74" s="409"/>
      <c r="AB74" s="409"/>
      <c r="AC74" s="409"/>
      <c r="AD74" s="409"/>
      <c r="AE74" s="344">
        <f t="shared" si="6"/>
        <v>0</v>
      </c>
      <c r="AF74" s="408"/>
      <c r="AG74" s="344">
        <f t="shared" ref="AG74:AG105" si="20">(+AE74+W74+N74)</f>
        <v>57545</v>
      </c>
      <c r="AH74" s="408"/>
      <c r="AI74" s="343">
        <v>0</v>
      </c>
      <c r="AJ74" s="343">
        <v>0</v>
      </c>
      <c r="AK74" s="343">
        <v>0</v>
      </c>
      <c r="AL74" s="343">
        <v>1200</v>
      </c>
      <c r="AM74" s="344">
        <f t="shared" si="7"/>
        <v>1200</v>
      </c>
      <c r="AN74" s="408"/>
      <c r="AO74" s="343">
        <v>0</v>
      </c>
      <c r="AP74" s="343">
        <v>0</v>
      </c>
      <c r="AQ74" s="343">
        <v>0</v>
      </c>
      <c r="AR74" s="343">
        <v>297</v>
      </c>
      <c r="AS74" s="344">
        <f t="shared" si="8"/>
        <v>297</v>
      </c>
      <c r="AT74" s="408"/>
      <c r="AU74" s="343">
        <v>0</v>
      </c>
      <c r="AV74" s="343">
        <v>2963</v>
      </c>
      <c r="AW74" s="343">
        <v>2987</v>
      </c>
      <c r="AX74" s="343">
        <v>560</v>
      </c>
      <c r="AY74" s="343">
        <v>0</v>
      </c>
      <c r="AZ74" s="343">
        <v>0</v>
      </c>
      <c r="BA74" s="344">
        <f t="shared" si="13"/>
        <v>6510</v>
      </c>
      <c r="BB74" s="408"/>
      <c r="BC74" s="343">
        <v>0</v>
      </c>
      <c r="BD74" s="343">
        <v>0</v>
      </c>
      <c r="BE74" s="343">
        <v>668</v>
      </c>
      <c r="BF74" s="343">
        <v>0</v>
      </c>
      <c r="BG74" s="344">
        <f t="shared" si="9"/>
        <v>668</v>
      </c>
      <c r="BH74" s="408"/>
      <c r="BI74" s="343">
        <v>6647</v>
      </c>
      <c r="BJ74" s="408"/>
      <c r="BK74" s="343">
        <v>0</v>
      </c>
      <c r="BL74" s="343">
        <v>0</v>
      </c>
      <c r="BM74" s="343">
        <v>0</v>
      </c>
      <c r="BN74" s="343">
        <v>7000</v>
      </c>
      <c r="BO74" s="343">
        <v>250</v>
      </c>
      <c r="BP74" s="343">
        <v>0</v>
      </c>
      <c r="BQ74" s="343">
        <v>0</v>
      </c>
      <c r="BR74" s="343">
        <v>0</v>
      </c>
      <c r="BS74" s="343">
        <v>0</v>
      </c>
      <c r="BT74" s="343">
        <v>0</v>
      </c>
      <c r="BU74" s="343">
        <v>0</v>
      </c>
      <c r="BV74" s="343">
        <v>0</v>
      </c>
      <c r="BW74" s="344">
        <f t="shared" si="10"/>
        <v>7250</v>
      </c>
      <c r="BX74" s="345" t="s">
        <v>12</v>
      </c>
      <c r="BY74" s="344">
        <f t="shared" si="18"/>
        <v>22572</v>
      </c>
      <c r="BZ74" s="345" t="s">
        <v>12</v>
      </c>
      <c r="CA74" s="344">
        <f t="shared" ref="CA74:CA105" si="21">((+AE74+W74+N74)-BY74)</f>
        <v>34973</v>
      </c>
      <c r="CB74" s="345" t="s">
        <v>12</v>
      </c>
      <c r="CC74" s="343">
        <v>0</v>
      </c>
      <c r="CD74" s="408"/>
      <c r="CE74" s="344">
        <f t="shared" ref="CE74:CE105" si="22">(+CA74+CC74+C74)</f>
        <v>120552</v>
      </c>
      <c r="CF74" s="408"/>
      <c r="CG74" s="343">
        <v>35000</v>
      </c>
      <c r="CH74" s="343">
        <v>85552</v>
      </c>
      <c r="CI74" s="344">
        <f>CE74-CG74-CH74</f>
        <v>0</v>
      </c>
      <c r="CJ74" s="394" t="s">
        <v>732</v>
      </c>
      <c r="CK74" s="297">
        <v>58</v>
      </c>
      <c r="CL74" s="302" t="s">
        <v>302</v>
      </c>
      <c r="CM74" s="415"/>
      <c r="CN74" s="415"/>
      <c r="CO74" s="321">
        <f>((+BU204))</f>
        <v>3091460.5700000003</v>
      </c>
      <c r="CP74" s="304" t="s">
        <v>12</v>
      </c>
      <c r="CQ74" s="415"/>
      <c r="CR74" s="415"/>
      <c r="CS74" s="415"/>
      <c r="CT74" s="415"/>
      <c r="CU74" s="415"/>
      <c r="CV74" s="415"/>
      <c r="CW74" s="415"/>
      <c r="CX74" s="415"/>
      <c r="CY74" s="415"/>
      <c r="CZ74" s="415"/>
    </row>
    <row r="75" spans="1:104" x14ac:dyDescent="0.2">
      <c r="A75" s="343">
        <f t="shared" ref="A75:A138" si="23">((IF(OR(BY75&gt;0,CA75&gt;0),1,)))</f>
        <v>1</v>
      </c>
      <c r="B75" s="346" t="s">
        <v>297</v>
      </c>
      <c r="C75" s="395">
        <v>1937793</v>
      </c>
      <c r="D75" s="408"/>
      <c r="E75" s="395">
        <v>222133</v>
      </c>
      <c r="F75" s="409">
        <v>0</v>
      </c>
      <c r="G75" s="395">
        <v>105299</v>
      </c>
      <c r="H75" s="395">
        <v>40403</v>
      </c>
      <c r="I75" s="409"/>
      <c r="J75" s="409">
        <v>0</v>
      </c>
      <c r="K75" s="409">
        <v>0</v>
      </c>
      <c r="L75" s="409">
        <v>0</v>
      </c>
      <c r="M75" s="395">
        <v>64456</v>
      </c>
      <c r="N75" s="344">
        <f t="shared" ref="N75:N138" si="24">+(SUM(E75:M75))</f>
        <v>432291</v>
      </c>
      <c r="O75" s="408"/>
      <c r="P75" s="395">
        <v>172905</v>
      </c>
      <c r="Q75" s="395">
        <v>26233</v>
      </c>
      <c r="R75" s="395">
        <v>139572</v>
      </c>
      <c r="S75" s="409">
        <v>0</v>
      </c>
      <c r="T75" s="409">
        <v>0</v>
      </c>
      <c r="U75" s="409">
        <v>0</v>
      </c>
      <c r="V75" s="409">
        <v>0</v>
      </c>
      <c r="W75" s="349">
        <f t="shared" si="19"/>
        <v>338710</v>
      </c>
      <c r="X75" s="408"/>
      <c r="Y75" s="409"/>
      <c r="Z75" s="409"/>
      <c r="AA75" s="409"/>
      <c r="AB75" s="409"/>
      <c r="AC75" s="409"/>
      <c r="AD75" s="409"/>
      <c r="AE75" s="344">
        <f t="shared" ref="AE75:AE138" si="25">(SUM(Y75:AD75))</f>
        <v>0</v>
      </c>
      <c r="AF75" s="408"/>
      <c r="AG75" s="344">
        <f t="shared" si="20"/>
        <v>771001</v>
      </c>
      <c r="AH75" s="408"/>
      <c r="AI75" s="343">
        <v>0</v>
      </c>
      <c r="AJ75" s="343">
        <v>0</v>
      </c>
      <c r="AK75" s="343">
        <v>0</v>
      </c>
      <c r="AL75" s="343">
        <v>0</v>
      </c>
      <c r="AM75" s="344">
        <f t="shared" si="7"/>
        <v>0</v>
      </c>
      <c r="AN75" s="408"/>
      <c r="AO75" s="343">
        <v>0</v>
      </c>
      <c r="AP75" s="343">
        <v>0</v>
      </c>
      <c r="AQ75" s="343">
        <v>0</v>
      </c>
      <c r="AR75" s="343">
        <v>0</v>
      </c>
      <c r="AS75" s="344">
        <f t="shared" ref="AS75:AS138" si="26">(SUM(AO75:AR75))</f>
        <v>0</v>
      </c>
      <c r="AT75" s="408"/>
      <c r="AU75" s="343">
        <v>0</v>
      </c>
      <c r="AV75" s="395">
        <v>51011</v>
      </c>
      <c r="AW75" s="395">
        <v>66046</v>
      </c>
      <c r="AX75" s="395">
        <v>15450</v>
      </c>
      <c r="AY75" s="343">
        <v>0</v>
      </c>
      <c r="AZ75" s="395">
        <v>30184</v>
      </c>
      <c r="BA75" s="344">
        <f t="shared" si="13"/>
        <v>162691</v>
      </c>
      <c r="BB75" s="408"/>
      <c r="BC75" s="395">
        <v>14873</v>
      </c>
      <c r="BD75" s="343">
        <v>0</v>
      </c>
      <c r="BE75" s="395">
        <v>70424</v>
      </c>
      <c r="BF75" s="343">
        <v>0</v>
      </c>
      <c r="BG75" s="344">
        <f t="shared" si="9"/>
        <v>85297</v>
      </c>
      <c r="BH75" s="408"/>
      <c r="BI75" s="395">
        <v>56465</v>
      </c>
      <c r="BJ75" s="408"/>
      <c r="BK75" s="343">
        <v>0</v>
      </c>
      <c r="BL75" s="343">
        <v>0</v>
      </c>
      <c r="BM75" s="395">
        <v>69588</v>
      </c>
      <c r="BN75" s="395">
        <v>2010</v>
      </c>
      <c r="BO75" s="343">
        <v>0</v>
      </c>
      <c r="BP75" s="343">
        <v>0</v>
      </c>
      <c r="BQ75" s="343">
        <v>0</v>
      </c>
      <c r="BR75" s="343">
        <v>0</v>
      </c>
      <c r="BS75" s="343">
        <v>0</v>
      </c>
      <c r="BT75" s="343">
        <v>0</v>
      </c>
      <c r="BU75" s="343">
        <v>0</v>
      </c>
      <c r="BV75" s="343">
        <v>0</v>
      </c>
      <c r="BW75" s="344">
        <f t="shared" si="10"/>
        <v>71598</v>
      </c>
      <c r="BX75" s="345" t="s">
        <v>12</v>
      </c>
      <c r="BY75" s="344">
        <f t="shared" si="18"/>
        <v>376051</v>
      </c>
      <c r="BZ75" s="345" t="s">
        <v>12</v>
      </c>
      <c r="CA75" s="344">
        <f t="shared" si="21"/>
        <v>394950</v>
      </c>
      <c r="CB75" s="345" t="s">
        <v>12</v>
      </c>
      <c r="CC75" s="343">
        <v>0</v>
      </c>
      <c r="CD75" s="408"/>
      <c r="CE75" s="344">
        <f t="shared" si="22"/>
        <v>2332743</v>
      </c>
      <c r="CF75" s="408"/>
      <c r="CG75" s="395">
        <v>2332743</v>
      </c>
      <c r="CH75" s="439"/>
      <c r="CI75" s="344">
        <f t="shared" ref="CI75:CI138" si="27">CE75-CG75-CH75</f>
        <v>0</v>
      </c>
      <c r="CJ75" s="394" t="s">
        <v>732</v>
      </c>
      <c r="CK75" s="297">
        <v>59</v>
      </c>
      <c r="CL75" s="302" t="s">
        <v>536</v>
      </c>
      <c r="CM75" s="415"/>
      <c r="CN75" s="415"/>
      <c r="CO75" s="321">
        <f>(+BV204)</f>
        <v>6459491.0499999998</v>
      </c>
      <c r="CP75" s="304" t="s">
        <v>12</v>
      </c>
      <c r="CQ75" s="415"/>
      <c r="CR75" s="415"/>
      <c r="CS75" s="415"/>
      <c r="CT75" s="415"/>
      <c r="CU75" s="415"/>
      <c r="CV75" s="415"/>
      <c r="CW75" s="415"/>
      <c r="CX75" s="415"/>
      <c r="CY75" s="415"/>
      <c r="CZ75" s="415"/>
    </row>
    <row r="76" spans="1:104" x14ac:dyDescent="0.2">
      <c r="A76" s="343">
        <f t="shared" si="23"/>
        <v>1</v>
      </c>
      <c r="B76" s="346" t="s">
        <v>299</v>
      </c>
      <c r="C76" s="395">
        <v>256659</v>
      </c>
      <c r="D76" s="408"/>
      <c r="E76" s="395">
        <v>33253</v>
      </c>
      <c r="F76" s="409">
        <v>0</v>
      </c>
      <c r="G76" s="395">
        <v>15748</v>
      </c>
      <c r="H76" s="409">
        <v>0</v>
      </c>
      <c r="I76" s="409">
        <v>0</v>
      </c>
      <c r="J76" s="409">
        <v>0</v>
      </c>
      <c r="K76" s="409">
        <v>0</v>
      </c>
      <c r="L76" s="409">
        <v>0</v>
      </c>
      <c r="M76" s="343">
        <v>0</v>
      </c>
      <c r="N76" s="344">
        <f t="shared" si="24"/>
        <v>49001</v>
      </c>
      <c r="O76" s="408"/>
      <c r="P76" s="395">
        <v>38844</v>
      </c>
      <c r="Q76" s="395">
        <v>5960</v>
      </c>
      <c r="R76" s="395">
        <v>37458</v>
      </c>
      <c r="S76" s="409">
        <v>0</v>
      </c>
      <c r="T76" s="409">
        <v>0</v>
      </c>
      <c r="U76" s="409">
        <v>0</v>
      </c>
      <c r="V76" s="409">
        <v>0</v>
      </c>
      <c r="W76" s="349">
        <f t="shared" si="19"/>
        <v>82262</v>
      </c>
      <c r="X76" s="408"/>
      <c r="Y76" s="409"/>
      <c r="Z76" s="409"/>
      <c r="AA76" s="409"/>
      <c r="AB76" s="409"/>
      <c r="AC76" s="409"/>
      <c r="AD76" s="409"/>
      <c r="AE76" s="344">
        <f t="shared" si="25"/>
        <v>0</v>
      </c>
      <c r="AF76" s="408"/>
      <c r="AG76" s="344">
        <f t="shared" si="20"/>
        <v>131263</v>
      </c>
      <c r="AH76" s="408"/>
      <c r="AI76" s="343">
        <v>0</v>
      </c>
      <c r="AJ76" s="343">
        <v>0</v>
      </c>
      <c r="AK76" s="343">
        <v>0</v>
      </c>
      <c r="AL76" s="343">
        <v>0</v>
      </c>
      <c r="AM76" s="344">
        <f t="shared" si="7"/>
        <v>0</v>
      </c>
      <c r="AN76" s="408"/>
      <c r="AO76" s="395">
        <v>82432</v>
      </c>
      <c r="AP76" s="343">
        <v>0</v>
      </c>
      <c r="AQ76" s="343">
        <v>0</v>
      </c>
      <c r="AR76" s="343">
        <v>0</v>
      </c>
      <c r="AS76" s="344">
        <f t="shared" si="26"/>
        <v>82432</v>
      </c>
      <c r="AT76" s="408"/>
      <c r="AU76" s="343">
        <v>0</v>
      </c>
      <c r="AV76" s="395">
        <v>203</v>
      </c>
      <c r="AW76" s="395">
        <v>485</v>
      </c>
      <c r="AX76" s="343">
        <v>0</v>
      </c>
      <c r="AY76" s="343">
        <v>0</v>
      </c>
      <c r="AZ76" s="343">
        <v>0</v>
      </c>
      <c r="BA76" s="344">
        <f t="shared" si="13"/>
        <v>688</v>
      </c>
      <c r="BB76" s="408"/>
      <c r="BC76" s="395">
        <v>14778</v>
      </c>
      <c r="BD76" s="343">
        <v>0</v>
      </c>
      <c r="BE76" s="395">
        <v>1614</v>
      </c>
      <c r="BF76" s="343">
        <v>0</v>
      </c>
      <c r="BG76" s="344">
        <f t="shared" si="9"/>
        <v>16392</v>
      </c>
      <c r="BH76" s="408"/>
      <c r="BI76" s="395">
        <v>36216</v>
      </c>
      <c r="BJ76" s="408"/>
      <c r="BK76" s="343">
        <v>0</v>
      </c>
      <c r="BL76" s="343">
        <v>0</v>
      </c>
      <c r="BM76" s="395">
        <v>5613</v>
      </c>
      <c r="BN76" s="395">
        <v>1841</v>
      </c>
      <c r="BO76" s="395">
        <v>1039</v>
      </c>
      <c r="BP76" s="343">
        <v>0</v>
      </c>
      <c r="BQ76" s="343">
        <v>0</v>
      </c>
      <c r="BR76" s="343">
        <v>0</v>
      </c>
      <c r="BS76" s="343">
        <v>0</v>
      </c>
      <c r="BT76" s="343">
        <v>0</v>
      </c>
      <c r="BU76" s="343">
        <v>0</v>
      </c>
      <c r="BV76" s="395">
        <v>8525</v>
      </c>
      <c r="BW76" s="344">
        <f t="shared" si="10"/>
        <v>17018</v>
      </c>
      <c r="BX76" s="345" t="s">
        <v>12</v>
      </c>
      <c r="BY76" s="344">
        <f t="shared" ref="BY76:BY111" si="28">(+BW76+BI76+BG76+BA76+AS76+AM76)</f>
        <v>152746</v>
      </c>
      <c r="BZ76" s="345" t="s">
        <v>12</v>
      </c>
      <c r="CA76" s="344">
        <f t="shared" si="21"/>
        <v>-21483</v>
      </c>
      <c r="CB76" s="345" t="s">
        <v>12</v>
      </c>
      <c r="CC76" s="343">
        <v>0</v>
      </c>
      <c r="CD76" s="408"/>
      <c r="CE76" s="344">
        <f t="shared" si="22"/>
        <v>235176</v>
      </c>
      <c r="CF76" s="408"/>
      <c r="CG76" s="439"/>
      <c r="CH76" s="439"/>
      <c r="CI76" s="344">
        <f t="shared" si="27"/>
        <v>235176</v>
      </c>
      <c r="CJ76" s="394" t="s">
        <v>732</v>
      </c>
      <c r="CK76" s="417"/>
      <c r="CL76" s="415"/>
      <c r="CM76" s="415"/>
      <c r="CN76" s="415"/>
      <c r="CO76" s="438"/>
      <c r="CP76" s="304" t="s">
        <v>12</v>
      </c>
      <c r="CQ76" s="415"/>
      <c r="CR76" s="415"/>
      <c r="CS76" s="415"/>
      <c r="CT76" s="415"/>
      <c r="CU76" s="415"/>
      <c r="CV76" s="415"/>
      <c r="CW76" s="415"/>
      <c r="CX76" s="415"/>
      <c r="CY76" s="415"/>
      <c r="CZ76" s="415"/>
    </row>
    <row r="77" spans="1:104" x14ac:dyDescent="0.2">
      <c r="A77" s="343">
        <f t="shared" si="23"/>
        <v>1</v>
      </c>
      <c r="B77" s="346" t="s">
        <v>301</v>
      </c>
      <c r="C77" s="395">
        <v>502284</v>
      </c>
      <c r="D77" s="408"/>
      <c r="E77" s="395">
        <v>63761</v>
      </c>
      <c r="F77" s="409">
        <v>0</v>
      </c>
      <c r="G77" s="395">
        <v>18039</v>
      </c>
      <c r="H77" s="409">
        <v>0</v>
      </c>
      <c r="I77" s="409">
        <v>0</v>
      </c>
      <c r="J77" s="409">
        <v>0</v>
      </c>
      <c r="K77" s="409">
        <v>0</v>
      </c>
      <c r="L77" s="409">
        <v>0</v>
      </c>
      <c r="M77" s="395">
        <v>11606</v>
      </c>
      <c r="N77" s="344">
        <f t="shared" si="24"/>
        <v>93406</v>
      </c>
      <c r="O77" s="408"/>
      <c r="P77" s="395">
        <v>100117</v>
      </c>
      <c r="Q77" s="409"/>
      <c r="R77" s="395">
        <v>6606.01</v>
      </c>
      <c r="S77" s="409">
        <v>0</v>
      </c>
      <c r="T77" s="395">
        <v>55590</v>
      </c>
      <c r="U77" s="409">
        <v>0</v>
      </c>
      <c r="V77" s="409">
        <v>0</v>
      </c>
      <c r="W77" s="349">
        <f t="shared" si="19"/>
        <v>162313.01</v>
      </c>
      <c r="X77" s="408"/>
      <c r="Y77" s="409"/>
      <c r="Z77" s="409"/>
      <c r="AA77" s="409"/>
      <c r="AB77" s="409"/>
      <c r="AC77" s="409"/>
      <c r="AD77" s="409"/>
      <c r="AE77" s="344">
        <f t="shared" si="25"/>
        <v>0</v>
      </c>
      <c r="AF77" s="408"/>
      <c r="AG77" s="344">
        <f t="shared" si="20"/>
        <v>255719.01</v>
      </c>
      <c r="AH77" s="408"/>
      <c r="AI77" s="343">
        <v>0</v>
      </c>
      <c r="AJ77" s="343">
        <v>0</v>
      </c>
      <c r="AK77" s="343">
        <v>0</v>
      </c>
      <c r="AL77" s="343">
        <v>0</v>
      </c>
      <c r="AM77" s="344">
        <f t="shared" si="7"/>
        <v>0</v>
      </c>
      <c r="AN77" s="408"/>
      <c r="AO77" s="343">
        <v>0</v>
      </c>
      <c r="AP77" s="343">
        <v>0</v>
      </c>
      <c r="AQ77" s="343">
        <v>0</v>
      </c>
      <c r="AR77" s="343">
        <v>0</v>
      </c>
      <c r="AS77" s="344">
        <f t="shared" si="26"/>
        <v>0</v>
      </c>
      <c r="AT77" s="408"/>
      <c r="AU77" s="395">
        <v>97000</v>
      </c>
      <c r="AV77" s="343">
        <v>0</v>
      </c>
      <c r="AW77" s="343">
        <v>0</v>
      </c>
      <c r="AX77" s="343">
        <v>0</v>
      </c>
      <c r="AY77" s="343">
        <v>0</v>
      </c>
      <c r="AZ77" s="343">
        <v>0</v>
      </c>
      <c r="BA77" s="344">
        <f t="shared" si="13"/>
        <v>97000</v>
      </c>
      <c r="BB77" s="408"/>
      <c r="BC77" s="343">
        <v>0</v>
      </c>
      <c r="BD77" s="343">
        <v>0</v>
      </c>
      <c r="BE77" s="395">
        <v>14353</v>
      </c>
      <c r="BF77" s="395">
        <v>2870</v>
      </c>
      <c r="BG77" s="344">
        <f t="shared" si="9"/>
        <v>17223</v>
      </c>
      <c r="BH77" s="408"/>
      <c r="BI77" s="395">
        <v>73319.899999999994</v>
      </c>
      <c r="BJ77" s="345">
        <v>3</v>
      </c>
      <c r="BK77" s="343">
        <v>0</v>
      </c>
      <c r="BL77" s="343">
        <v>0</v>
      </c>
      <c r="BM77" s="395">
        <v>9580</v>
      </c>
      <c r="BN77" s="343">
        <v>0</v>
      </c>
      <c r="BO77" s="343">
        <v>0</v>
      </c>
      <c r="BP77" s="343">
        <v>0</v>
      </c>
      <c r="BQ77" s="343">
        <v>0</v>
      </c>
      <c r="BR77" s="343">
        <v>0</v>
      </c>
      <c r="BS77" s="343">
        <v>0</v>
      </c>
      <c r="BT77" s="343">
        <v>0</v>
      </c>
      <c r="BU77" s="343">
        <v>0</v>
      </c>
      <c r="BV77" s="343">
        <v>0</v>
      </c>
      <c r="BW77" s="344">
        <f t="shared" ref="BW77:BW143" si="29">((SUM(BK77:BV77)))</f>
        <v>9580</v>
      </c>
      <c r="BX77" s="345" t="s">
        <v>12</v>
      </c>
      <c r="BY77" s="344">
        <f t="shared" si="28"/>
        <v>197122.9</v>
      </c>
      <c r="BZ77" s="345" t="s">
        <v>12</v>
      </c>
      <c r="CA77" s="344">
        <f t="shared" si="21"/>
        <v>58596.110000000015</v>
      </c>
      <c r="CB77" s="345" t="s">
        <v>12</v>
      </c>
      <c r="CC77" s="343">
        <v>0</v>
      </c>
      <c r="CD77" s="408"/>
      <c r="CE77" s="344">
        <f t="shared" si="22"/>
        <v>560880.11</v>
      </c>
      <c r="CF77" s="408"/>
      <c r="CG77" s="395">
        <v>519000</v>
      </c>
      <c r="CH77" s="395">
        <v>41880.11</v>
      </c>
      <c r="CI77" s="344">
        <f t="shared" si="27"/>
        <v>0</v>
      </c>
      <c r="CJ77" s="394" t="s">
        <v>732</v>
      </c>
      <c r="CK77" s="297">
        <v>61</v>
      </c>
      <c r="CL77" s="21" t="s">
        <v>305</v>
      </c>
      <c r="CM77" s="415"/>
      <c r="CN77" s="415"/>
      <c r="CO77" s="321">
        <f>(+BY204)</f>
        <v>215641025.43000001</v>
      </c>
      <c r="CP77" s="304" t="s">
        <v>12</v>
      </c>
      <c r="CQ77" s="415"/>
      <c r="CR77" s="415"/>
      <c r="CS77" s="415"/>
      <c r="CT77" s="415"/>
      <c r="CU77" s="415"/>
      <c r="CV77" s="415"/>
      <c r="CW77" s="415"/>
      <c r="CX77" s="415"/>
      <c r="CY77" s="415"/>
      <c r="CZ77" s="415"/>
    </row>
    <row r="78" spans="1:104" x14ac:dyDescent="0.2">
      <c r="A78" s="343">
        <f t="shared" si="23"/>
        <v>1</v>
      </c>
      <c r="B78" s="346" t="s">
        <v>303</v>
      </c>
      <c r="C78" s="395">
        <v>28525</v>
      </c>
      <c r="D78" s="408"/>
      <c r="E78" s="395">
        <v>640939</v>
      </c>
      <c r="F78" s="395">
        <v>1200</v>
      </c>
      <c r="G78" s="395">
        <v>95206</v>
      </c>
      <c r="H78" s="395">
        <v>901533</v>
      </c>
      <c r="I78" s="409">
        <v>0</v>
      </c>
      <c r="J78" s="409">
        <v>0</v>
      </c>
      <c r="K78" s="395">
        <v>423202</v>
      </c>
      <c r="L78" s="395">
        <v>103994</v>
      </c>
      <c r="M78" s="395">
        <v>365276</v>
      </c>
      <c r="N78" s="344">
        <f t="shared" si="24"/>
        <v>2531350</v>
      </c>
      <c r="O78" s="408"/>
      <c r="P78" s="395">
        <v>920439</v>
      </c>
      <c r="Q78" s="409"/>
      <c r="R78" s="409"/>
      <c r="S78" s="409">
        <v>0</v>
      </c>
      <c r="T78" s="395">
        <v>205154</v>
      </c>
      <c r="U78" s="409">
        <v>0</v>
      </c>
      <c r="V78" s="395">
        <v>63001</v>
      </c>
      <c r="W78" s="349">
        <f t="shared" si="19"/>
        <v>1188594</v>
      </c>
      <c r="X78" s="408"/>
      <c r="Y78" s="409"/>
      <c r="Z78" s="409"/>
      <c r="AA78" s="409"/>
      <c r="AB78" s="409"/>
      <c r="AC78" s="409"/>
      <c r="AD78" s="409"/>
      <c r="AE78" s="344">
        <f t="shared" si="25"/>
        <v>0</v>
      </c>
      <c r="AF78" s="408"/>
      <c r="AG78" s="344">
        <f t="shared" si="20"/>
        <v>3719944</v>
      </c>
      <c r="AH78" s="408"/>
      <c r="AI78" s="343">
        <v>0</v>
      </c>
      <c r="AJ78" s="343">
        <v>0</v>
      </c>
      <c r="AK78" s="343">
        <v>0</v>
      </c>
      <c r="AL78" s="343">
        <v>0</v>
      </c>
      <c r="AM78" s="344">
        <f t="shared" ref="AM78:AM144" si="30">(SUM(AI78:AL78))</f>
        <v>0</v>
      </c>
      <c r="AN78" s="408"/>
      <c r="AO78" s="395">
        <v>1578468</v>
      </c>
      <c r="AP78" s="395">
        <v>71000</v>
      </c>
      <c r="AQ78" s="343">
        <v>0</v>
      </c>
      <c r="AR78" s="395">
        <v>82000</v>
      </c>
      <c r="AS78" s="344">
        <f t="shared" si="26"/>
        <v>1731468</v>
      </c>
      <c r="AT78" s="408"/>
      <c r="AU78" s="343">
        <v>0</v>
      </c>
      <c r="AV78" s="395">
        <v>191928</v>
      </c>
      <c r="AW78" s="395">
        <v>295535</v>
      </c>
      <c r="AX78" s="343">
        <v>0</v>
      </c>
      <c r="AY78" s="343">
        <v>0</v>
      </c>
      <c r="AZ78" s="395">
        <v>320037</v>
      </c>
      <c r="BA78" s="344">
        <f t="shared" ref="BA78:BA144" si="31">(SUM(AU78:AZ78))</f>
        <v>807500</v>
      </c>
      <c r="BB78" s="408"/>
      <c r="BC78" s="343">
        <v>0</v>
      </c>
      <c r="BD78" s="395">
        <v>220125</v>
      </c>
      <c r="BE78" s="395">
        <v>129744</v>
      </c>
      <c r="BF78" s="343">
        <v>0</v>
      </c>
      <c r="BG78" s="344">
        <f t="shared" ref="BG78:BG144" si="32">(SUM(BC78:BF78))</f>
        <v>349869</v>
      </c>
      <c r="BH78" s="408"/>
      <c r="BI78" s="395">
        <v>343325</v>
      </c>
      <c r="BJ78" s="408"/>
      <c r="BK78" s="343">
        <v>0</v>
      </c>
      <c r="BL78" s="343">
        <v>0</v>
      </c>
      <c r="BM78" s="395">
        <v>46189</v>
      </c>
      <c r="BN78" s="395">
        <v>16961</v>
      </c>
      <c r="BO78" s="395">
        <v>88671</v>
      </c>
      <c r="BP78" s="343">
        <v>0</v>
      </c>
      <c r="BQ78" s="343">
        <v>0</v>
      </c>
      <c r="BR78" s="343">
        <v>0</v>
      </c>
      <c r="BS78" s="343">
        <v>0</v>
      </c>
      <c r="BT78" s="343">
        <v>0</v>
      </c>
      <c r="BU78" s="343">
        <v>0</v>
      </c>
      <c r="BV78" s="395">
        <v>128551</v>
      </c>
      <c r="BW78" s="344">
        <f t="shared" si="29"/>
        <v>280372</v>
      </c>
      <c r="BX78" s="345" t="s">
        <v>12</v>
      </c>
      <c r="BY78" s="344">
        <f t="shared" si="28"/>
        <v>3512534</v>
      </c>
      <c r="BZ78" s="345" t="s">
        <v>12</v>
      </c>
      <c r="CA78" s="344">
        <f t="shared" si="21"/>
        <v>207410</v>
      </c>
      <c r="CB78" s="345" t="s">
        <v>12</v>
      </c>
      <c r="CC78" s="343">
        <v>0</v>
      </c>
      <c r="CD78" s="408"/>
      <c r="CE78" s="344">
        <f t="shared" si="22"/>
        <v>235935</v>
      </c>
      <c r="CF78" s="408"/>
      <c r="CG78" s="395">
        <v>150000</v>
      </c>
      <c r="CH78" s="395">
        <v>50000</v>
      </c>
      <c r="CI78" s="344">
        <f t="shared" si="27"/>
        <v>35935</v>
      </c>
      <c r="CJ78" s="394" t="s">
        <v>732</v>
      </c>
      <c r="CK78" s="417"/>
      <c r="CL78" s="415"/>
      <c r="CM78" s="415"/>
      <c r="CN78" s="415"/>
      <c r="CO78" s="415"/>
      <c r="CP78" s="304" t="s">
        <v>12</v>
      </c>
      <c r="CQ78" s="415"/>
      <c r="CR78" s="415"/>
      <c r="CS78" s="415"/>
      <c r="CT78" s="415"/>
      <c r="CU78" s="415"/>
      <c r="CV78" s="415"/>
      <c r="CW78" s="415"/>
      <c r="CX78" s="415"/>
      <c r="CY78" s="415"/>
      <c r="CZ78" s="415"/>
    </row>
    <row r="79" spans="1:104" x14ac:dyDescent="0.2">
      <c r="A79" s="343">
        <f t="shared" si="23"/>
        <v>0</v>
      </c>
      <c r="B79" s="398" t="s">
        <v>546</v>
      </c>
      <c r="C79" s="411">
        <v>0</v>
      </c>
      <c r="D79" s="408"/>
      <c r="E79" s="409">
        <v>0</v>
      </c>
      <c r="F79" s="409">
        <v>0</v>
      </c>
      <c r="G79" s="409">
        <v>0</v>
      </c>
      <c r="H79" s="409">
        <v>0</v>
      </c>
      <c r="I79" s="409">
        <v>0</v>
      </c>
      <c r="J79" s="409">
        <v>0</v>
      </c>
      <c r="K79" s="409">
        <v>0</v>
      </c>
      <c r="L79" s="409">
        <v>0</v>
      </c>
      <c r="M79" s="409">
        <v>0</v>
      </c>
      <c r="N79" s="410">
        <f t="shared" si="24"/>
        <v>0</v>
      </c>
      <c r="O79" s="408"/>
      <c r="P79" s="343">
        <v>0</v>
      </c>
      <c r="Q79" s="409"/>
      <c r="R79" s="409"/>
      <c r="S79" s="409">
        <v>0</v>
      </c>
      <c r="T79" s="409">
        <v>0</v>
      </c>
      <c r="U79" s="409">
        <v>0</v>
      </c>
      <c r="V79" s="409">
        <v>0</v>
      </c>
      <c r="W79" s="414">
        <f t="shared" si="19"/>
        <v>0</v>
      </c>
      <c r="X79" s="408"/>
      <c r="Y79" s="409"/>
      <c r="Z79" s="409"/>
      <c r="AA79" s="409"/>
      <c r="AB79" s="409"/>
      <c r="AC79" s="409"/>
      <c r="AD79" s="409"/>
      <c r="AE79" s="344">
        <f t="shared" si="25"/>
        <v>0</v>
      </c>
      <c r="AF79" s="408"/>
      <c r="AG79" s="344">
        <f t="shared" si="20"/>
        <v>0</v>
      </c>
      <c r="AH79" s="408"/>
      <c r="AI79" s="343">
        <v>0</v>
      </c>
      <c r="AJ79" s="343">
        <v>0</v>
      </c>
      <c r="AK79" s="343">
        <v>0</v>
      </c>
      <c r="AL79" s="343">
        <v>0</v>
      </c>
      <c r="AM79" s="344">
        <f>(SUM(AI79:AL79))</f>
        <v>0</v>
      </c>
      <c r="AN79" s="408"/>
      <c r="AO79" s="343">
        <v>0</v>
      </c>
      <c r="AP79" s="343">
        <v>0</v>
      </c>
      <c r="AQ79" s="343">
        <v>0</v>
      </c>
      <c r="AR79" s="343">
        <v>0</v>
      </c>
      <c r="AS79" s="344">
        <f t="shared" si="26"/>
        <v>0</v>
      </c>
      <c r="AT79" s="408"/>
      <c r="AU79" s="343">
        <v>0</v>
      </c>
      <c r="AV79" s="343">
        <v>0</v>
      </c>
      <c r="AW79" s="343">
        <v>0</v>
      </c>
      <c r="AX79" s="343">
        <v>0</v>
      </c>
      <c r="AY79" s="343">
        <v>0</v>
      </c>
      <c r="AZ79" s="343">
        <v>0</v>
      </c>
      <c r="BA79" s="344">
        <f>(SUM(AU79:AZ79))</f>
        <v>0</v>
      </c>
      <c r="BB79" s="408"/>
      <c r="BC79" s="343">
        <v>0</v>
      </c>
      <c r="BD79" s="343">
        <v>0</v>
      </c>
      <c r="BE79" s="343">
        <v>0</v>
      </c>
      <c r="BF79" s="343">
        <v>0</v>
      </c>
      <c r="BG79" s="344">
        <f>(SUM(BC79:BF79))</f>
        <v>0</v>
      </c>
      <c r="BH79" s="408"/>
      <c r="BI79" s="343">
        <v>0</v>
      </c>
      <c r="BJ79" s="408"/>
      <c r="BK79" s="343">
        <v>0</v>
      </c>
      <c r="BL79" s="343">
        <v>0</v>
      </c>
      <c r="BM79" s="343">
        <v>0</v>
      </c>
      <c r="BN79" s="343">
        <v>0</v>
      </c>
      <c r="BO79" s="343">
        <v>0</v>
      </c>
      <c r="BP79" s="343">
        <v>0</v>
      </c>
      <c r="BQ79" s="343">
        <v>0</v>
      </c>
      <c r="BR79" s="343">
        <v>0</v>
      </c>
      <c r="BS79" s="343">
        <v>0</v>
      </c>
      <c r="BT79" s="343">
        <v>0</v>
      </c>
      <c r="BU79" s="343">
        <v>0</v>
      </c>
      <c r="BV79" s="343">
        <v>0</v>
      </c>
      <c r="BW79" s="344">
        <f>((SUM(BK79:BV79)))</f>
        <v>0</v>
      </c>
      <c r="BX79" s="345" t="s">
        <v>12</v>
      </c>
      <c r="BY79" s="344">
        <f>(+BW79+BI79+BG79+BA79+AS79+AM79)</f>
        <v>0</v>
      </c>
      <c r="BZ79" s="345" t="s">
        <v>12</v>
      </c>
      <c r="CA79" s="344">
        <f t="shared" si="21"/>
        <v>0</v>
      </c>
      <c r="CB79" s="345" t="s">
        <v>12</v>
      </c>
      <c r="CC79" s="343">
        <v>0</v>
      </c>
      <c r="CD79" s="408"/>
      <c r="CE79" s="344">
        <f t="shared" si="22"/>
        <v>0</v>
      </c>
      <c r="CF79" s="408"/>
      <c r="CG79" s="439"/>
      <c r="CH79" s="439"/>
      <c r="CI79" s="344">
        <f t="shared" si="27"/>
        <v>0</v>
      </c>
      <c r="CJ79" s="443"/>
      <c r="CK79" s="297">
        <v>62</v>
      </c>
      <c r="CL79" s="21" t="s">
        <v>308</v>
      </c>
      <c r="CM79" s="415"/>
      <c r="CN79" s="415"/>
      <c r="CO79" s="321">
        <f>(+CA204)</f>
        <v>45648234.309999995</v>
      </c>
      <c r="CP79" s="304" t="s">
        <v>12</v>
      </c>
      <c r="CQ79" s="415"/>
      <c r="CR79" s="415"/>
      <c r="CS79" s="415"/>
      <c r="CT79" s="415"/>
      <c r="CU79" s="415"/>
      <c r="CV79" s="415"/>
      <c r="CW79" s="415"/>
      <c r="CX79" s="415"/>
      <c r="CY79" s="415"/>
      <c r="CZ79" s="415"/>
    </row>
    <row r="80" spans="1:104" x14ac:dyDescent="0.2">
      <c r="A80" s="343">
        <f t="shared" si="23"/>
        <v>0</v>
      </c>
      <c r="B80" s="398" t="s">
        <v>304</v>
      </c>
      <c r="C80" s="411">
        <v>0</v>
      </c>
      <c r="D80" s="408"/>
      <c r="E80" s="409">
        <v>0</v>
      </c>
      <c r="F80" s="409">
        <v>0</v>
      </c>
      <c r="G80" s="409">
        <v>0</v>
      </c>
      <c r="H80" s="409">
        <v>0</v>
      </c>
      <c r="I80" s="409">
        <v>0</v>
      </c>
      <c r="J80" s="409">
        <v>0</v>
      </c>
      <c r="K80" s="409">
        <v>0</v>
      </c>
      <c r="L80" s="409">
        <v>0</v>
      </c>
      <c r="M80" s="409">
        <v>0</v>
      </c>
      <c r="N80" s="410">
        <f t="shared" si="24"/>
        <v>0</v>
      </c>
      <c r="O80" s="408"/>
      <c r="P80" s="343">
        <v>0</v>
      </c>
      <c r="Q80" s="409"/>
      <c r="R80" s="409"/>
      <c r="S80" s="409">
        <v>0</v>
      </c>
      <c r="T80" s="409">
        <v>0</v>
      </c>
      <c r="U80" s="409">
        <v>0</v>
      </c>
      <c r="V80" s="409">
        <v>0</v>
      </c>
      <c r="W80" s="414">
        <f t="shared" si="19"/>
        <v>0</v>
      </c>
      <c r="X80" s="408"/>
      <c r="Y80" s="409"/>
      <c r="Z80" s="409"/>
      <c r="AA80" s="409"/>
      <c r="AB80" s="409"/>
      <c r="AC80" s="409"/>
      <c r="AD80" s="409"/>
      <c r="AE80" s="344">
        <f t="shared" si="25"/>
        <v>0</v>
      </c>
      <c r="AF80" s="408"/>
      <c r="AG80" s="344">
        <f t="shared" si="20"/>
        <v>0</v>
      </c>
      <c r="AH80" s="408"/>
      <c r="AI80" s="343">
        <v>0</v>
      </c>
      <c r="AJ80" s="343">
        <v>0</v>
      </c>
      <c r="AK80" s="343">
        <v>0</v>
      </c>
      <c r="AL80" s="343">
        <v>0</v>
      </c>
      <c r="AM80" s="344">
        <f t="shared" si="30"/>
        <v>0</v>
      </c>
      <c r="AN80" s="408"/>
      <c r="AO80" s="343">
        <v>0</v>
      </c>
      <c r="AP80" s="343">
        <v>0</v>
      </c>
      <c r="AQ80" s="343">
        <v>0</v>
      </c>
      <c r="AR80" s="343">
        <v>0</v>
      </c>
      <c r="AS80" s="344">
        <f t="shared" si="26"/>
        <v>0</v>
      </c>
      <c r="AT80" s="408"/>
      <c r="AU80" s="343">
        <v>0</v>
      </c>
      <c r="AV80" s="343">
        <v>0</v>
      </c>
      <c r="AW80" s="343">
        <v>0</v>
      </c>
      <c r="AX80" s="343">
        <v>0</v>
      </c>
      <c r="AY80" s="343">
        <v>0</v>
      </c>
      <c r="AZ80" s="343">
        <v>0</v>
      </c>
      <c r="BA80" s="344">
        <f t="shared" si="31"/>
        <v>0</v>
      </c>
      <c r="BB80" s="408"/>
      <c r="BC80" s="343">
        <v>0</v>
      </c>
      <c r="BD80" s="343">
        <v>0</v>
      </c>
      <c r="BE80" s="343">
        <v>0</v>
      </c>
      <c r="BF80" s="343">
        <v>0</v>
      </c>
      <c r="BG80" s="344">
        <f t="shared" si="32"/>
        <v>0</v>
      </c>
      <c r="BH80" s="408"/>
      <c r="BI80" s="343">
        <v>0</v>
      </c>
      <c r="BJ80" s="408"/>
      <c r="BK80" s="343">
        <v>0</v>
      </c>
      <c r="BL80" s="343">
        <v>0</v>
      </c>
      <c r="BM80" s="343">
        <v>0</v>
      </c>
      <c r="BN80" s="343">
        <v>0</v>
      </c>
      <c r="BO80" s="343">
        <v>0</v>
      </c>
      <c r="BP80" s="343">
        <v>0</v>
      </c>
      <c r="BQ80" s="343">
        <v>0</v>
      </c>
      <c r="BR80" s="343">
        <v>0</v>
      </c>
      <c r="BS80" s="343">
        <v>0</v>
      </c>
      <c r="BT80" s="343">
        <v>0</v>
      </c>
      <c r="BU80" s="343">
        <v>0</v>
      </c>
      <c r="BV80" s="343">
        <v>0</v>
      </c>
      <c r="BW80" s="344">
        <f t="shared" si="29"/>
        <v>0</v>
      </c>
      <c r="BX80" s="345" t="s">
        <v>12</v>
      </c>
      <c r="BY80" s="344">
        <f t="shared" si="28"/>
        <v>0</v>
      </c>
      <c r="BZ80" s="345" t="s">
        <v>12</v>
      </c>
      <c r="CA80" s="344">
        <f t="shared" si="21"/>
        <v>0</v>
      </c>
      <c r="CB80" s="345" t="s">
        <v>12</v>
      </c>
      <c r="CC80" s="343">
        <v>0</v>
      </c>
      <c r="CD80" s="408"/>
      <c r="CE80" s="344">
        <f t="shared" si="22"/>
        <v>0</v>
      </c>
      <c r="CF80" s="408"/>
      <c r="CG80" s="439"/>
      <c r="CH80" s="439"/>
      <c r="CI80" s="344">
        <f t="shared" si="27"/>
        <v>0</v>
      </c>
      <c r="CJ80" s="443"/>
      <c r="CK80" s="417"/>
      <c r="CL80" s="415"/>
      <c r="CM80" s="415"/>
      <c r="CN80" s="415"/>
      <c r="CO80" s="438"/>
      <c r="CP80" s="304" t="s">
        <v>12</v>
      </c>
      <c r="CQ80" s="415"/>
      <c r="CR80" s="415"/>
      <c r="CS80" s="415"/>
      <c r="CT80" s="415"/>
      <c r="CU80" s="415"/>
      <c r="CV80" s="415"/>
      <c r="CW80" s="415"/>
      <c r="CX80" s="415"/>
      <c r="CY80" s="415"/>
      <c r="CZ80" s="415"/>
    </row>
    <row r="81" spans="1:104" x14ac:dyDescent="0.2">
      <c r="A81" s="343">
        <f t="shared" si="23"/>
        <v>1</v>
      </c>
      <c r="B81" s="346" t="s">
        <v>306</v>
      </c>
      <c r="C81" s="411">
        <v>0</v>
      </c>
      <c r="D81" s="408"/>
      <c r="E81" s="409">
        <v>0</v>
      </c>
      <c r="F81" s="409">
        <v>0</v>
      </c>
      <c r="G81" s="409">
        <v>0</v>
      </c>
      <c r="H81" s="395">
        <v>48463</v>
      </c>
      <c r="I81" s="409">
        <v>0</v>
      </c>
      <c r="J81" s="409">
        <v>0</v>
      </c>
      <c r="K81" s="409">
        <v>0</v>
      </c>
      <c r="L81" s="409">
        <v>0</v>
      </c>
      <c r="M81" s="395">
        <v>12380</v>
      </c>
      <c r="N81" s="344">
        <f t="shared" si="24"/>
        <v>60843</v>
      </c>
      <c r="O81" s="408"/>
      <c r="P81" s="395">
        <v>23485</v>
      </c>
      <c r="Q81" s="395">
        <v>1625</v>
      </c>
      <c r="R81" s="409"/>
      <c r="S81" s="409">
        <v>0</v>
      </c>
      <c r="T81" s="409">
        <v>0</v>
      </c>
      <c r="U81" s="409">
        <v>0</v>
      </c>
      <c r="V81" s="409">
        <v>0</v>
      </c>
      <c r="W81" s="349">
        <f t="shared" si="19"/>
        <v>25110</v>
      </c>
      <c r="X81" s="408"/>
      <c r="Y81" s="409"/>
      <c r="Z81" s="409"/>
      <c r="AA81" s="409"/>
      <c r="AB81" s="409"/>
      <c r="AC81" s="409"/>
      <c r="AD81" s="409"/>
      <c r="AE81" s="344">
        <f t="shared" si="25"/>
        <v>0</v>
      </c>
      <c r="AF81" s="408"/>
      <c r="AG81" s="344">
        <f t="shared" si="20"/>
        <v>85953</v>
      </c>
      <c r="AH81" s="408"/>
      <c r="AI81" s="343">
        <v>0</v>
      </c>
      <c r="AJ81" s="343">
        <v>0</v>
      </c>
      <c r="AK81" s="343">
        <v>0</v>
      </c>
      <c r="AL81" s="343">
        <v>0</v>
      </c>
      <c r="AM81" s="344">
        <f t="shared" si="30"/>
        <v>0</v>
      </c>
      <c r="AN81" s="408"/>
      <c r="AO81" s="343">
        <v>0</v>
      </c>
      <c r="AP81" s="343">
        <v>0</v>
      </c>
      <c r="AQ81" s="343">
        <v>0</v>
      </c>
      <c r="AR81" s="343">
        <v>0</v>
      </c>
      <c r="AS81" s="344">
        <f t="shared" si="26"/>
        <v>0</v>
      </c>
      <c r="AT81" s="408"/>
      <c r="AU81" s="343">
        <v>0</v>
      </c>
      <c r="AV81" s="395">
        <v>45183</v>
      </c>
      <c r="AW81" s="396">
        <v>14980</v>
      </c>
      <c r="AX81" s="343">
        <v>0</v>
      </c>
      <c r="AY81" s="343">
        <v>0</v>
      </c>
      <c r="AZ81" s="343">
        <v>0</v>
      </c>
      <c r="BA81" s="344">
        <f t="shared" si="31"/>
        <v>60163</v>
      </c>
      <c r="BB81" s="408"/>
      <c r="BC81" s="343">
        <v>0</v>
      </c>
      <c r="BD81" s="343">
        <v>0</v>
      </c>
      <c r="BE81" s="395">
        <v>4265</v>
      </c>
      <c r="BF81" s="343">
        <v>0</v>
      </c>
      <c r="BG81" s="344">
        <f t="shared" si="32"/>
        <v>4265</v>
      </c>
      <c r="BH81" s="408"/>
      <c r="BI81" s="395">
        <v>8750</v>
      </c>
      <c r="BJ81" s="408"/>
      <c r="BK81" s="343">
        <v>0</v>
      </c>
      <c r="BL81" s="343">
        <v>0</v>
      </c>
      <c r="BM81" s="395">
        <v>12775</v>
      </c>
      <c r="BN81" s="343">
        <v>0</v>
      </c>
      <c r="BO81" s="343">
        <v>0</v>
      </c>
      <c r="BP81" s="343">
        <v>0</v>
      </c>
      <c r="BQ81" s="343">
        <v>0</v>
      </c>
      <c r="BR81" s="343">
        <v>0</v>
      </c>
      <c r="BS81" s="343">
        <v>0</v>
      </c>
      <c r="BT81" s="343">
        <v>0</v>
      </c>
      <c r="BU81" s="343">
        <v>0</v>
      </c>
      <c r="BV81" s="343">
        <v>0</v>
      </c>
      <c r="BW81" s="344">
        <f t="shared" si="29"/>
        <v>12775</v>
      </c>
      <c r="BX81" s="345" t="s">
        <v>12</v>
      </c>
      <c r="BY81" s="344">
        <f t="shared" si="28"/>
        <v>85953</v>
      </c>
      <c r="BZ81" s="345" t="s">
        <v>12</v>
      </c>
      <c r="CA81" s="344">
        <f t="shared" si="21"/>
        <v>0</v>
      </c>
      <c r="CB81" s="345" t="s">
        <v>12</v>
      </c>
      <c r="CC81" s="343">
        <v>0</v>
      </c>
      <c r="CD81" s="408"/>
      <c r="CE81" s="344">
        <f t="shared" si="22"/>
        <v>0</v>
      </c>
      <c r="CF81" s="408"/>
      <c r="CG81" s="439"/>
      <c r="CH81" s="439"/>
      <c r="CI81" s="344">
        <f t="shared" si="27"/>
        <v>0</v>
      </c>
      <c r="CJ81" s="394" t="s">
        <v>732</v>
      </c>
      <c r="CK81" s="336">
        <v>64</v>
      </c>
      <c r="CL81" s="21" t="s">
        <v>311</v>
      </c>
      <c r="CM81" s="415"/>
      <c r="CN81" s="415"/>
      <c r="CO81" s="321">
        <f>(+CE204)</f>
        <v>195362939.54999998</v>
      </c>
      <c r="CP81" s="304" t="s">
        <v>12</v>
      </c>
      <c r="CQ81" s="415"/>
      <c r="CR81" s="415"/>
      <c r="CS81" s="415"/>
      <c r="CT81" s="415"/>
      <c r="CU81" s="415"/>
      <c r="CV81" s="415"/>
      <c r="CW81" s="415"/>
      <c r="CX81" s="415"/>
      <c r="CY81" s="415"/>
      <c r="CZ81" s="415"/>
    </row>
    <row r="82" spans="1:104" x14ac:dyDescent="0.2">
      <c r="A82" s="343">
        <f t="shared" si="23"/>
        <v>0</v>
      </c>
      <c r="B82" s="398" t="s">
        <v>307</v>
      </c>
      <c r="C82" s="411">
        <v>0</v>
      </c>
      <c r="D82" s="408"/>
      <c r="E82" s="409">
        <v>0</v>
      </c>
      <c r="F82" s="409">
        <v>0</v>
      </c>
      <c r="G82" s="409">
        <v>0</v>
      </c>
      <c r="H82" s="409">
        <v>0</v>
      </c>
      <c r="I82" s="409">
        <v>0</v>
      </c>
      <c r="J82" s="409">
        <v>0</v>
      </c>
      <c r="K82" s="409">
        <v>0</v>
      </c>
      <c r="L82" s="409">
        <v>0</v>
      </c>
      <c r="M82" s="409">
        <v>0</v>
      </c>
      <c r="N82" s="410">
        <f t="shared" si="24"/>
        <v>0</v>
      </c>
      <c r="O82" s="408"/>
      <c r="P82" s="343">
        <v>0</v>
      </c>
      <c r="Q82" s="409"/>
      <c r="R82" s="409"/>
      <c r="S82" s="409">
        <v>0</v>
      </c>
      <c r="T82" s="409">
        <v>0</v>
      </c>
      <c r="U82" s="409">
        <v>0</v>
      </c>
      <c r="V82" s="409">
        <v>0</v>
      </c>
      <c r="W82" s="414">
        <f t="shared" si="19"/>
        <v>0</v>
      </c>
      <c r="X82" s="408"/>
      <c r="Y82" s="409"/>
      <c r="Z82" s="409"/>
      <c r="AA82" s="409"/>
      <c r="AB82" s="409"/>
      <c r="AC82" s="409"/>
      <c r="AD82" s="409"/>
      <c r="AE82" s="344">
        <f t="shared" si="25"/>
        <v>0</v>
      </c>
      <c r="AF82" s="408"/>
      <c r="AG82" s="344">
        <f t="shared" si="20"/>
        <v>0</v>
      </c>
      <c r="AH82" s="408"/>
      <c r="AI82" s="343">
        <v>0</v>
      </c>
      <c r="AJ82" s="343">
        <v>0</v>
      </c>
      <c r="AK82" s="343">
        <v>0</v>
      </c>
      <c r="AL82" s="343">
        <v>0</v>
      </c>
      <c r="AM82" s="344">
        <f t="shared" si="30"/>
        <v>0</v>
      </c>
      <c r="AN82" s="408"/>
      <c r="AO82" s="343">
        <v>0</v>
      </c>
      <c r="AP82" s="343">
        <v>0</v>
      </c>
      <c r="AQ82" s="343">
        <v>0</v>
      </c>
      <c r="AR82" s="343">
        <v>0</v>
      </c>
      <c r="AS82" s="344">
        <f t="shared" si="26"/>
        <v>0</v>
      </c>
      <c r="AT82" s="408"/>
      <c r="AU82" s="343">
        <v>0</v>
      </c>
      <c r="AV82" s="343">
        <v>0</v>
      </c>
      <c r="AW82" s="343">
        <v>0</v>
      </c>
      <c r="AX82" s="343">
        <v>0</v>
      </c>
      <c r="AY82" s="343">
        <v>0</v>
      </c>
      <c r="AZ82" s="343">
        <v>0</v>
      </c>
      <c r="BA82" s="344">
        <f t="shared" si="31"/>
        <v>0</v>
      </c>
      <c r="BB82" s="408"/>
      <c r="BC82" s="343">
        <v>0</v>
      </c>
      <c r="BD82" s="343">
        <v>0</v>
      </c>
      <c r="BE82" s="343">
        <v>0</v>
      </c>
      <c r="BF82" s="343">
        <v>0</v>
      </c>
      <c r="BG82" s="344">
        <f t="shared" si="32"/>
        <v>0</v>
      </c>
      <c r="BH82" s="408"/>
      <c r="BI82" s="343">
        <v>0</v>
      </c>
      <c r="BJ82" s="408"/>
      <c r="BK82" s="343">
        <v>0</v>
      </c>
      <c r="BL82" s="343">
        <v>0</v>
      </c>
      <c r="BM82" s="343">
        <v>0</v>
      </c>
      <c r="BN82" s="343">
        <v>0</v>
      </c>
      <c r="BO82" s="343">
        <v>0</v>
      </c>
      <c r="BP82" s="343">
        <v>0</v>
      </c>
      <c r="BQ82" s="343">
        <v>0</v>
      </c>
      <c r="BR82" s="343">
        <v>0</v>
      </c>
      <c r="BS82" s="343">
        <v>0</v>
      </c>
      <c r="BT82" s="343">
        <v>0</v>
      </c>
      <c r="BU82" s="343">
        <v>0</v>
      </c>
      <c r="BV82" s="343">
        <v>0</v>
      </c>
      <c r="BW82" s="344">
        <f t="shared" si="29"/>
        <v>0</v>
      </c>
      <c r="BX82" s="345" t="s">
        <v>12</v>
      </c>
      <c r="BY82" s="344">
        <f t="shared" si="28"/>
        <v>0</v>
      </c>
      <c r="BZ82" s="345" t="s">
        <v>12</v>
      </c>
      <c r="CA82" s="344">
        <f t="shared" si="21"/>
        <v>0</v>
      </c>
      <c r="CB82" s="345" t="s">
        <v>12</v>
      </c>
      <c r="CC82" s="343">
        <v>0</v>
      </c>
      <c r="CD82" s="408"/>
      <c r="CE82" s="344">
        <f t="shared" si="22"/>
        <v>0</v>
      </c>
      <c r="CF82" s="408"/>
      <c r="CG82" s="439"/>
      <c r="CH82" s="439"/>
      <c r="CI82" s="344">
        <f t="shared" si="27"/>
        <v>0</v>
      </c>
      <c r="CJ82" s="443"/>
      <c r="CK82" s="417"/>
      <c r="CL82" s="415"/>
      <c r="CM82" s="415"/>
      <c r="CN82" s="415"/>
      <c r="CO82" s="415"/>
      <c r="CP82" s="423"/>
      <c r="CQ82" s="415"/>
      <c r="CR82" s="415"/>
      <c r="CS82" s="415"/>
      <c r="CT82" s="415"/>
      <c r="CU82" s="415"/>
      <c r="CV82" s="415"/>
      <c r="CW82" s="415"/>
      <c r="CX82" s="415"/>
      <c r="CY82" s="415"/>
      <c r="CZ82" s="415"/>
    </row>
    <row r="83" spans="1:104" x14ac:dyDescent="0.2">
      <c r="A83" s="343">
        <f t="shared" si="23"/>
        <v>1</v>
      </c>
      <c r="B83" s="346" t="s">
        <v>309</v>
      </c>
      <c r="C83" s="395">
        <v>168992</v>
      </c>
      <c r="D83" s="408"/>
      <c r="E83" s="409">
        <v>0</v>
      </c>
      <c r="F83" s="395">
        <v>622.5</v>
      </c>
      <c r="G83" s="395">
        <v>30783.8</v>
      </c>
      <c r="H83" s="409">
        <v>0</v>
      </c>
      <c r="I83" s="395">
        <v>42965</v>
      </c>
      <c r="J83" s="409">
        <v>0</v>
      </c>
      <c r="K83" s="395">
        <v>1022105</v>
      </c>
      <c r="L83" s="409">
        <v>0</v>
      </c>
      <c r="M83" s="395">
        <v>1581119.65</v>
      </c>
      <c r="N83" s="344">
        <f t="shared" si="24"/>
        <v>2677595.9500000002</v>
      </c>
      <c r="O83" s="408"/>
      <c r="P83" s="395">
        <v>1690029</v>
      </c>
      <c r="Q83" s="409"/>
      <c r="R83" s="409"/>
      <c r="S83" s="409">
        <v>0</v>
      </c>
      <c r="T83" s="409">
        <v>0</v>
      </c>
      <c r="U83" s="395">
        <v>2151763</v>
      </c>
      <c r="V83" s="409">
        <v>0</v>
      </c>
      <c r="W83" s="349">
        <f t="shared" si="19"/>
        <v>3841792</v>
      </c>
      <c r="X83" s="408"/>
      <c r="Y83" s="409"/>
      <c r="Z83" s="409"/>
      <c r="AA83" s="409"/>
      <c r="AB83" s="409"/>
      <c r="AC83" s="409"/>
      <c r="AD83" s="409"/>
      <c r="AE83" s="344">
        <f t="shared" si="25"/>
        <v>0</v>
      </c>
      <c r="AF83" s="408"/>
      <c r="AG83" s="344">
        <f t="shared" si="20"/>
        <v>6519387.9500000002</v>
      </c>
      <c r="AH83" s="408"/>
      <c r="AI83" s="395">
        <v>1344640</v>
      </c>
      <c r="AJ83" s="343">
        <v>0</v>
      </c>
      <c r="AK83" s="343">
        <v>0</v>
      </c>
      <c r="AL83" s="395">
        <v>489655</v>
      </c>
      <c r="AM83" s="344">
        <f t="shared" si="30"/>
        <v>1834295</v>
      </c>
      <c r="AN83" s="408"/>
      <c r="AO83" s="395">
        <v>432000</v>
      </c>
      <c r="AP83" s="343">
        <v>0</v>
      </c>
      <c r="AQ83" s="343">
        <v>0</v>
      </c>
      <c r="AR83" s="343">
        <v>0</v>
      </c>
      <c r="AS83" s="344">
        <f t="shared" si="26"/>
        <v>432000</v>
      </c>
      <c r="AT83" s="408"/>
      <c r="AU83" s="395">
        <v>781437</v>
      </c>
      <c r="AV83" s="395">
        <v>15300</v>
      </c>
      <c r="AW83" s="395">
        <v>145764</v>
      </c>
      <c r="AX83" s="343">
        <v>0</v>
      </c>
      <c r="AY83" s="343">
        <v>0</v>
      </c>
      <c r="AZ83" s="395">
        <v>194935.32</v>
      </c>
      <c r="BA83" s="344">
        <f t="shared" si="31"/>
        <v>1137436.32</v>
      </c>
      <c r="BB83" s="408"/>
      <c r="BC83" s="395">
        <v>247038</v>
      </c>
      <c r="BD83" s="395">
        <v>22404</v>
      </c>
      <c r="BE83" s="395">
        <v>157016.5</v>
      </c>
      <c r="BF83" s="343">
        <v>0</v>
      </c>
      <c r="BG83" s="344">
        <f t="shared" si="32"/>
        <v>426458.5</v>
      </c>
      <c r="BH83" s="408"/>
      <c r="BI83" s="395">
        <v>487532.6</v>
      </c>
      <c r="BJ83" s="345">
        <v>333875</v>
      </c>
      <c r="BK83" s="395">
        <v>1069597</v>
      </c>
      <c r="BL83" s="343">
        <v>0</v>
      </c>
      <c r="BM83" s="395">
        <v>206094</v>
      </c>
      <c r="BN83" s="395">
        <v>122612.45</v>
      </c>
      <c r="BO83" s="395">
        <v>377070.55</v>
      </c>
      <c r="BP83" s="395">
        <v>20939</v>
      </c>
      <c r="BQ83" s="343">
        <v>0</v>
      </c>
      <c r="BR83" s="395">
        <v>20351</v>
      </c>
      <c r="BS83" s="343">
        <v>0</v>
      </c>
      <c r="BT83" s="343">
        <v>0</v>
      </c>
      <c r="BU83" s="343">
        <v>0</v>
      </c>
      <c r="BV83" s="395">
        <v>4266</v>
      </c>
      <c r="BW83" s="344">
        <f t="shared" si="29"/>
        <v>1820930</v>
      </c>
      <c r="BX83" s="345" t="s">
        <v>12</v>
      </c>
      <c r="BY83" s="344">
        <f t="shared" si="28"/>
        <v>6138652.4199999999</v>
      </c>
      <c r="BZ83" s="345" t="s">
        <v>12</v>
      </c>
      <c r="CA83" s="344">
        <f t="shared" si="21"/>
        <v>380735.53000000026</v>
      </c>
      <c r="CB83" s="345" t="s">
        <v>12</v>
      </c>
      <c r="CC83" s="343">
        <v>0</v>
      </c>
      <c r="CD83" s="408"/>
      <c r="CE83" s="344">
        <f t="shared" si="22"/>
        <v>549727.53000000026</v>
      </c>
      <c r="CF83" s="408"/>
      <c r="CG83" s="439"/>
      <c r="CH83" s="439"/>
      <c r="CI83" s="344">
        <f t="shared" si="27"/>
        <v>549727.53000000026</v>
      </c>
      <c r="CJ83" s="394" t="s">
        <v>732</v>
      </c>
      <c r="CK83" s="417"/>
      <c r="CL83" s="415"/>
      <c r="CM83" s="415"/>
      <c r="CN83" s="415"/>
      <c r="CO83" s="415"/>
      <c r="CP83" s="423"/>
      <c r="CQ83" s="415"/>
      <c r="CR83" s="415"/>
      <c r="CS83" s="415"/>
      <c r="CT83" s="415"/>
      <c r="CU83" s="415"/>
      <c r="CV83" s="415"/>
      <c r="CW83" s="415"/>
      <c r="CX83" s="415"/>
      <c r="CY83" s="415"/>
      <c r="CZ83" s="415"/>
    </row>
    <row r="84" spans="1:104" x14ac:dyDescent="0.2">
      <c r="A84" s="343">
        <f t="shared" si="23"/>
        <v>1</v>
      </c>
      <c r="B84" s="346" t="s">
        <v>310</v>
      </c>
      <c r="C84" s="395">
        <v>175745</v>
      </c>
      <c r="D84" s="408"/>
      <c r="E84" s="409">
        <v>0</v>
      </c>
      <c r="F84" s="409">
        <v>0</v>
      </c>
      <c r="G84" s="395">
        <v>5547.21</v>
      </c>
      <c r="H84" s="395">
        <v>73180.98</v>
      </c>
      <c r="I84" s="409">
        <v>0</v>
      </c>
      <c r="J84" s="409">
        <v>0</v>
      </c>
      <c r="K84" s="395">
        <v>13869.11</v>
      </c>
      <c r="L84" s="409">
        <v>0</v>
      </c>
      <c r="M84" s="395">
        <v>175000</v>
      </c>
      <c r="N84" s="344">
        <f t="shared" si="24"/>
        <v>267597.3</v>
      </c>
      <c r="O84" s="408"/>
      <c r="P84" s="395">
        <v>51071.58</v>
      </c>
      <c r="Q84" s="409"/>
      <c r="R84" s="395">
        <v>4065.08</v>
      </c>
      <c r="S84" s="395">
        <v>20609.73</v>
      </c>
      <c r="T84" s="409">
        <v>0</v>
      </c>
      <c r="U84" s="409">
        <v>0</v>
      </c>
      <c r="V84" s="409">
        <v>0</v>
      </c>
      <c r="W84" s="349">
        <f t="shared" si="19"/>
        <v>75746.39</v>
      </c>
      <c r="X84" s="408"/>
      <c r="Y84" s="409"/>
      <c r="Z84" s="409"/>
      <c r="AA84" s="409"/>
      <c r="AB84" s="409"/>
      <c r="AC84" s="409"/>
      <c r="AD84" s="409"/>
      <c r="AE84" s="344">
        <f t="shared" si="25"/>
        <v>0</v>
      </c>
      <c r="AF84" s="408"/>
      <c r="AG84" s="344">
        <f t="shared" si="20"/>
        <v>343343.69</v>
      </c>
      <c r="AH84" s="408"/>
      <c r="AI84" s="343">
        <v>0</v>
      </c>
      <c r="AJ84" s="343">
        <v>0</v>
      </c>
      <c r="AK84" s="343">
        <v>0</v>
      </c>
      <c r="AL84" s="343">
        <v>0</v>
      </c>
      <c r="AM84" s="344">
        <f t="shared" si="30"/>
        <v>0</v>
      </c>
      <c r="AN84" s="408"/>
      <c r="AO84" s="343">
        <v>0</v>
      </c>
      <c r="AP84" s="343">
        <v>0</v>
      </c>
      <c r="AQ84" s="343">
        <v>0</v>
      </c>
      <c r="AR84" s="343">
        <v>0</v>
      </c>
      <c r="AS84" s="344">
        <f t="shared" si="26"/>
        <v>0</v>
      </c>
      <c r="AT84" s="408"/>
      <c r="AU84" s="395">
        <v>46263</v>
      </c>
      <c r="AV84" s="395">
        <v>39730.06</v>
      </c>
      <c r="AW84" s="395">
        <v>22453.5</v>
      </c>
      <c r="AX84" s="343">
        <v>0</v>
      </c>
      <c r="AY84" s="343">
        <v>0</v>
      </c>
      <c r="AZ84" s="395">
        <v>12974.82</v>
      </c>
      <c r="BA84" s="344">
        <f t="shared" si="31"/>
        <v>121421.38</v>
      </c>
      <c r="BB84" s="408"/>
      <c r="BC84" s="343">
        <v>0</v>
      </c>
      <c r="BD84" s="343">
        <v>0</v>
      </c>
      <c r="BE84" s="343">
        <v>0</v>
      </c>
      <c r="BF84" s="343">
        <v>0</v>
      </c>
      <c r="BG84" s="344">
        <f t="shared" si="32"/>
        <v>0</v>
      </c>
      <c r="BH84" s="408"/>
      <c r="BI84" s="395">
        <v>62363.19</v>
      </c>
      <c r="BJ84" s="408"/>
      <c r="BK84" s="343">
        <v>0</v>
      </c>
      <c r="BL84" s="343">
        <v>0</v>
      </c>
      <c r="BM84" s="395">
        <v>5896.26</v>
      </c>
      <c r="BN84" s="395">
        <v>54087.65</v>
      </c>
      <c r="BO84" s="395">
        <v>4790</v>
      </c>
      <c r="BP84" s="343">
        <v>0</v>
      </c>
      <c r="BQ84" s="343">
        <v>0</v>
      </c>
      <c r="BR84" s="343">
        <v>0</v>
      </c>
      <c r="BS84" s="343">
        <v>0</v>
      </c>
      <c r="BT84" s="343">
        <v>0</v>
      </c>
      <c r="BU84" s="343">
        <v>0</v>
      </c>
      <c r="BV84" s="395">
        <v>173218.94</v>
      </c>
      <c r="BW84" s="344">
        <f t="shared" si="29"/>
        <v>237992.85</v>
      </c>
      <c r="BX84" s="345" t="s">
        <v>12</v>
      </c>
      <c r="BY84" s="344">
        <f t="shared" si="28"/>
        <v>421777.42000000004</v>
      </c>
      <c r="BZ84" s="345" t="s">
        <v>12</v>
      </c>
      <c r="CA84" s="344">
        <f t="shared" si="21"/>
        <v>-78433.73000000004</v>
      </c>
      <c r="CB84" s="345" t="s">
        <v>12</v>
      </c>
      <c r="CC84" s="343">
        <v>0</v>
      </c>
      <c r="CD84" s="408"/>
      <c r="CE84" s="344">
        <f t="shared" si="22"/>
        <v>97311.26999999996</v>
      </c>
      <c r="CF84" s="408"/>
      <c r="CG84" s="395">
        <v>94000</v>
      </c>
      <c r="CH84" s="439"/>
      <c r="CI84" s="344">
        <f t="shared" si="27"/>
        <v>3311.2699999999604</v>
      </c>
      <c r="CJ84" s="394" t="s">
        <v>732</v>
      </c>
      <c r="CK84" s="417"/>
      <c r="CL84" s="415"/>
      <c r="CM84" s="415"/>
      <c r="CN84" s="415"/>
      <c r="CO84" s="445"/>
      <c r="CP84" s="304" t="s">
        <v>12</v>
      </c>
      <c r="CQ84" s="415"/>
      <c r="CR84" s="415"/>
      <c r="CS84" s="415"/>
      <c r="CT84" s="415"/>
      <c r="CU84" s="415"/>
      <c r="CV84" s="415"/>
      <c r="CW84" s="415"/>
      <c r="CX84" s="415"/>
      <c r="CY84" s="415"/>
      <c r="CZ84" s="415"/>
    </row>
    <row r="85" spans="1:104" x14ac:dyDescent="0.2">
      <c r="A85" s="343">
        <f t="shared" si="23"/>
        <v>1</v>
      </c>
      <c r="B85" s="346" t="s">
        <v>312</v>
      </c>
      <c r="C85" s="395">
        <v>86491</v>
      </c>
      <c r="D85" s="408"/>
      <c r="E85" s="395">
        <v>17943</v>
      </c>
      <c r="F85" s="409">
        <v>0</v>
      </c>
      <c r="G85" s="395">
        <v>1250</v>
      </c>
      <c r="H85" s="409">
        <v>0</v>
      </c>
      <c r="I85" s="409">
        <v>0</v>
      </c>
      <c r="J85" s="409">
        <v>0</v>
      </c>
      <c r="K85" s="409">
        <v>0</v>
      </c>
      <c r="L85" s="409">
        <v>0</v>
      </c>
      <c r="M85" s="409">
        <v>0</v>
      </c>
      <c r="N85" s="344">
        <f t="shared" si="24"/>
        <v>19193</v>
      </c>
      <c r="O85" s="408"/>
      <c r="P85" s="395">
        <v>30556</v>
      </c>
      <c r="Q85" s="395">
        <v>6050</v>
      </c>
      <c r="R85" s="395">
        <v>37832</v>
      </c>
      <c r="S85" s="409">
        <v>0</v>
      </c>
      <c r="T85" s="409">
        <v>0</v>
      </c>
      <c r="U85" s="409">
        <v>0</v>
      </c>
      <c r="V85" s="395">
        <v>9018</v>
      </c>
      <c r="W85" s="349">
        <f t="shared" si="19"/>
        <v>83456</v>
      </c>
      <c r="X85" s="408"/>
      <c r="Y85" s="409"/>
      <c r="Z85" s="409"/>
      <c r="AA85" s="409"/>
      <c r="AB85" s="409"/>
      <c r="AC85" s="409"/>
      <c r="AD85" s="409"/>
      <c r="AE85" s="344">
        <f t="shared" si="25"/>
        <v>0</v>
      </c>
      <c r="AF85" s="408"/>
      <c r="AG85" s="344">
        <f t="shared" si="20"/>
        <v>102649</v>
      </c>
      <c r="AH85" s="408"/>
      <c r="AI85" s="343">
        <v>0</v>
      </c>
      <c r="AJ85" s="343">
        <v>0</v>
      </c>
      <c r="AK85" s="343">
        <v>0</v>
      </c>
      <c r="AL85" s="343">
        <v>0</v>
      </c>
      <c r="AM85" s="344">
        <f t="shared" si="30"/>
        <v>0</v>
      </c>
      <c r="AN85" s="408"/>
      <c r="AO85" s="395">
        <v>26724</v>
      </c>
      <c r="AP85" s="343">
        <v>0</v>
      </c>
      <c r="AQ85" s="343">
        <v>0</v>
      </c>
      <c r="AR85" s="343">
        <v>0</v>
      </c>
      <c r="AS85" s="344">
        <f t="shared" si="26"/>
        <v>26724</v>
      </c>
      <c r="AT85" s="408"/>
      <c r="AU85" s="343">
        <v>0</v>
      </c>
      <c r="AV85" s="343">
        <v>0</v>
      </c>
      <c r="AW85" s="395">
        <v>600</v>
      </c>
      <c r="AX85" s="343">
        <v>0</v>
      </c>
      <c r="AY85" s="343">
        <v>0</v>
      </c>
      <c r="AZ85" s="343">
        <v>0</v>
      </c>
      <c r="BA85" s="344">
        <f t="shared" si="31"/>
        <v>600</v>
      </c>
      <c r="BB85" s="408"/>
      <c r="BC85" s="343">
        <v>0</v>
      </c>
      <c r="BD85" s="343">
        <v>0</v>
      </c>
      <c r="BE85" s="343">
        <v>0</v>
      </c>
      <c r="BF85" s="343">
        <v>0</v>
      </c>
      <c r="BG85" s="344">
        <f t="shared" si="32"/>
        <v>0</v>
      </c>
      <c r="BH85" s="408"/>
      <c r="BI85" s="395">
        <v>24546</v>
      </c>
      <c r="BJ85" s="408"/>
      <c r="BK85" s="343">
        <v>0</v>
      </c>
      <c r="BL85" s="343">
        <v>0</v>
      </c>
      <c r="BM85" s="395">
        <v>7972</v>
      </c>
      <c r="BN85" s="343">
        <v>0</v>
      </c>
      <c r="BO85" s="395">
        <v>2392</v>
      </c>
      <c r="BP85" s="343">
        <v>0</v>
      </c>
      <c r="BQ85" s="343">
        <v>0</v>
      </c>
      <c r="BR85" s="343">
        <v>0</v>
      </c>
      <c r="BS85" s="343">
        <v>0</v>
      </c>
      <c r="BT85" s="343">
        <v>0</v>
      </c>
      <c r="BU85" s="343">
        <v>0</v>
      </c>
      <c r="BV85" s="395">
        <v>1766</v>
      </c>
      <c r="BW85" s="344">
        <f t="shared" si="29"/>
        <v>12130</v>
      </c>
      <c r="BX85" s="345" t="s">
        <v>12</v>
      </c>
      <c r="BY85" s="344">
        <f t="shared" si="28"/>
        <v>64000</v>
      </c>
      <c r="BZ85" s="345" t="s">
        <v>12</v>
      </c>
      <c r="CA85" s="344">
        <f t="shared" si="21"/>
        <v>38649</v>
      </c>
      <c r="CB85" s="345" t="s">
        <v>12</v>
      </c>
      <c r="CC85" s="395">
        <v>765</v>
      </c>
      <c r="CD85" s="408"/>
      <c r="CE85" s="344">
        <f t="shared" si="22"/>
        <v>125905</v>
      </c>
      <c r="CF85" s="408"/>
      <c r="CG85" s="395">
        <v>50000</v>
      </c>
      <c r="CH85" s="395">
        <v>75905</v>
      </c>
      <c r="CI85" s="344">
        <f t="shared" si="27"/>
        <v>0</v>
      </c>
      <c r="CJ85" s="394" t="s">
        <v>732</v>
      </c>
      <c r="CK85" s="417"/>
      <c r="CL85" s="415"/>
      <c r="CM85" s="415"/>
      <c r="CN85" s="415"/>
      <c r="CO85" s="415"/>
      <c r="CP85" s="415"/>
      <c r="CQ85" s="415"/>
      <c r="CR85" s="415"/>
      <c r="CS85" s="415"/>
      <c r="CT85" s="415"/>
      <c r="CU85" s="415"/>
      <c r="CV85" s="415"/>
      <c r="CW85" s="415"/>
      <c r="CX85" s="415"/>
      <c r="CY85" s="415"/>
      <c r="CZ85" s="415"/>
    </row>
    <row r="86" spans="1:104" x14ac:dyDescent="0.2">
      <c r="A86" s="343">
        <f t="shared" si="23"/>
        <v>1</v>
      </c>
      <c r="B86" s="346" t="s">
        <v>313</v>
      </c>
      <c r="C86" s="411">
        <v>0</v>
      </c>
      <c r="D86" s="408"/>
      <c r="E86" s="409">
        <v>0</v>
      </c>
      <c r="F86" s="409">
        <v>0</v>
      </c>
      <c r="G86" s="409">
        <v>0</v>
      </c>
      <c r="H86" s="409">
        <v>0</v>
      </c>
      <c r="I86" s="409">
        <v>0</v>
      </c>
      <c r="J86" s="409">
        <v>0</v>
      </c>
      <c r="K86" s="409">
        <v>0</v>
      </c>
      <c r="L86" s="409">
        <v>0</v>
      </c>
      <c r="M86" s="395">
        <v>155317</v>
      </c>
      <c r="N86" s="344">
        <f t="shared" si="24"/>
        <v>155317</v>
      </c>
      <c r="O86" s="408"/>
      <c r="P86" s="395">
        <v>176962.5</v>
      </c>
      <c r="Q86" s="395">
        <v>27131</v>
      </c>
      <c r="R86" s="395">
        <v>170316</v>
      </c>
      <c r="S86" s="395">
        <v>4752</v>
      </c>
      <c r="T86" s="395">
        <v>421841.5</v>
      </c>
      <c r="U86" s="409">
        <v>0</v>
      </c>
      <c r="V86" s="409">
        <v>0</v>
      </c>
      <c r="W86" s="349">
        <f t="shared" si="19"/>
        <v>801003</v>
      </c>
      <c r="X86" s="408"/>
      <c r="Y86" s="409"/>
      <c r="Z86" s="409"/>
      <c r="AA86" s="409"/>
      <c r="AB86" s="409"/>
      <c r="AC86" s="409"/>
      <c r="AD86" s="409"/>
      <c r="AE86" s="344">
        <f t="shared" si="25"/>
        <v>0</v>
      </c>
      <c r="AF86" s="408"/>
      <c r="AG86" s="344">
        <f t="shared" si="20"/>
        <v>956320</v>
      </c>
      <c r="AH86" s="408"/>
      <c r="AI86" s="343">
        <v>0</v>
      </c>
      <c r="AJ86" s="343">
        <v>0</v>
      </c>
      <c r="AK86" s="343">
        <v>0</v>
      </c>
      <c r="AL86" s="343">
        <v>0</v>
      </c>
      <c r="AM86" s="344">
        <f t="shared" si="30"/>
        <v>0</v>
      </c>
      <c r="AN86" s="408"/>
      <c r="AO86" s="395">
        <v>73726</v>
      </c>
      <c r="AP86" s="395">
        <v>26410</v>
      </c>
      <c r="AQ86" s="343">
        <v>0</v>
      </c>
      <c r="AR86" s="395">
        <v>5519</v>
      </c>
      <c r="AS86" s="344">
        <f t="shared" si="26"/>
        <v>105655</v>
      </c>
      <c r="AT86" s="408"/>
      <c r="AU86" s="395">
        <v>120870</v>
      </c>
      <c r="AV86" s="395">
        <v>7599</v>
      </c>
      <c r="AW86" s="395">
        <v>6096</v>
      </c>
      <c r="AX86" s="343">
        <v>0</v>
      </c>
      <c r="AY86" s="343">
        <v>0</v>
      </c>
      <c r="AZ86" s="395">
        <v>4837</v>
      </c>
      <c r="BA86" s="344">
        <f t="shared" si="31"/>
        <v>139402</v>
      </c>
      <c r="BB86" s="408"/>
      <c r="BC86" s="343">
        <v>0</v>
      </c>
      <c r="BD86" s="395">
        <v>125336</v>
      </c>
      <c r="BE86" s="395">
        <v>40860</v>
      </c>
      <c r="BF86" s="395">
        <v>65854</v>
      </c>
      <c r="BG86" s="344">
        <f t="shared" si="32"/>
        <v>232050</v>
      </c>
      <c r="BH86" s="408"/>
      <c r="BI86" s="395">
        <v>280951</v>
      </c>
      <c r="BJ86" s="408"/>
      <c r="BK86" s="343">
        <v>0</v>
      </c>
      <c r="BL86" s="343">
        <v>0</v>
      </c>
      <c r="BM86" s="343">
        <v>0</v>
      </c>
      <c r="BN86" s="343">
        <v>0</v>
      </c>
      <c r="BO86" s="395">
        <v>1176</v>
      </c>
      <c r="BP86" s="343">
        <v>0</v>
      </c>
      <c r="BQ86" s="343">
        <v>0</v>
      </c>
      <c r="BR86" s="343">
        <v>0</v>
      </c>
      <c r="BS86" s="343">
        <v>0</v>
      </c>
      <c r="BT86" s="395">
        <v>3856</v>
      </c>
      <c r="BU86" s="343">
        <v>0</v>
      </c>
      <c r="BV86" s="395">
        <v>4054</v>
      </c>
      <c r="BW86" s="344">
        <f t="shared" si="29"/>
        <v>9086</v>
      </c>
      <c r="BX86" s="345" t="s">
        <v>12</v>
      </c>
      <c r="BY86" s="344">
        <f t="shared" si="28"/>
        <v>767144</v>
      </c>
      <c r="BZ86" s="345" t="s">
        <v>12</v>
      </c>
      <c r="CA86" s="344">
        <f t="shared" si="21"/>
        <v>189176</v>
      </c>
      <c r="CB86" s="345" t="s">
        <v>12</v>
      </c>
      <c r="CC86" s="343">
        <v>0</v>
      </c>
      <c r="CD86" s="408"/>
      <c r="CE86" s="344">
        <f t="shared" si="22"/>
        <v>189176</v>
      </c>
      <c r="CF86" s="408"/>
      <c r="CG86" s="395">
        <v>189176</v>
      </c>
      <c r="CH86" s="439"/>
      <c r="CI86" s="344">
        <f t="shared" si="27"/>
        <v>0</v>
      </c>
      <c r="CJ86" s="394" t="s">
        <v>732</v>
      </c>
      <c r="CK86" s="417"/>
      <c r="CL86" s="415"/>
      <c r="CM86" s="415"/>
      <c r="CN86" s="415"/>
      <c r="CO86" s="415"/>
      <c r="CP86" s="415"/>
      <c r="CQ86" s="415"/>
      <c r="CR86" s="415"/>
      <c r="CS86" s="415"/>
      <c r="CT86" s="415"/>
      <c r="CU86" s="415"/>
      <c r="CV86" s="415"/>
      <c r="CW86" s="415"/>
      <c r="CX86" s="415"/>
      <c r="CY86" s="415"/>
      <c r="CZ86" s="415"/>
    </row>
    <row r="87" spans="1:104" x14ac:dyDescent="0.2">
      <c r="A87" s="343">
        <f t="shared" si="23"/>
        <v>1</v>
      </c>
      <c r="B87" s="346" t="s">
        <v>314</v>
      </c>
      <c r="C87" s="343">
        <v>60977</v>
      </c>
      <c r="D87" s="408"/>
      <c r="E87" s="343">
        <v>20000</v>
      </c>
      <c r="F87" s="409">
        <v>0</v>
      </c>
      <c r="G87" s="343">
        <v>219</v>
      </c>
      <c r="H87" s="409">
        <v>0</v>
      </c>
      <c r="I87" s="409">
        <v>0</v>
      </c>
      <c r="J87" s="409">
        <v>0</v>
      </c>
      <c r="K87" s="409">
        <v>0</v>
      </c>
      <c r="L87" s="409">
        <v>0</v>
      </c>
      <c r="M87" s="409">
        <v>0</v>
      </c>
      <c r="N87" s="344">
        <f t="shared" si="24"/>
        <v>20219</v>
      </c>
      <c r="O87" s="408"/>
      <c r="P87" s="343">
        <v>12757</v>
      </c>
      <c r="Q87" s="409"/>
      <c r="R87" s="409"/>
      <c r="S87" s="343">
        <v>1946</v>
      </c>
      <c r="T87" s="343">
        <v>26791</v>
      </c>
      <c r="U87" s="409">
        <v>0</v>
      </c>
      <c r="V87" s="409">
        <v>0</v>
      </c>
      <c r="W87" s="349">
        <f t="shared" si="19"/>
        <v>41494</v>
      </c>
      <c r="X87" s="408"/>
      <c r="Y87" s="409"/>
      <c r="Z87" s="409"/>
      <c r="AA87" s="409"/>
      <c r="AB87" s="409"/>
      <c r="AC87" s="409"/>
      <c r="AD87" s="409"/>
      <c r="AE87" s="344">
        <f t="shared" si="25"/>
        <v>0</v>
      </c>
      <c r="AF87" s="408"/>
      <c r="AG87" s="344">
        <f t="shared" si="20"/>
        <v>61713</v>
      </c>
      <c r="AH87" s="408"/>
      <c r="AI87" s="343">
        <v>16230</v>
      </c>
      <c r="AJ87" s="343">
        <v>0</v>
      </c>
      <c r="AK87" s="343">
        <v>0</v>
      </c>
      <c r="AL87" s="343">
        <v>0</v>
      </c>
      <c r="AM87" s="344">
        <f t="shared" si="30"/>
        <v>16230</v>
      </c>
      <c r="AN87" s="408"/>
      <c r="AO87" s="343">
        <v>0</v>
      </c>
      <c r="AP87" s="343">
        <v>0</v>
      </c>
      <c r="AQ87" s="343">
        <v>0</v>
      </c>
      <c r="AR87" s="343">
        <v>5461</v>
      </c>
      <c r="AS87" s="344">
        <f t="shared" si="26"/>
        <v>5461</v>
      </c>
      <c r="AT87" s="408"/>
      <c r="AU87" s="343">
        <v>1500</v>
      </c>
      <c r="AV87" s="343">
        <v>0</v>
      </c>
      <c r="AW87" s="343">
        <v>0</v>
      </c>
      <c r="AX87" s="343">
        <v>250</v>
      </c>
      <c r="AY87" s="343">
        <v>0</v>
      </c>
      <c r="AZ87" s="343">
        <v>5891</v>
      </c>
      <c r="BA87" s="344">
        <f t="shared" si="31"/>
        <v>7641</v>
      </c>
      <c r="BB87" s="408"/>
      <c r="BC87" s="343">
        <v>0</v>
      </c>
      <c r="BD87" s="343">
        <v>8261</v>
      </c>
      <c r="BE87" s="343">
        <v>2351</v>
      </c>
      <c r="BF87" s="343">
        <v>0</v>
      </c>
      <c r="BG87" s="344">
        <f t="shared" si="32"/>
        <v>10612</v>
      </c>
      <c r="BH87" s="408"/>
      <c r="BI87" s="343">
        <v>49834</v>
      </c>
      <c r="BJ87" s="408"/>
      <c r="BK87" s="343">
        <v>0</v>
      </c>
      <c r="BL87" s="343">
        <v>0</v>
      </c>
      <c r="BM87" s="343">
        <v>2649</v>
      </c>
      <c r="BN87" s="343">
        <v>10355</v>
      </c>
      <c r="BO87" s="343">
        <v>0</v>
      </c>
      <c r="BP87" s="343">
        <v>0</v>
      </c>
      <c r="BQ87" s="343">
        <v>0</v>
      </c>
      <c r="BR87" s="343">
        <v>0</v>
      </c>
      <c r="BS87" s="343">
        <v>0</v>
      </c>
      <c r="BT87" s="343">
        <v>0</v>
      </c>
      <c r="BU87" s="343">
        <v>0</v>
      </c>
      <c r="BV87" s="343">
        <v>0</v>
      </c>
      <c r="BW87" s="344">
        <f t="shared" si="29"/>
        <v>13004</v>
      </c>
      <c r="BX87" s="345" t="s">
        <v>12</v>
      </c>
      <c r="BY87" s="344">
        <f t="shared" si="28"/>
        <v>102782</v>
      </c>
      <c r="BZ87" s="345" t="s">
        <v>12</v>
      </c>
      <c r="CA87" s="344">
        <f t="shared" si="21"/>
        <v>-41069</v>
      </c>
      <c r="CB87" s="345" t="s">
        <v>12</v>
      </c>
      <c r="CC87" s="343">
        <v>0</v>
      </c>
      <c r="CD87" s="408"/>
      <c r="CE87" s="344">
        <f t="shared" si="22"/>
        <v>19908</v>
      </c>
      <c r="CF87" s="408"/>
      <c r="CG87" s="343">
        <v>10000</v>
      </c>
      <c r="CH87" s="343">
        <v>9908</v>
      </c>
      <c r="CI87" s="344">
        <f t="shared" si="27"/>
        <v>0</v>
      </c>
      <c r="CJ87" s="394" t="s">
        <v>732</v>
      </c>
      <c r="CK87" s="417"/>
      <c r="CL87" s="415"/>
      <c r="CM87" s="415"/>
      <c r="CN87" s="415"/>
      <c r="CO87" s="415"/>
      <c r="CP87" s="415"/>
      <c r="CQ87" s="415"/>
      <c r="CR87" s="415"/>
      <c r="CS87" s="415"/>
      <c r="CT87" s="415"/>
      <c r="CU87" s="415"/>
      <c r="CV87" s="415"/>
      <c r="CW87" s="415"/>
      <c r="CX87" s="415"/>
      <c r="CY87" s="415"/>
      <c r="CZ87" s="415"/>
    </row>
    <row r="88" spans="1:104" x14ac:dyDescent="0.2">
      <c r="A88" s="343">
        <f t="shared" si="23"/>
        <v>1</v>
      </c>
      <c r="B88" s="346" t="s">
        <v>315</v>
      </c>
      <c r="C88" s="411">
        <v>0</v>
      </c>
      <c r="D88" s="408"/>
      <c r="E88" s="409">
        <v>0</v>
      </c>
      <c r="F88" s="395">
        <v>1454</v>
      </c>
      <c r="G88" s="395">
        <v>5094</v>
      </c>
      <c r="H88" s="395">
        <v>41050</v>
      </c>
      <c r="I88" s="409">
        <v>0</v>
      </c>
      <c r="J88" s="409">
        <v>0</v>
      </c>
      <c r="K88" s="409">
        <v>0</v>
      </c>
      <c r="L88" s="409">
        <v>0</v>
      </c>
      <c r="M88" s="395">
        <v>19236</v>
      </c>
      <c r="N88" s="344">
        <f t="shared" si="24"/>
        <v>66834</v>
      </c>
      <c r="O88" s="408"/>
      <c r="P88" s="395">
        <v>216659</v>
      </c>
      <c r="Q88" s="409"/>
      <c r="R88" s="409"/>
      <c r="S88" s="409">
        <v>0</v>
      </c>
      <c r="T88" s="409">
        <v>0</v>
      </c>
      <c r="U88" s="409">
        <v>0</v>
      </c>
      <c r="V88" s="409">
        <v>0</v>
      </c>
      <c r="W88" s="349">
        <f t="shared" si="19"/>
        <v>216659</v>
      </c>
      <c r="X88" s="408"/>
      <c r="Y88" s="409"/>
      <c r="Z88" s="409"/>
      <c r="AA88" s="409"/>
      <c r="AB88" s="409"/>
      <c r="AC88" s="409"/>
      <c r="AD88" s="409"/>
      <c r="AE88" s="344">
        <f t="shared" si="25"/>
        <v>0</v>
      </c>
      <c r="AF88" s="408"/>
      <c r="AG88" s="344">
        <f t="shared" si="20"/>
        <v>283493</v>
      </c>
      <c r="AH88" s="408"/>
      <c r="AI88" s="343">
        <v>0</v>
      </c>
      <c r="AJ88" s="343">
        <v>0</v>
      </c>
      <c r="AK88" s="343">
        <v>0</v>
      </c>
      <c r="AL88" s="343">
        <v>0</v>
      </c>
      <c r="AM88" s="344">
        <f t="shared" si="30"/>
        <v>0</v>
      </c>
      <c r="AN88" s="408"/>
      <c r="AO88" s="395">
        <v>114943</v>
      </c>
      <c r="AP88" s="395">
        <v>11520</v>
      </c>
      <c r="AQ88" s="343">
        <v>0</v>
      </c>
      <c r="AR88" s="343">
        <v>0</v>
      </c>
      <c r="AS88" s="344">
        <f t="shared" si="26"/>
        <v>126463</v>
      </c>
      <c r="AT88" s="408"/>
      <c r="AU88" s="395">
        <v>2419</v>
      </c>
      <c r="AV88" s="395">
        <v>9593</v>
      </c>
      <c r="AW88" s="395">
        <v>5276</v>
      </c>
      <c r="AX88" s="395">
        <v>2065</v>
      </c>
      <c r="AY88" s="343">
        <v>0</v>
      </c>
      <c r="AZ88" s="395">
        <v>36391</v>
      </c>
      <c r="BA88" s="344">
        <f t="shared" si="31"/>
        <v>55744</v>
      </c>
      <c r="BB88" s="408"/>
      <c r="BC88" s="396">
        <v>34695</v>
      </c>
      <c r="BD88" s="343">
        <v>0</v>
      </c>
      <c r="BE88" s="395">
        <v>6949</v>
      </c>
      <c r="BF88" s="395">
        <v>7976</v>
      </c>
      <c r="BG88" s="344">
        <f t="shared" si="32"/>
        <v>49620</v>
      </c>
      <c r="BH88" s="408"/>
      <c r="BI88" s="395">
        <v>21939</v>
      </c>
      <c r="BJ88" s="408"/>
      <c r="BK88" s="343">
        <v>0</v>
      </c>
      <c r="BL88" s="343">
        <v>0</v>
      </c>
      <c r="BM88" s="395">
        <v>26010</v>
      </c>
      <c r="BN88" s="343">
        <v>0</v>
      </c>
      <c r="BO88" s="395">
        <v>381</v>
      </c>
      <c r="BP88" s="343">
        <v>0</v>
      </c>
      <c r="BQ88" s="343">
        <v>0</v>
      </c>
      <c r="BR88" s="343">
        <v>0</v>
      </c>
      <c r="BS88" s="343">
        <v>0</v>
      </c>
      <c r="BT88" s="343">
        <v>0</v>
      </c>
      <c r="BU88" s="343">
        <v>0</v>
      </c>
      <c r="BV88" s="395">
        <v>444</v>
      </c>
      <c r="BW88" s="344">
        <f t="shared" si="29"/>
        <v>26835</v>
      </c>
      <c r="BX88" s="408"/>
      <c r="BY88" s="344">
        <f t="shared" si="28"/>
        <v>280601</v>
      </c>
      <c r="BZ88" s="345" t="s">
        <v>12</v>
      </c>
      <c r="CA88" s="344">
        <f t="shared" si="21"/>
        <v>2892</v>
      </c>
      <c r="CB88" s="345" t="s">
        <v>12</v>
      </c>
      <c r="CC88" s="343">
        <v>0</v>
      </c>
      <c r="CD88" s="408"/>
      <c r="CE88" s="344">
        <f t="shared" si="22"/>
        <v>2892</v>
      </c>
      <c r="CF88" s="408"/>
      <c r="CG88" s="395">
        <v>2892</v>
      </c>
      <c r="CH88" s="439"/>
      <c r="CI88" s="344">
        <f t="shared" si="27"/>
        <v>0</v>
      </c>
      <c r="CJ88" s="394" t="s">
        <v>732</v>
      </c>
      <c r="CK88" s="417"/>
      <c r="CL88" s="415"/>
      <c r="CM88" s="415"/>
      <c r="CN88" s="415"/>
      <c r="CO88" s="415"/>
      <c r="CP88" s="415"/>
      <c r="CQ88" s="415"/>
      <c r="CR88" s="415"/>
      <c r="CS88" s="415"/>
      <c r="CT88" s="415"/>
      <c r="CU88" s="415"/>
      <c r="CV88" s="415"/>
      <c r="CW88" s="415"/>
      <c r="CX88" s="415"/>
      <c r="CY88" s="415"/>
      <c r="CZ88" s="415"/>
    </row>
    <row r="89" spans="1:104" x14ac:dyDescent="0.2">
      <c r="A89" s="343">
        <f t="shared" si="23"/>
        <v>0</v>
      </c>
      <c r="B89" s="398" t="s">
        <v>316</v>
      </c>
      <c r="C89" s="411">
        <v>0</v>
      </c>
      <c r="D89" s="408"/>
      <c r="E89" s="409">
        <v>0</v>
      </c>
      <c r="F89" s="409">
        <v>0</v>
      </c>
      <c r="G89" s="409">
        <v>0</v>
      </c>
      <c r="H89" s="409">
        <v>0</v>
      </c>
      <c r="I89" s="409">
        <v>0</v>
      </c>
      <c r="J89" s="409">
        <v>0</v>
      </c>
      <c r="K89" s="409">
        <v>0</v>
      </c>
      <c r="L89" s="409">
        <v>0</v>
      </c>
      <c r="M89" s="409">
        <v>0</v>
      </c>
      <c r="N89" s="410">
        <f t="shared" si="24"/>
        <v>0</v>
      </c>
      <c r="O89" s="408"/>
      <c r="P89" s="343">
        <v>0</v>
      </c>
      <c r="Q89" s="409"/>
      <c r="R89" s="409"/>
      <c r="S89" s="409">
        <v>0</v>
      </c>
      <c r="T89" s="409">
        <v>0</v>
      </c>
      <c r="U89" s="409">
        <v>0</v>
      </c>
      <c r="V89" s="409">
        <v>0</v>
      </c>
      <c r="W89" s="414">
        <f t="shared" si="19"/>
        <v>0</v>
      </c>
      <c r="X89" s="408"/>
      <c r="Y89" s="409"/>
      <c r="Z89" s="409"/>
      <c r="AA89" s="409"/>
      <c r="AB89" s="409"/>
      <c r="AC89" s="409"/>
      <c r="AD89" s="409"/>
      <c r="AE89" s="344">
        <f t="shared" si="25"/>
        <v>0</v>
      </c>
      <c r="AF89" s="408"/>
      <c r="AG89" s="344">
        <f t="shared" si="20"/>
        <v>0</v>
      </c>
      <c r="AH89" s="408"/>
      <c r="AI89" s="343">
        <v>0</v>
      </c>
      <c r="AJ89" s="343">
        <v>0</v>
      </c>
      <c r="AK89" s="343">
        <v>0</v>
      </c>
      <c r="AL89" s="343">
        <v>0</v>
      </c>
      <c r="AM89" s="344">
        <f t="shared" si="30"/>
        <v>0</v>
      </c>
      <c r="AN89" s="408"/>
      <c r="AO89" s="343">
        <v>0</v>
      </c>
      <c r="AP89" s="343">
        <v>0</v>
      </c>
      <c r="AQ89" s="343">
        <v>0</v>
      </c>
      <c r="AR89" s="343">
        <v>0</v>
      </c>
      <c r="AS89" s="344">
        <f t="shared" si="26"/>
        <v>0</v>
      </c>
      <c r="AT89" s="408"/>
      <c r="AU89" s="343">
        <v>0</v>
      </c>
      <c r="AV89" s="343">
        <v>0</v>
      </c>
      <c r="AW89" s="343">
        <v>0</v>
      </c>
      <c r="AX89" s="343">
        <v>0</v>
      </c>
      <c r="AY89" s="343">
        <v>0</v>
      </c>
      <c r="AZ89" s="343">
        <v>0</v>
      </c>
      <c r="BA89" s="344">
        <f t="shared" si="31"/>
        <v>0</v>
      </c>
      <c r="BB89" s="408"/>
      <c r="BC89" s="343">
        <v>0</v>
      </c>
      <c r="BD89" s="343">
        <v>0</v>
      </c>
      <c r="BE89" s="343">
        <v>0</v>
      </c>
      <c r="BF89" s="343">
        <v>0</v>
      </c>
      <c r="BG89" s="344">
        <f t="shared" si="32"/>
        <v>0</v>
      </c>
      <c r="BH89" s="408"/>
      <c r="BI89" s="343">
        <v>0</v>
      </c>
      <c r="BJ89" s="408"/>
      <c r="BK89" s="343">
        <v>0</v>
      </c>
      <c r="BL89" s="343">
        <v>0</v>
      </c>
      <c r="BM89" s="343">
        <v>0</v>
      </c>
      <c r="BN89" s="343">
        <v>0</v>
      </c>
      <c r="BO89" s="343">
        <v>0</v>
      </c>
      <c r="BP89" s="343">
        <v>0</v>
      </c>
      <c r="BQ89" s="343">
        <v>0</v>
      </c>
      <c r="BR89" s="343">
        <v>0</v>
      </c>
      <c r="BS89" s="343">
        <v>0</v>
      </c>
      <c r="BT89" s="343">
        <v>0</v>
      </c>
      <c r="BU89" s="343">
        <v>0</v>
      </c>
      <c r="BV89" s="343">
        <v>0</v>
      </c>
      <c r="BW89" s="344">
        <f t="shared" si="29"/>
        <v>0</v>
      </c>
      <c r="BX89" s="345" t="s">
        <v>12</v>
      </c>
      <c r="BY89" s="344">
        <f t="shared" si="28"/>
        <v>0</v>
      </c>
      <c r="BZ89" s="345" t="s">
        <v>12</v>
      </c>
      <c r="CA89" s="344">
        <f t="shared" si="21"/>
        <v>0</v>
      </c>
      <c r="CB89" s="345" t="s">
        <v>12</v>
      </c>
      <c r="CC89" s="343">
        <v>0</v>
      </c>
      <c r="CD89" s="408"/>
      <c r="CE89" s="344">
        <f t="shared" si="22"/>
        <v>0</v>
      </c>
      <c r="CF89" s="408"/>
      <c r="CG89" s="439"/>
      <c r="CH89" s="439"/>
      <c r="CI89" s="344">
        <f t="shared" si="27"/>
        <v>0</v>
      </c>
      <c r="CJ89" s="443"/>
      <c r="CK89" s="417"/>
      <c r="CL89" s="415"/>
      <c r="CM89" s="415"/>
      <c r="CN89" s="415"/>
      <c r="CO89" s="415"/>
      <c r="CP89" s="415"/>
      <c r="CQ89" s="415"/>
      <c r="CR89" s="415"/>
      <c r="CS89" s="415"/>
      <c r="CT89" s="415"/>
      <c r="CU89" s="415"/>
      <c r="CV89" s="415"/>
      <c r="CW89" s="415"/>
      <c r="CX89" s="415"/>
      <c r="CY89" s="415"/>
      <c r="CZ89" s="415"/>
    </row>
    <row r="90" spans="1:104" x14ac:dyDescent="0.2">
      <c r="A90" s="343">
        <f t="shared" si="23"/>
        <v>1</v>
      </c>
      <c r="B90" s="346" t="s">
        <v>317</v>
      </c>
      <c r="C90" s="411">
        <v>0</v>
      </c>
      <c r="D90" s="408"/>
      <c r="E90" s="409">
        <v>0</v>
      </c>
      <c r="F90" s="409">
        <v>0</v>
      </c>
      <c r="G90" s="409">
        <v>0</v>
      </c>
      <c r="H90" s="409">
        <v>0</v>
      </c>
      <c r="I90" s="409">
        <v>0</v>
      </c>
      <c r="J90" s="409">
        <v>0</v>
      </c>
      <c r="K90" s="409">
        <v>0</v>
      </c>
      <c r="L90" s="409">
        <v>0</v>
      </c>
      <c r="M90" s="409">
        <v>0</v>
      </c>
      <c r="N90" s="410">
        <f t="shared" si="24"/>
        <v>0</v>
      </c>
      <c r="O90" s="408"/>
      <c r="P90" s="343">
        <v>85102.51</v>
      </c>
      <c r="Q90" s="409"/>
      <c r="R90" s="409"/>
      <c r="S90" s="409">
        <v>0</v>
      </c>
      <c r="T90" s="409">
        <v>0</v>
      </c>
      <c r="U90" s="409">
        <v>0</v>
      </c>
      <c r="V90" s="343">
        <v>500000</v>
      </c>
      <c r="W90" s="349">
        <f t="shared" si="19"/>
        <v>585102.51</v>
      </c>
      <c r="X90" s="408"/>
      <c r="Y90" s="409"/>
      <c r="Z90" s="409"/>
      <c r="AA90" s="409"/>
      <c r="AB90" s="409"/>
      <c r="AC90" s="409"/>
      <c r="AD90" s="409"/>
      <c r="AE90" s="344">
        <f t="shared" si="25"/>
        <v>0</v>
      </c>
      <c r="AF90" s="408"/>
      <c r="AG90" s="344">
        <f t="shared" si="20"/>
        <v>585102.51</v>
      </c>
      <c r="AH90" s="408"/>
      <c r="AI90" s="343">
        <v>0</v>
      </c>
      <c r="AJ90" s="343">
        <v>0</v>
      </c>
      <c r="AK90" s="343">
        <v>0</v>
      </c>
      <c r="AL90" s="343">
        <v>0</v>
      </c>
      <c r="AM90" s="344">
        <f t="shared" si="30"/>
        <v>0</v>
      </c>
      <c r="AN90" s="408"/>
      <c r="AO90" s="343">
        <v>0</v>
      </c>
      <c r="AP90" s="343">
        <v>0</v>
      </c>
      <c r="AQ90" s="343">
        <v>0</v>
      </c>
      <c r="AR90" s="343">
        <v>0</v>
      </c>
      <c r="AS90" s="344">
        <f t="shared" si="26"/>
        <v>0</v>
      </c>
      <c r="AT90" s="408"/>
      <c r="AU90" s="343">
        <v>0</v>
      </c>
      <c r="AV90" s="343">
        <v>0</v>
      </c>
      <c r="AW90" s="343">
        <v>1538.99</v>
      </c>
      <c r="AX90" s="343">
        <v>1226.46</v>
      </c>
      <c r="AY90" s="343">
        <v>0</v>
      </c>
      <c r="AZ90" s="343">
        <v>1986.79</v>
      </c>
      <c r="BA90" s="344">
        <f t="shared" si="31"/>
        <v>4752.24</v>
      </c>
      <c r="BB90" s="408"/>
      <c r="BC90" s="343">
        <v>17139.05</v>
      </c>
      <c r="BD90" s="343">
        <v>0</v>
      </c>
      <c r="BE90" s="343">
        <v>2100.25</v>
      </c>
      <c r="BF90" s="343">
        <v>857.01</v>
      </c>
      <c r="BG90" s="344">
        <f t="shared" si="32"/>
        <v>20096.309999999998</v>
      </c>
      <c r="BH90" s="408"/>
      <c r="BI90" s="343">
        <v>20080.7</v>
      </c>
      <c r="BJ90" s="408"/>
      <c r="BK90" s="409"/>
      <c r="BL90" s="343">
        <v>0</v>
      </c>
      <c r="BM90" s="343">
        <v>7023.25</v>
      </c>
      <c r="BN90" s="343">
        <v>0</v>
      </c>
      <c r="BO90" s="343">
        <v>0</v>
      </c>
      <c r="BP90" s="343">
        <v>0</v>
      </c>
      <c r="BQ90" s="343">
        <v>0</v>
      </c>
      <c r="BR90" s="343">
        <v>0</v>
      </c>
      <c r="BS90" s="343">
        <v>0</v>
      </c>
      <c r="BT90" s="343">
        <v>0</v>
      </c>
      <c r="BU90" s="343">
        <v>0</v>
      </c>
      <c r="BV90" s="343">
        <v>3093.77</v>
      </c>
      <c r="BW90" s="344">
        <f>((SUM(BL90:BV90)))</f>
        <v>10117.02</v>
      </c>
      <c r="BX90" s="345" t="s">
        <v>12</v>
      </c>
      <c r="BY90" s="344">
        <f t="shared" si="28"/>
        <v>55046.27</v>
      </c>
      <c r="BZ90" s="345" t="s">
        <v>12</v>
      </c>
      <c r="CA90" s="344">
        <f t="shared" si="21"/>
        <v>530056.24</v>
      </c>
      <c r="CB90" s="345" t="s">
        <v>12</v>
      </c>
      <c r="CC90" s="343">
        <v>0</v>
      </c>
      <c r="CD90" s="408"/>
      <c r="CE90" s="344">
        <f t="shared" si="22"/>
        <v>530056.24</v>
      </c>
      <c r="CF90" s="408"/>
      <c r="CG90" s="404">
        <v>500000</v>
      </c>
      <c r="CH90" s="404">
        <v>30056.240000000002</v>
      </c>
      <c r="CI90" s="344">
        <f t="shared" si="27"/>
        <v>0</v>
      </c>
      <c r="CJ90" s="394" t="s">
        <v>750</v>
      </c>
      <c r="CK90" s="417"/>
      <c r="CL90" s="415"/>
      <c r="CM90" s="415"/>
      <c r="CN90" s="415"/>
      <c r="CO90" s="415"/>
      <c r="CP90" s="415"/>
      <c r="CQ90" s="415"/>
      <c r="CR90" s="415"/>
      <c r="CS90" s="415"/>
      <c r="CT90" s="415"/>
      <c r="CU90" s="415"/>
      <c r="CV90" s="415"/>
      <c r="CW90" s="415"/>
      <c r="CX90" s="415"/>
      <c r="CY90" s="415"/>
      <c r="CZ90" s="415"/>
    </row>
    <row r="91" spans="1:104" x14ac:dyDescent="0.2">
      <c r="A91" s="343">
        <f t="shared" si="23"/>
        <v>0</v>
      </c>
      <c r="B91" s="398" t="s">
        <v>318</v>
      </c>
      <c r="C91" s="411">
        <v>0</v>
      </c>
      <c r="D91" s="408"/>
      <c r="E91" s="409">
        <v>0</v>
      </c>
      <c r="F91" s="409">
        <v>0</v>
      </c>
      <c r="G91" s="409">
        <v>0</v>
      </c>
      <c r="H91" s="409">
        <v>0</v>
      </c>
      <c r="I91" s="409">
        <v>0</v>
      </c>
      <c r="J91" s="409">
        <v>0</v>
      </c>
      <c r="K91" s="409">
        <v>0</v>
      </c>
      <c r="L91" s="409">
        <v>0</v>
      </c>
      <c r="M91" s="409">
        <v>0</v>
      </c>
      <c r="N91" s="410">
        <f t="shared" si="24"/>
        <v>0</v>
      </c>
      <c r="O91" s="408"/>
      <c r="P91" s="343">
        <v>0</v>
      </c>
      <c r="Q91" s="409"/>
      <c r="R91" s="409"/>
      <c r="S91" s="409">
        <v>0</v>
      </c>
      <c r="T91" s="409">
        <v>0</v>
      </c>
      <c r="U91" s="409">
        <v>0</v>
      </c>
      <c r="V91" s="409">
        <v>0</v>
      </c>
      <c r="W91" s="414">
        <f t="shared" si="19"/>
        <v>0</v>
      </c>
      <c r="X91" s="408"/>
      <c r="Y91" s="409"/>
      <c r="Z91" s="409"/>
      <c r="AA91" s="409"/>
      <c r="AB91" s="409"/>
      <c r="AC91" s="409"/>
      <c r="AD91" s="409"/>
      <c r="AE91" s="344">
        <f t="shared" si="25"/>
        <v>0</v>
      </c>
      <c r="AF91" s="408"/>
      <c r="AG91" s="344">
        <f t="shared" si="20"/>
        <v>0</v>
      </c>
      <c r="AH91" s="408"/>
      <c r="AI91" s="343">
        <v>0</v>
      </c>
      <c r="AJ91" s="343">
        <v>0</v>
      </c>
      <c r="AK91" s="343">
        <v>0</v>
      </c>
      <c r="AL91" s="343">
        <v>0</v>
      </c>
      <c r="AM91" s="344">
        <f t="shared" si="30"/>
        <v>0</v>
      </c>
      <c r="AN91" s="408"/>
      <c r="AO91" s="343">
        <v>0</v>
      </c>
      <c r="AP91" s="343">
        <v>0</v>
      </c>
      <c r="AQ91" s="343">
        <v>0</v>
      </c>
      <c r="AR91" s="343">
        <v>0</v>
      </c>
      <c r="AS91" s="344">
        <f t="shared" si="26"/>
        <v>0</v>
      </c>
      <c r="AT91" s="408"/>
      <c r="AU91" s="343">
        <v>0</v>
      </c>
      <c r="AV91" s="343">
        <v>0</v>
      </c>
      <c r="AW91" s="343">
        <v>0</v>
      </c>
      <c r="AX91" s="343">
        <v>0</v>
      </c>
      <c r="AY91" s="343">
        <v>0</v>
      </c>
      <c r="AZ91" s="343">
        <v>0</v>
      </c>
      <c r="BA91" s="344">
        <f t="shared" si="31"/>
        <v>0</v>
      </c>
      <c r="BB91" s="408"/>
      <c r="BC91" s="343">
        <v>0</v>
      </c>
      <c r="BD91" s="343">
        <v>0</v>
      </c>
      <c r="BE91" s="343">
        <v>0</v>
      </c>
      <c r="BF91" s="343">
        <v>0</v>
      </c>
      <c r="BG91" s="344">
        <f t="shared" si="32"/>
        <v>0</v>
      </c>
      <c r="BH91" s="408"/>
      <c r="BI91" s="343">
        <v>0</v>
      </c>
      <c r="BJ91" s="408"/>
      <c r="BK91" s="343">
        <v>0</v>
      </c>
      <c r="BL91" s="343">
        <v>0</v>
      </c>
      <c r="BM91" s="343">
        <v>0</v>
      </c>
      <c r="BN91" s="343">
        <v>0</v>
      </c>
      <c r="BO91" s="343">
        <v>0</v>
      </c>
      <c r="BP91" s="343">
        <v>0</v>
      </c>
      <c r="BQ91" s="343">
        <v>0</v>
      </c>
      <c r="BR91" s="343">
        <v>0</v>
      </c>
      <c r="BS91" s="343">
        <v>0</v>
      </c>
      <c r="BT91" s="343">
        <v>0</v>
      </c>
      <c r="BU91" s="343">
        <v>0</v>
      </c>
      <c r="BV91" s="343">
        <v>0</v>
      </c>
      <c r="BW91" s="344">
        <f t="shared" si="29"/>
        <v>0</v>
      </c>
      <c r="BX91" s="345" t="s">
        <v>12</v>
      </c>
      <c r="BY91" s="344">
        <f t="shared" si="28"/>
        <v>0</v>
      </c>
      <c r="BZ91" s="345" t="s">
        <v>12</v>
      </c>
      <c r="CA91" s="344">
        <f t="shared" si="21"/>
        <v>0</v>
      </c>
      <c r="CB91" s="345" t="s">
        <v>12</v>
      </c>
      <c r="CC91" s="343">
        <v>0</v>
      </c>
      <c r="CD91" s="408"/>
      <c r="CE91" s="344">
        <f t="shared" si="22"/>
        <v>0</v>
      </c>
      <c r="CF91" s="408"/>
      <c r="CG91" s="439"/>
      <c r="CH91" s="439"/>
      <c r="CI91" s="344">
        <f t="shared" si="27"/>
        <v>0</v>
      </c>
      <c r="CJ91" s="443"/>
      <c r="CK91" s="417"/>
      <c r="CL91" s="415"/>
      <c r="CM91" s="415"/>
      <c r="CN91" s="415"/>
      <c r="CO91" s="415"/>
      <c r="CP91" s="415"/>
      <c r="CQ91" s="415"/>
      <c r="CR91" s="415"/>
      <c r="CS91" s="415"/>
      <c r="CT91" s="415"/>
      <c r="CU91" s="415"/>
      <c r="CV91" s="415"/>
      <c r="CW91" s="415"/>
      <c r="CX91" s="415"/>
      <c r="CY91" s="415"/>
      <c r="CZ91" s="415"/>
    </row>
    <row r="92" spans="1:104" x14ac:dyDescent="0.2">
      <c r="A92" s="343">
        <f t="shared" si="23"/>
        <v>1</v>
      </c>
      <c r="B92" s="346" t="s">
        <v>319</v>
      </c>
      <c r="C92" s="409"/>
      <c r="D92" s="408"/>
      <c r="E92" s="346">
        <v>50186</v>
      </c>
      <c r="F92" s="409">
        <v>0</v>
      </c>
      <c r="G92" s="343">
        <v>473</v>
      </c>
      <c r="H92" s="409">
        <v>0</v>
      </c>
      <c r="I92" s="409">
        <v>0</v>
      </c>
      <c r="J92" s="409">
        <v>0</v>
      </c>
      <c r="K92" s="409">
        <v>0</v>
      </c>
      <c r="L92" s="409">
        <v>0</v>
      </c>
      <c r="M92" s="343">
        <v>4502</v>
      </c>
      <c r="N92" s="344">
        <f>+(SUM(E92:M92))</f>
        <v>55161</v>
      </c>
      <c r="O92" s="408"/>
      <c r="P92" s="343">
        <v>24744</v>
      </c>
      <c r="Q92" s="343">
        <v>3750</v>
      </c>
      <c r="R92" s="343">
        <v>23164</v>
      </c>
      <c r="S92" s="343">
        <v>2406</v>
      </c>
      <c r="T92" s="409">
        <v>0</v>
      </c>
      <c r="U92" s="409">
        <v>0</v>
      </c>
      <c r="V92" s="409">
        <v>0</v>
      </c>
      <c r="W92" s="349">
        <f t="shared" si="19"/>
        <v>54064</v>
      </c>
      <c r="X92" s="408"/>
      <c r="Y92" s="409"/>
      <c r="Z92" s="409"/>
      <c r="AA92" s="409"/>
      <c r="AB92" s="409"/>
      <c r="AC92" s="409"/>
      <c r="AD92" s="409"/>
      <c r="AE92" s="344">
        <f t="shared" si="25"/>
        <v>0</v>
      </c>
      <c r="AF92" s="408"/>
      <c r="AG92" s="344">
        <f t="shared" si="20"/>
        <v>109225</v>
      </c>
      <c r="AH92" s="408"/>
      <c r="AI92" s="343">
        <v>0</v>
      </c>
      <c r="AJ92" s="343">
        <v>0</v>
      </c>
      <c r="AK92" s="343">
        <v>0</v>
      </c>
      <c r="AL92" s="343">
        <v>0</v>
      </c>
      <c r="AM92" s="344">
        <f t="shared" si="30"/>
        <v>0</v>
      </c>
      <c r="AN92" s="408"/>
      <c r="AO92" s="343">
        <v>0</v>
      </c>
      <c r="AP92" s="343">
        <v>0</v>
      </c>
      <c r="AQ92" s="343">
        <v>0</v>
      </c>
      <c r="AR92" s="343">
        <v>0</v>
      </c>
      <c r="AS92" s="344">
        <f t="shared" si="26"/>
        <v>0</v>
      </c>
      <c r="AT92" s="408"/>
      <c r="AU92" s="343">
        <v>10668</v>
      </c>
      <c r="AV92" s="343">
        <v>12520</v>
      </c>
      <c r="AW92" s="343">
        <v>11444</v>
      </c>
      <c r="AX92" s="343">
        <v>18724</v>
      </c>
      <c r="AY92" s="343">
        <v>0</v>
      </c>
      <c r="AZ92" s="343">
        <v>11000</v>
      </c>
      <c r="BA92" s="344">
        <f t="shared" si="31"/>
        <v>64356</v>
      </c>
      <c r="BB92" s="408"/>
      <c r="BC92" s="343">
        <v>7726</v>
      </c>
      <c r="BD92" s="343">
        <v>1960</v>
      </c>
      <c r="BE92" s="343">
        <v>13606</v>
      </c>
      <c r="BF92" s="343">
        <v>0</v>
      </c>
      <c r="BG92" s="344">
        <f t="shared" si="32"/>
        <v>23292</v>
      </c>
      <c r="BH92" s="408"/>
      <c r="BI92" s="343">
        <v>2426</v>
      </c>
      <c r="BJ92" s="408"/>
      <c r="BK92" s="343">
        <v>0</v>
      </c>
      <c r="BL92" s="343">
        <v>0</v>
      </c>
      <c r="BM92" s="343">
        <v>4947</v>
      </c>
      <c r="BN92" s="343">
        <v>597</v>
      </c>
      <c r="BO92" s="343">
        <v>0</v>
      </c>
      <c r="BP92" s="343">
        <v>0</v>
      </c>
      <c r="BQ92" s="343">
        <v>0</v>
      </c>
      <c r="BR92" s="343">
        <v>0</v>
      </c>
      <c r="BS92" s="343">
        <v>0</v>
      </c>
      <c r="BT92" s="343">
        <v>0</v>
      </c>
      <c r="BU92" s="343">
        <v>0</v>
      </c>
      <c r="BV92" s="343">
        <v>0</v>
      </c>
      <c r="BW92" s="344">
        <f t="shared" si="29"/>
        <v>5544</v>
      </c>
      <c r="BX92" s="345" t="s">
        <v>12</v>
      </c>
      <c r="BY92" s="344">
        <f t="shared" si="28"/>
        <v>95618</v>
      </c>
      <c r="BZ92" s="345" t="s">
        <v>12</v>
      </c>
      <c r="CA92" s="344">
        <f t="shared" si="21"/>
        <v>13607</v>
      </c>
      <c r="CB92" s="345" t="s">
        <v>12</v>
      </c>
      <c r="CC92" s="343">
        <v>0</v>
      </c>
      <c r="CD92" s="408"/>
      <c r="CE92" s="344">
        <f>(+CA92+CC92+C92)</f>
        <v>13607</v>
      </c>
      <c r="CF92" s="408"/>
      <c r="CG92" s="439"/>
      <c r="CH92" s="404">
        <v>13607</v>
      </c>
      <c r="CI92" s="344">
        <f t="shared" si="27"/>
        <v>0</v>
      </c>
      <c r="CJ92" s="394" t="s">
        <v>732</v>
      </c>
      <c r="CK92" s="417"/>
      <c r="CL92" s="415"/>
      <c r="CM92" s="415"/>
      <c r="CN92" s="415"/>
      <c r="CO92" s="415"/>
      <c r="CP92" s="415"/>
      <c r="CQ92" s="415"/>
      <c r="CR92" s="415"/>
      <c r="CS92" s="415"/>
      <c r="CT92" s="415"/>
      <c r="CU92" s="415"/>
      <c r="CV92" s="415"/>
      <c r="CW92" s="415"/>
      <c r="CX92" s="415"/>
      <c r="CY92" s="415"/>
      <c r="CZ92" s="415"/>
    </row>
    <row r="93" spans="1:104" x14ac:dyDescent="0.2">
      <c r="A93" s="343">
        <f t="shared" si="23"/>
        <v>1</v>
      </c>
      <c r="B93" s="346" t="s">
        <v>320</v>
      </c>
      <c r="C93" s="411">
        <v>0</v>
      </c>
      <c r="D93" s="408"/>
      <c r="E93" s="395">
        <v>3415346</v>
      </c>
      <c r="F93" s="409">
        <v>0</v>
      </c>
      <c r="G93" s="395">
        <v>691508</v>
      </c>
      <c r="H93" s="395">
        <v>172185</v>
      </c>
      <c r="I93" s="409">
        <v>0</v>
      </c>
      <c r="J93" s="409">
        <v>0</v>
      </c>
      <c r="K93" s="395">
        <v>3526649</v>
      </c>
      <c r="L93" s="409">
        <v>0</v>
      </c>
      <c r="M93" s="395">
        <v>664495</v>
      </c>
      <c r="N93" s="344">
        <f t="shared" si="24"/>
        <v>8470183</v>
      </c>
      <c r="O93" s="408"/>
      <c r="P93" s="395">
        <v>3268304</v>
      </c>
      <c r="Q93" s="395">
        <v>502372</v>
      </c>
      <c r="R93" s="395">
        <v>2682059</v>
      </c>
      <c r="S93" s="409">
        <v>0</v>
      </c>
      <c r="T93" s="409">
        <v>0</v>
      </c>
      <c r="U93" s="409">
        <v>0</v>
      </c>
      <c r="V93" s="395">
        <v>500806</v>
      </c>
      <c r="W93" s="349">
        <f t="shared" si="19"/>
        <v>6953541</v>
      </c>
      <c r="X93" s="408"/>
      <c r="Y93" s="409"/>
      <c r="Z93" s="409"/>
      <c r="AA93" s="409"/>
      <c r="AB93" s="409"/>
      <c r="AC93" s="409"/>
      <c r="AD93" s="409"/>
      <c r="AE93" s="344">
        <f t="shared" si="25"/>
        <v>0</v>
      </c>
      <c r="AF93" s="408"/>
      <c r="AG93" s="344">
        <f t="shared" si="20"/>
        <v>15423724</v>
      </c>
      <c r="AH93" s="408"/>
      <c r="AI93" s="343">
        <v>0</v>
      </c>
      <c r="AJ93" s="343">
        <v>0</v>
      </c>
      <c r="AK93" s="343">
        <v>0</v>
      </c>
      <c r="AL93" s="395">
        <v>53649</v>
      </c>
      <c r="AM93" s="344">
        <f t="shared" si="30"/>
        <v>53649</v>
      </c>
      <c r="AN93" s="408"/>
      <c r="AO93" s="395">
        <v>3770623</v>
      </c>
      <c r="AP93" s="395">
        <v>55045</v>
      </c>
      <c r="AQ93" s="395">
        <v>94200</v>
      </c>
      <c r="AR93" s="395">
        <v>768010</v>
      </c>
      <c r="AS93" s="344">
        <f t="shared" si="26"/>
        <v>4687878</v>
      </c>
      <c r="AT93" s="408"/>
      <c r="AU93" s="395">
        <v>1371432</v>
      </c>
      <c r="AV93" s="395">
        <v>367466</v>
      </c>
      <c r="AW93" s="395">
        <v>1095217</v>
      </c>
      <c r="AX93" s="395">
        <v>87982</v>
      </c>
      <c r="AY93" s="395">
        <v>4691</v>
      </c>
      <c r="AZ93" s="395">
        <v>827024</v>
      </c>
      <c r="BA93" s="344">
        <f t="shared" si="31"/>
        <v>3753812</v>
      </c>
      <c r="BB93" s="408"/>
      <c r="BC93" s="395">
        <v>1212443</v>
      </c>
      <c r="BD93" s="395">
        <v>2206</v>
      </c>
      <c r="BE93" s="395">
        <v>915726</v>
      </c>
      <c r="BF93" s="343">
        <v>0</v>
      </c>
      <c r="BG93" s="344">
        <f t="shared" si="32"/>
        <v>2130375</v>
      </c>
      <c r="BH93" s="408"/>
      <c r="BI93" s="395">
        <v>480447</v>
      </c>
      <c r="BJ93" s="408"/>
      <c r="BK93" s="343">
        <v>0</v>
      </c>
      <c r="BL93" s="343">
        <v>0</v>
      </c>
      <c r="BM93" s="395">
        <v>397692</v>
      </c>
      <c r="BN93" s="343">
        <v>0</v>
      </c>
      <c r="BO93" s="395">
        <v>7426</v>
      </c>
      <c r="BP93" s="343">
        <v>0</v>
      </c>
      <c r="BQ93" s="343">
        <v>0</v>
      </c>
      <c r="BR93" s="343">
        <v>0</v>
      </c>
      <c r="BS93" s="343">
        <v>0</v>
      </c>
      <c r="BT93" s="343">
        <v>0</v>
      </c>
      <c r="BU93" s="395">
        <v>483804</v>
      </c>
      <c r="BV93" s="343">
        <v>0</v>
      </c>
      <c r="BW93" s="344">
        <f t="shared" si="29"/>
        <v>888922</v>
      </c>
      <c r="BX93" s="345" t="s">
        <v>12</v>
      </c>
      <c r="BY93" s="344">
        <f t="shared" si="28"/>
        <v>11995083</v>
      </c>
      <c r="BZ93" s="345" t="s">
        <v>12</v>
      </c>
      <c r="CA93" s="344">
        <f t="shared" si="21"/>
        <v>3428641</v>
      </c>
      <c r="CB93" s="345" t="s">
        <v>12</v>
      </c>
      <c r="CC93" s="343">
        <v>0</v>
      </c>
      <c r="CD93" s="408"/>
      <c r="CE93" s="344">
        <f t="shared" si="22"/>
        <v>3428641</v>
      </c>
      <c r="CF93" s="408"/>
      <c r="CG93" s="395">
        <v>3428641</v>
      </c>
      <c r="CH93" s="439"/>
      <c r="CI93" s="344">
        <f t="shared" si="27"/>
        <v>0</v>
      </c>
      <c r="CJ93" s="394" t="s">
        <v>732</v>
      </c>
      <c r="CK93" s="417"/>
      <c r="CL93" s="415"/>
      <c r="CM93" s="415"/>
      <c r="CN93" s="415"/>
      <c r="CO93" s="415"/>
      <c r="CP93" s="415"/>
      <c r="CQ93" s="415"/>
      <c r="CR93" s="415"/>
      <c r="CS93" s="415"/>
      <c r="CT93" s="415"/>
      <c r="CU93" s="415"/>
      <c r="CV93" s="415"/>
      <c r="CW93" s="415"/>
      <c r="CX93" s="415"/>
      <c r="CY93" s="415"/>
      <c r="CZ93" s="415"/>
    </row>
    <row r="94" spans="1:104" x14ac:dyDescent="0.2">
      <c r="A94" s="343">
        <f t="shared" si="23"/>
        <v>1</v>
      </c>
      <c r="B94" s="346" t="s">
        <v>321</v>
      </c>
      <c r="C94" s="395">
        <v>397935</v>
      </c>
      <c r="D94" s="408"/>
      <c r="E94" s="395">
        <v>84892</v>
      </c>
      <c r="F94" s="395">
        <v>1000</v>
      </c>
      <c r="G94" s="409">
        <v>0</v>
      </c>
      <c r="H94" s="409">
        <v>0</v>
      </c>
      <c r="I94" s="409">
        <v>0</v>
      </c>
      <c r="J94" s="409">
        <v>0</v>
      </c>
      <c r="K94" s="409">
        <v>0</v>
      </c>
      <c r="L94" s="409">
        <v>0</v>
      </c>
      <c r="M94" s="395">
        <v>1075</v>
      </c>
      <c r="N94" s="344">
        <f t="shared" si="24"/>
        <v>86967</v>
      </c>
      <c r="O94" s="408"/>
      <c r="P94" s="395">
        <v>40060</v>
      </c>
      <c r="Q94" s="395">
        <v>6106</v>
      </c>
      <c r="R94" s="395">
        <v>38014</v>
      </c>
      <c r="S94" s="409">
        <v>0</v>
      </c>
      <c r="T94" s="409">
        <v>0</v>
      </c>
      <c r="U94" s="409">
        <v>0</v>
      </c>
      <c r="V94" s="395">
        <v>13495</v>
      </c>
      <c r="W94" s="349">
        <f t="shared" si="19"/>
        <v>97675</v>
      </c>
      <c r="X94" s="408"/>
      <c r="Y94" s="409"/>
      <c r="Z94" s="409"/>
      <c r="AA94" s="409"/>
      <c r="AB94" s="409"/>
      <c r="AC94" s="409"/>
      <c r="AD94" s="409"/>
      <c r="AE94" s="344">
        <f t="shared" si="25"/>
        <v>0</v>
      </c>
      <c r="AF94" s="408"/>
      <c r="AG94" s="344">
        <f t="shared" si="20"/>
        <v>184642</v>
      </c>
      <c r="AH94" s="408"/>
      <c r="AI94" s="343">
        <v>0</v>
      </c>
      <c r="AJ94" s="343">
        <v>0</v>
      </c>
      <c r="AK94" s="343">
        <v>0</v>
      </c>
      <c r="AL94" s="343">
        <v>0</v>
      </c>
      <c r="AM94" s="344">
        <f t="shared" si="30"/>
        <v>0</v>
      </c>
      <c r="AN94" s="408"/>
      <c r="AO94" s="395">
        <v>47660</v>
      </c>
      <c r="AP94" s="343">
        <v>0</v>
      </c>
      <c r="AQ94" s="343">
        <v>0</v>
      </c>
      <c r="AR94" s="343">
        <v>0</v>
      </c>
      <c r="AS94" s="344">
        <f t="shared" si="26"/>
        <v>47660</v>
      </c>
      <c r="AT94" s="408"/>
      <c r="AU94" s="343">
        <v>0</v>
      </c>
      <c r="AV94" s="343">
        <v>0</v>
      </c>
      <c r="AW94" s="343">
        <v>0</v>
      </c>
      <c r="AX94" s="395">
        <v>2813</v>
      </c>
      <c r="AY94" s="343">
        <v>0</v>
      </c>
      <c r="AZ94" s="395">
        <v>37855</v>
      </c>
      <c r="BA94" s="344">
        <f t="shared" si="31"/>
        <v>40668</v>
      </c>
      <c r="BB94" s="408"/>
      <c r="BC94" s="343">
        <v>0</v>
      </c>
      <c r="BD94" s="343">
        <v>0</v>
      </c>
      <c r="BE94" s="395">
        <v>6970</v>
      </c>
      <c r="BF94" s="343">
        <v>0</v>
      </c>
      <c r="BG94" s="344">
        <f t="shared" si="32"/>
        <v>6970</v>
      </c>
      <c r="BH94" s="408"/>
      <c r="BI94" s="395">
        <v>3170</v>
      </c>
      <c r="BJ94" s="408"/>
      <c r="BK94" s="343">
        <v>0</v>
      </c>
      <c r="BL94" s="343">
        <v>0</v>
      </c>
      <c r="BM94" s="343">
        <v>0</v>
      </c>
      <c r="BN94" s="343">
        <v>0</v>
      </c>
      <c r="BO94" s="343">
        <v>0</v>
      </c>
      <c r="BP94" s="343">
        <v>0</v>
      </c>
      <c r="BQ94" s="343">
        <v>0</v>
      </c>
      <c r="BR94" s="343">
        <v>0</v>
      </c>
      <c r="BS94" s="343">
        <v>0</v>
      </c>
      <c r="BT94" s="343">
        <v>0</v>
      </c>
      <c r="BU94" s="343">
        <v>0</v>
      </c>
      <c r="BV94" s="395">
        <v>10103</v>
      </c>
      <c r="BW94" s="344">
        <f t="shared" si="29"/>
        <v>10103</v>
      </c>
      <c r="BX94" s="345" t="s">
        <v>12</v>
      </c>
      <c r="BY94" s="344">
        <f t="shared" si="28"/>
        <v>108571</v>
      </c>
      <c r="BZ94" s="345" t="s">
        <v>12</v>
      </c>
      <c r="CA94" s="344">
        <f t="shared" si="21"/>
        <v>76071</v>
      </c>
      <c r="CB94" s="345" t="s">
        <v>12</v>
      </c>
      <c r="CC94" s="343">
        <v>0</v>
      </c>
      <c r="CD94" s="408"/>
      <c r="CE94" s="344">
        <f t="shared" si="22"/>
        <v>474006</v>
      </c>
      <c r="CF94" s="408"/>
      <c r="CG94" s="395">
        <v>299006</v>
      </c>
      <c r="CH94" s="395">
        <v>175000</v>
      </c>
      <c r="CI94" s="344">
        <f t="shared" si="27"/>
        <v>0</v>
      </c>
      <c r="CJ94" s="394" t="s">
        <v>732</v>
      </c>
      <c r="CK94" s="417"/>
      <c r="CL94" s="415"/>
      <c r="CM94" s="415"/>
      <c r="CN94" s="415"/>
      <c r="CO94" s="415"/>
      <c r="CP94" s="415"/>
      <c r="CQ94" s="415"/>
      <c r="CR94" s="415"/>
      <c r="CS94" s="415"/>
      <c r="CT94" s="415"/>
      <c r="CU94" s="415"/>
      <c r="CV94" s="415"/>
      <c r="CW94" s="415"/>
      <c r="CX94" s="415"/>
      <c r="CY94" s="415"/>
      <c r="CZ94" s="415"/>
    </row>
    <row r="95" spans="1:104" x14ac:dyDescent="0.2">
      <c r="A95" s="343">
        <f t="shared" si="23"/>
        <v>1</v>
      </c>
      <c r="B95" s="346" t="s">
        <v>322</v>
      </c>
      <c r="C95" s="411">
        <v>0</v>
      </c>
      <c r="D95" s="408"/>
      <c r="E95" s="395">
        <v>112178</v>
      </c>
      <c r="F95" s="409">
        <v>0</v>
      </c>
      <c r="G95" s="409">
        <v>0</v>
      </c>
      <c r="H95" s="409">
        <v>0</v>
      </c>
      <c r="I95" s="409">
        <v>0</v>
      </c>
      <c r="J95" s="409">
        <v>0</v>
      </c>
      <c r="K95" s="409">
        <v>0</v>
      </c>
      <c r="L95" s="409">
        <v>0</v>
      </c>
      <c r="M95" s="409">
        <v>0</v>
      </c>
      <c r="N95" s="344">
        <f t="shared" si="24"/>
        <v>112178</v>
      </c>
      <c r="O95" s="408"/>
      <c r="P95" s="395">
        <v>146869</v>
      </c>
      <c r="Q95" s="395">
        <v>22277</v>
      </c>
      <c r="R95" s="395">
        <v>137733</v>
      </c>
      <c r="S95" s="409">
        <v>0</v>
      </c>
      <c r="T95" s="409">
        <v>0</v>
      </c>
      <c r="U95" s="409">
        <v>0</v>
      </c>
      <c r="V95" s="409">
        <v>0</v>
      </c>
      <c r="W95" s="349">
        <f t="shared" si="19"/>
        <v>306879</v>
      </c>
      <c r="X95" s="408"/>
      <c r="Y95" s="409"/>
      <c r="Z95" s="409"/>
      <c r="AA95" s="409"/>
      <c r="AB95" s="409"/>
      <c r="AC95" s="409"/>
      <c r="AD95" s="409"/>
      <c r="AE95" s="344">
        <f t="shared" si="25"/>
        <v>0</v>
      </c>
      <c r="AF95" s="408"/>
      <c r="AG95" s="344">
        <f t="shared" si="20"/>
        <v>419057</v>
      </c>
      <c r="AH95" s="408"/>
      <c r="AI95" s="343">
        <v>0</v>
      </c>
      <c r="AJ95" s="343">
        <v>0</v>
      </c>
      <c r="AK95" s="343">
        <v>0</v>
      </c>
      <c r="AL95" s="343">
        <v>0</v>
      </c>
      <c r="AM95" s="344">
        <f t="shared" si="30"/>
        <v>0</v>
      </c>
      <c r="AN95" s="408"/>
      <c r="AO95" s="343">
        <v>0</v>
      </c>
      <c r="AP95" s="343">
        <v>0</v>
      </c>
      <c r="AQ95" s="343">
        <v>0</v>
      </c>
      <c r="AR95" s="395">
        <v>1885</v>
      </c>
      <c r="AS95" s="344">
        <f t="shared" si="26"/>
        <v>1885</v>
      </c>
      <c r="AT95" s="408"/>
      <c r="AU95" s="343">
        <v>0</v>
      </c>
      <c r="AV95" s="395">
        <v>34780</v>
      </c>
      <c r="AW95" s="395">
        <v>15162</v>
      </c>
      <c r="AX95" s="395">
        <v>7054</v>
      </c>
      <c r="AY95" s="343">
        <v>0</v>
      </c>
      <c r="AZ95" s="395">
        <v>7675</v>
      </c>
      <c r="BA95" s="344">
        <f t="shared" si="31"/>
        <v>64671</v>
      </c>
      <c r="BB95" s="408"/>
      <c r="BC95" s="395">
        <v>98032</v>
      </c>
      <c r="BD95" s="343">
        <v>0</v>
      </c>
      <c r="BE95" s="395">
        <v>62299</v>
      </c>
      <c r="BF95" s="343">
        <v>0</v>
      </c>
      <c r="BG95" s="344">
        <f t="shared" si="32"/>
        <v>160331</v>
      </c>
      <c r="BH95" s="408"/>
      <c r="BI95" s="395">
        <v>3960</v>
      </c>
      <c r="BJ95" s="408"/>
      <c r="BK95" s="343">
        <v>0</v>
      </c>
      <c r="BL95" s="343">
        <v>0</v>
      </c>
      <c r="BM95" s="395">
        <v>16264</v>
      </c>
      <c r="BN95" s="395">
        <v>520</v>
      </c>
      <c r="BO95" s="395">
        <v>171426</v>
      </c>
      <c r="BP95" s="343">
        <v>0</v>
      </c>
      <c r="BQ95" s="343">
        <v>0</v>
      </c>
      <c r="BR95" s="343">
        <v>0</v>
      </c>
      <c r="BS95" s="343">
        <v>0</v>
      </c>
      <c r="BT95" s="343">
        <v>0</v>
      </c>
      <c r="BU95" s="343">
        <v>0</v>
      </c>
      <c r="BV95" s="343">
        <v>0</v>
      </c>
      <c r="BW95" s="344">
        <f t="shared" si="29"/>
        <v>188210</v>
      </c>
      <c r="BX95" s="345" t="s">
        <v>12</v>
      </c>
      <c r="BY95" s="344">
        <f t="shared" si="28"/>
        <v>419057</v>
      </c>
      <c r="BZ95" s="345" t="s">
        <v>12</v>
      </c>
      <c r="CA95" s="344">
        <f t="shared" si="21"/>
        <v>0</v>
      </c>
      <c r="CB95" s="345" t="s">
        <v>12</v>
      </c>
      <c r="CC95" s="343">
        <v>0</v>
      </c>
      <c r="CD95" s="408"/>
      <c r="CE95" s="344">
        <f t="shared" si="22"/>
        <v>0</v>
      </c>
      <c r="CF95" s="408"/>
      <c r="CG95" s="439"/>
      <c r="CH95" s="439"/>
      <c r="CI95" s="344">
        <f t="shared" si="27"/>
        <v>0</v>
      </c>
      <c r="CJ95" s="394" t="s">
        <v>732</v>
      </c>
      <c r="CK95" s="417"/>
      <c r="CL95" s="415"/>
      <c r="CM95" s="415"/>
      <c r="CN95" s="415"/>
      <c r="CO95" s="415"/>
      <c r="CP95" s="415"/>
      <c r="CQ95" s="415"/>
      <c r="CR95" s="415"/>
      <c r="CS95" s="415"/>
      <c r="CT95" s="415"/>
      <c r="CU95" s="415"/>
      <c r="CV95" s="415"/>
      <c r="CW95" s="415"/>
      <c r="CX95" s="415"/>
      <c r="CY95" s="415"/>
      <c r="CZ95" s="415"/>
    </row>
    <row r="96" spans="1:104" x14ac:dyDescent="0.2">
      <c r="A96" s="343">
        <f t="shared" si="23"/>
        <v>1</v>
      </c>
      <c r="B96" s="346" t="s">
        <v>323</v>
      </c>
      <c r="C96" s="411">
        <v>0</v>
      </c>
      <c r="D96" s="408"/>
      <c r="E96" s="409">
        <v>0</v>
      </c>
      <c r="F96" s="409">
        <v>0</v>
      </c>
      <c r="G96" s="409">
        <v>0</v>
      </c>
      <c r="H96" s="409">
        <v>0</v>
      </c>
      <c r="I96" s="409">
        <v>0</v>
      </c>
      <c r="J96" s="409">
        <v>0</v>
      </c>
      <c r="K96" s="409">
        <v>0</v>
      </c>
      <c r="L96" s="409">
        <v>0</v>
      </c>
      <c r="M96" s="409">
        <v>0</v>
      </c>
      <c r="N96" s="410">
        <f t="shared" si="24"/>
        <v>0</v>
      </c>
      <c r="O96" s="408"/>
      <c r="P96" s="343">
        <v>13029</v>
      </c>
      <c r="Q96" s="409"/>
      <c r="R96" s="409"/>
      <c r="S96" s="409">
        <v>0</v>
      </c>
      <c r="T96" s="409">
        <v>0</v>
      </c>
      <c r="U96" s="409">
        <v>0</v>
      </c>
      <c r="V96" s="409">
        <v>0</v>
      </c>
      <c r="W96" s="349">
        <f t="shared" si="19"/>
        <v>13029</v>
      </c>
      <c r="X96" s="408"/>
      <c r="Y96" s="409"/>
      <c r="Z96" s="409"/>
      <c r="AA96" s="409"/>
      <c r="AB96" s="409"/>
      <c r="AC96" s="409"/>
      <c r="AD96" s="409"/>
      <c r="AE96" s="344">
        <f t="shared" si="25"/>
        <v>0</v>
      </c>
      <c r="AF96" s="408"/>
      <c r="AG96" s="344">
        <f t="shared" si="20"/>
        <v>13029</v>
      </c>
      <c r="AH96" s="408"/>
      <c r="AI96" s="343">
        <v>0</v>
      </c>
      <c r="AJ96" s="343">
        <v>0</v>
      </c>
      <c r="AK96" s="343">
        <v>0</v>
      </c>
      <c r="AL96" s="343">
        <v>0</v>
      </c>
      <c r="AM96" s="344">
        <f t="shared" si="30"/>
        <v>0</v>
      </c>
      <c r="AN96" s="408"/>
      <c r="AO96" s="343">
        <v>0</v>
      </c>
      <c r="AP96" s="343">
        <v>0</v>
      </c>
      <c r="AQ96" s="343">
        <v>0</v>
      </c>
      <c r="AR96" s="343">
        <v>0</v>
      </c>
      <c r="AS96" s="344">
        <f t="shared" si="26"/>
        <v>0</v>
      </c>
      <c r="AT96" s="408"/>
      <c r="AU96" s="343">
        <v>0</v>
      </c>
      <c r="AV96" s="343">
        <v>0</v>
      </c>
      <c r="AW96" s="343">
        <v>0</v>
      </c>
      <c r="AX96" s="343">
        <v>0</v>
      </c>
      <c r="AY96" s="343">
        <v>0</v>
      </c>
      <c r="AZ96" s="343">
        <v>0</v>
      </c>
      <c r="BA96" s="344">
        <f t="shared" si="31"/>
        <v>0</v>
      </c>
      <c r="BB96" s="408"/>
      <c r="BC96" s="343">
        <v>0</v>
      </c>
      <c r="BD96" s="343">
        <v>0</v>
      </c>
      <c r="BE96" s="343">
        <v>0</v>
      </c>
      <c r="BF96" s="343">
        <v>0</v>
      </c>
      <c r="BG96" s="344">
        <f t="shared" si="32"/>
        <v>0</v>
      </c>
      <c r="BH96" s="408"/>
      <c r="BI96" s="343">
        <v>0</v>
      </c>
      <c r="BJ96" s="408"/>
      <c r="BK96" s="343">
        <v>0</v>
      </c>
      <c r="BL96" s="343">
        <v>0</v>
      </c>
      <c r="BM96" s="343">
        <v>0</v>
      </c>
      <c r="BN96" s="343">
        <v>0</v>
      </c>
      <c r="BO96" s="343">
        <v>0</v>
      </c>
      <c r="BP96" s="343">
        <v>0</v>
      </c>
      <c r="BQ96" s="343">
        <v>0</v>
      </c>
      <c r="BR96" s="343">
        <v>0</v>
      </c>
      <c r="BS96" s="343">
        <v>0</v>
      </c>
      <c r="BT96" s="343">
        <v>13029</v>
      </c>
      <c r="BU96" s="343">
        <v>0</v>
      </c>
      <c r="BV96" s="343">
        <v>0</v>
      </c>
      <c r="BW96" s="344">
        <f t="shared" si="29"/>
        <v>13029</v>
      </c>
      <c r="BX96" s="345" t="s">
        <v>12</v>
      </c>
      <c r="BY96" s="344">
        <f t="shared" si="28"/>
        <v>13029</v>
      </c>
      <c r="BZ96" s="345" t="s">
        <v>12</v>
      </c>
      <c r="CA96" s="344">
        <f t="shared" si="21"/>
        <v>0</v>
      </c>
      <c r="CB96" s="345" t="s">
        <v>12</v>
      </c>
      <c r="CC96" s="343">
        <v>0</v>
      </c>
      <c r="CD96" s="408"/>
      <c r="CE96" s="344">
        <f t="shared" si="22"/>
        <v>0</v>
      </c>
      <c r="CF96" s="408"/>
      <c r="CG96" s="439"/>
      <c r="CH96" s="439"/>
      <c r="CI96" s="344">
        <f t="shared" si="27"/>
        <v>0</v>
      </c>
      <c r="CJ96" s="394" t="s">
        <v>732</v>
      </c>
      <c r="CK96" s="417"/>
      <c r="CL96" s="415"/>
      <c r="CM96" s="415"/>
      <c r="CN96" s="415"/>
      <c r="CO96" s="415"/>
      <c r="CP96" s="415"/>
      <c r="CQ96" s="415"/>
      <c r="CR96" s="415"/>
      <c r="CS96" s="415"/>
      <c r="CT96" s="415"/>
      <c r="CU96" s="415"/>
      <c r="CV96" s="415"/>
      <c r="CW96" s="415"/>
      <c r="CX96" s="415"/>
      <c r="CY96" s="415"/>
      <c r="CZ96" s="415"/>
    </row>
    <row r="97" spans="1:104" x14ac:dyDescent="0.2">
      <c r="A97" s="343">
        <f t="shared" si="23"/>
        <v>1</v>
      </c>
      <c r="B97" s="346" t="s">
        <v>544</v>
      </c>
      <c r="C97" s="460">
        <v>71207</v>
      </c>
      <c r="D97" s="408"/>
      <c r="E97" s="409">
        <v>0</v>
      </c>
      <c r="F97" s="409">
        <v>0</v>
      </c>
      <c r="G97" s="409">
        <v>0</v>
      </c>
      <c r="H97" s="409">
        <v>0</v>
      </c>
      <c r="I97" s="409">
        <v>0</v>
      </c>
      <c r="J97" s="409">
        <v>0</v>
      </c>
      <c r="K97" s="409">
        <v>0</v>
      </c>
      <c r="L97" s="409">
        <v>0</v>
      </c>
      <c r="M97" s="460">
        <v>58943</v>
      </c>
      <c r="N97" s="410">
        <f t="shared" si="24"/>
        <v>58943</v>
      </c>
      <c r="O97" s="408"/>
      <c r="P97" s="460">
        <v>9372</v>
      </c>
      <c r="Q97" s="460">
        <v>1447</v>
      </c>
      <c r="R97" s="460">
        <v>7728</v>
      </c>
      <c r="S97" s="409">
        <v>0</v>
      </c>
      <c r="T97" s="409">
        <v>0</v>
      </c>
      <c r="U97" s="409">
        <v>0</v>
      </c>
      <c r="V97" s="409">
        <v>0</v>
      </c>
      <c r="W97" s="414">
        <f t="shared" si="19"/>
        <v>18547</v>
      </c>
      <c r="X97" s="408"/>
      <c r="Y97" s="409"/>
      <c r="Z97" s="409"/>
      <c r="AA97" s="409"/>
      <c r="AB97" s="409"/>
      <c r="AC97" s="409"/>
      <c r="AD97" s="409"/>
      <c r="AE97" s="344">
        <f t="shared" si="25"/>
        <v>0</v>
      </c>
      <c r="AF97" s="408"/>
      <c r="AG97" s="344">
        <f t="shared" si="20"/>
        <v>77490</v>
      </c>
      <c r="AH97" s="408"/>
      <c r="AI97" s="343">
        <v>0</v>
      </c>
      <c r="AJ97" s="343">
        <v>0</v>
      </c>
      <c r="AK97" s="343">
        <v>0</v>
      </c>
      <c r="AL97" s="343">
        <v>0</v>
      </c>
      <c r="AM97" s="344">
        <f>(SUM(AI97:AL97))</f>
        <v>0</v>
      </c>
      <c r="AN97" s="408"/>
      <c r="AO97" s="343">
        <v>0</v>
      </c>
      <c r="AP97" s="343">
        <v>0</v>
      </c>
      <c r="AQ97" s="343">
        <v>0</v>
      </c>
      <c r="AR97" s="343">
        <v>0</v>
      </c>
      <c r="AS97" s="344">
        <f t="shared" si="26"/>
        <v>0</v>
      </c>
      <c r="AT97" s="408"/>
      <c r="AU97" s="343">
        <v>0</v>
      </c>
      <c r="AV97" s="343">
        <v>0</v>
      </c>
      <c r="AW97" s="343">
        <v>0</v>
      </c>
      <c r="AX97" s="343">
        <v>0</v>
      </c>
      <c r="AY97" s="343">
        <v>0</v>
      </c>
      <c r="AZ97" s="343">
        <v>0</v>
      </c>
      <c r="BA97" s="344">
        <f>(SUM(AU97:AZ97))</f>
        <v>0</v>
      </c>
      <c r="BB97" s="408"/>
      <c r="BC97" s="343">
        <v>0</v>
      </c>
      <c r="BD97" s="343">
        <v>0</v>
      </c>
      <c r="BE97" s="343">
        <v>0</v>
      </c>
      <c r="BF97" s="343">
        <v>0</v>
      </c>
      <c r="BG97" s="344">
        <f>(SUM(BC97:BF97))</f>
        <v>0</v>
      </c>
      <c r="BH97" s="408"/>
      <c r="BI97" s="343">
        <v>0</v>
      </c>
      <c r="BJ97" s="408"/>
      <c r="BK97" s="343">
        <v>0</v>
      </c>
      <c r="BL97" s="343">
        <v>0</v>
      </c>
      <c r="BM97" s="343">
        <v>0</v>
      </c>
      <c r="BN97" s="343">
        <v>0</v>
      </c>
      <c r="BO97" s="343">
        <v>0</v>
      </c>
      <c r="BP97" s="343">
        <v>0</v>
      </c>
      <c r="BQ97" s="343">
        <v>0</v>
      </c>
      <c r="BR97" s="343">
        <v>0</v>
      </c>
      <c r="BS97" s="343">
        <v>0</v>
      </c>
      <c r="BT97" s="343">
        <v>0</v>
      </c>
      <c r="BU97" s="343">
        <v>0</v>
      </c>
      <c r="BV97" s="460">
        <v>72659</v>
      </c>
      <c r="BW97" s="344">
        <f>((SUM(BK97:BV97)))</f>
        <v>72659</v>
      </c>
      <c r="BX97" s="345" t="s">
        <v>12</v>
      </c>
      <c r="BY97" s="344">
        <f>(+BW97+BI97+BG97+BA97+AS97+AM97)</f>
        <v>72659</v>
      </c>
      <c r="BZ97" s="345" t="s">
        <v>12</v>
      </c>
      <c r="CA97" s="344">
        <f t="shared" si="21"/>
        <v>4831</v>
      </c>
      <c r="CB97" s="345" t="s">
        <v>12</v>
      </c>
      <c r="CC97" s="343">
        <v>0</v>
      </c>
      <c r="CD97" s="408"/>
      <c r="CE97" s="344">
        <f t="shared" si="22"/>
        <v>76038</v>
      </c>
      <c r="CF97" s="408"/>
      <c r="CG97" s="439"/>
      <c r="CH97" s="460">
        <v>76038</v>
      </c>
      <c r="CI97" s="344">
        <f t="shared" si="27"/>
        <v>0</v>
      </c>
      <c r="CJ97" s="443" t="s">
        <v>750</v>
      </c>
      <c r="CK97" s="417"/>
      <c r="CL97" s="415"/>
      <c r="CM97" s="415"/>
      <c r="CN97" s="415"/>
      <c r="CO97" s="415"/>
      <c r="CP97" s="415"/>
      <c r="CQ97" s="415"/>
      <c r="CR97" s="415"/>
      <c r="CS97" s="415"/>
      <c r="CT97" s="415"/>
      <c r="CU97" s="415"/>
      <c r="CV97" s="415"/>
      <c r="CW97" s="415"/>
      <c r="CX97" s="415"/>
      <c r="CY97" s="415"/>
      <c r="CZ97" s="415"/>
    </row>
    <row r="98" spans="1:104" x14ac:dyDescent="0.2">
      <c r="A98" s="343">
        <f t="shared" si="23"/>
        <v>1</v>
      </c>
      <c r="B98" s="346" t="s">
        <v>324</v>
      </c>
      <c r="C98" s="395">
        <v>3834697</v>
      </c>
      <c r="D98" s="408"/>
      <c r="E98" s="395">
        <v>1890380</v>
      </c>
      <c r="F98" s="395">
        <v>199</v>
      </c>
      <c r="G98" s="395">
        <v>214770</v>
      </c>
      <c r="H98" s="409">
        <v>0</v>
      </c>
      <c r="I98" s="409">
        <v>0</v>
      </c>
      <c r="J98" s="409">
        <v>0</v>
      </c>
      <c r="K98" s="409">
        <v>0</v>
      </c>
      <c r="L98" s="409">
        <v>0</v>
      </c>
      <c r="M98" s="395">
        <v>597062</v>
      </c>
      <c r="N98" s="344">
        <f t="shared" si="24"/>
        <v>2702411</v>
      </c>
      <c r="O98" s="408"/>
      <c r="P98" s="395">
        <v>633808</v>
      </c>
      <c r="Q98" s="395">
        <v>96276</v>
      </c>
      <c r="R98" s="395">
        <v>596501</v>
      </c>
      <c r="S98" s="409">
        <v>0</v>
      </c>
      <c r="T98" s="409">
        <v>0</v>
      </c>
      <c r="U98" s="409">
        <v>0</v>
      </c>
      <c r="V98" s="395">
        <v>520690</v>
      </c>
      <c r="W98" s="349">
        <f t="shared" si="19"/>
        <v>1847275</v>
      </c>
      <c r="X98" s="408"/>
      <c r="Y98" s="409"/>
      <c r="Z98" s="409"/>
      <c r="AA98" s="409"/>
      <c r="AB98" s="409"/>
      <c r="AC98" s="409"/>
      <c r="AD98" s="409"/>
      <c r="AE98" s="344">
        <f t="shared" si="25"/>
        <v>0</v>
      </c>
      <c r="AF98" s="408"/>
      <c r="AG98" s="344">
        <f t="shared" si="20"/>
        <v>4549686</v>
      </c>
      <c r="AH98" s="408"/>
      <c r="AI98" s="395">
        <v>547581</v>
      </c>
      <c r="AJ98" s="343">
        <v>0</v>
      </c>
      <c r="AK98" s="343">
        <v>0</v>
      </c>
      <c r="AL98" s="395">
        <v>17911</v>
      </c>
      <c r="AM98" s="344">
        <f t="shared" si="30"/>
        <v>565492</v>
      </c>
      <c r="AN98" s="408"/>
      <c r="AO98" s="395">
        <v>966397</v>
      </c>
      <c r="AP98" s="343">
        <v>0</v>
      </c>
      <c r="AQ98" s="343">
        <v>0</v>
      </c>
      <c r="AR98" s="343">
        <v>0</v>
      </c>
      <c r="AS98" s="344">
        <f t="shared" si="26"/>
        <v>966397</v>
      </c>
      <c r="AT98" s="408"/>
      <c r="AU98" s="395">
        <v>413356</v>
      </c>
      <c r="AV98" s="395">
        <v>102319</v>
      </c>
      <c r="AW98" s="395">
        <v>45683</v>
      </c>
      <c r="AX98" s="395">
        <v>30515</v>
      </c>
      <c r="AY98" s="343">
        <v>0</v>
      </c>
      <c r="AZ98" s="395">
        <v>34834</v>
      </c>
      <c r="BA98" s="344">
        <f t="shared" si="31"/>
        <v>626707</v>
      </c>
      <c r="BB98" s="408"/>
      <c r="BC98" s="395">
        <v>137934</v>
      </c>
      <c r="BD98" s="343">
        <v>0</v>
      </c>
      <c r="BE98" s="395">
        <v>102385</v>
      </c>
      <c r="BF98" s="343">
        <v>0</v>
      </c>
      <c r="BG98" s="344">
        <f t="shared" si="32"/>
        <v>240319</v>
      </c>
      <c r="BH98" s="408"/>
      <c r="BI98" s="395">
        <v>481774</v>
      </c>
      <c r="BJ98" s="408"/>
      <c r="BK98" s="343">
        <v>0</v>
      </c>
      <c r="BL98" s="343">
        <v>0</v>
      </c>
      <c r="BM98" s="395">
        <v>83567</v>
      </c>
      <c r="BN98" s="343">
        <v>0</v>
      </c>
      <c r="BO98" s="395">
        <v>9958</v>
      </c>
      <c r="BP98" s="343">
        <v>0</v>
      </c>
      <c r="BQ98" s="343">
        <v>0</v>
      </c>
      <c r="BR98" s="343">
        <v>0</v>
      </c>
      <c r="BS98" s="343">
        <v>0</v>
      </c>
      <c r="BT98" s="343">
        <v>0</v>
      </c>
      <c r="BU98" s="343">
        <v>0</v>
      </c>
      <c r="BV98" s="343">
        <v>0</v>
      </c>
      <c r="BW98" s="344">
        <f t="shared" si="29"/>
        <v>93525</v>
      </c>
      <c r="BX98" s="345" t="s">
        <v>12</v>
      </c>
      <c r="BY98" s="344">
        <f t="shared" si="28"/>
        <v>2974214</v>
      </c>
      <c r="BZ98" s="345" t="s">
        <v>12</v>
      </c>
      <c r="CA98" s="344">
        <f t="shared" si="21"/>
        <v>1575472</v>
      </c>
      <c r="CB98" s="345" t="s">
        <v>12</v>
      </c>
      <c r="CC98" s="395">
        <v>468271</v>
      </c>
      <c r="CD98" s="408"/>
      <c r="CE98" s="344">
        <f t="shared" si="22"/>
        <v>5878440</v>
      </c>
      <c r="CF98" s="408"/>
      <c r="CG98" s="395">
        <v>3312873</v>
      </c>
      <c r="CH98" s="395">
        <v>2565567</v>
      </c>
      <c r="CI98" s="344">
        <f t="shared" si="27"/>
        <v>0</v>
      </c>
      <c r="CJ98" s="394" t="s">
        <v>732</v>
      </c>
      <c r="CK98" s="417"/>
      <c r="CL98" s="415"/>
      <c r="CM98" s="415"/>
      <c r="CN98" s="415"/>
      <c r="CO98" s="415"/>
      <c r="CP98" s="415"/>
      <c r="CQ98" s="415"/>
      <c r="CR98" s="415"/>
      <c r="CS98" s="415"/>
      <c r="CT98" s="415"/>
      <c r="CU98" s="415"/>
      <c r="CV98" s="415"/>
      <c r="CW98" s="415"/>
      <c r="CX98" s="415"/>
      <c r="CY98" s="415"/>
      <c r="CZ98" s="415"/>
    </row>
    <row r="99" spans="1:104" x14ac:dyDescent="0.2">
      <c r="A99" s="343">
        <f t="shared" si="23"/>
        <v>1</v>
      </c>
      <c r="B99" s="346" t="s">
        <v>325</v>
      </c>
      <c r="C99" s="346">
        <v>142617</v>
      </c>
      <c r="D99" s="408"/>
      <c r="E99" s="395">
        <v>142617</v>
      </c>
      <c r="F99" s="409">
        <v>0</v>
      </c>
      <c r="G99" s="409">
        <v>0</v>
      </c>
      <c r="H99" s="409">
        <v>0</v>
      </c>
      <c r="I99" s="409">
        <v>0</v>
      </c>
      <c r="J99" s="409">
        <v>0</v>
      </c>
      <c r="K99" s="409">
        <v>0</v>
      </c>
      <c r="L99" s="409">
        <v>0</v>
      </c>
      <c r="M99" s="409">
        <v>0</v>
      </c>
      <c r="N99" s="344">
        <f t="shared" si="24"/>
        <v>142617</v>
      </c>
      <c r="O99" s="408"/>
      <c r="P99" s="395">
        <v>65459</v>
      </c>
      <c r="Q99" s="395">
        <v>4710</v>
      </c>
      <c r="R99" s="395">
        <v>29441</v>
      </c>
      <c r="S99" s="409">
        <v>0</v>
      </c>
      <c r="T99" s="409">
        <v>0</v>
      </c>
      <c r="U99" s="409">
        <v>0</v>
      </c>
      <c r="V99" s="409">
        <v>0</v>
      </c>
      <c r="W99" s="349">
        <f t="shared" si="19"/>
        <v>99610</v>
      </c>
      <c r="X99" s="408"/>
      <c r="Y99" s="409"/>
      <c r="Z99" s="409"/>
      <c r="AA99" s="409"/>
      <c r="AB99" s="409"/>
      <c r="AC99" s="409"/>
      <c r="AD99" s="409"/>
      <c r="AE99" s="344">
        <f t="shared" si="25"/>
        <v>0</v>
      </c>
      <c r="AF99" s="408"/>
      <c r="AG99" s="344">
        <f t="shared" si="20"/>
        <v>242227</v>
      </c>
      <c r="AH99" s="408"/>
      <c r="AI99" s="343">
        <v>0</v>
      </c>
      <c r="AJ99" s="343">
        <v>0</v>
      </c>
      <c r="AK99" s="343">
        <v>0</v>
      </c>
      <c r="AL99" s="343">
        <v>0</v>
      </c>
      <c r="AM99" s="344">
        <f t="shared" si="30"/>
        <v>0</v>
      </c>
      <c r="AN99" s="408"/>
      <c r="AO99" s="395">
        <v>112925</v>
      </c>
      <c r="AP99" s="395">
        <v>3522</v>
      </c>
      <c r="AQ99" s="343">
        <v>0</v>
      </c>
      <c r="AR99" s="395">
        <v>8002</v>
      </c>
      <c r="AS99" s="344">
        <f t="shared" si="26"/>
        <v>124449</v>
      </c>
      <c r="AT99" s="408"/>
      <c r="AU99" s="395">
        <v>2130</v>
      </c>
      <c r="AV99" s="395">
        <v>1272</v>
      </c>
      <c r="AW99" s="395">
        <v>4934</v>
      </c>
      <c r="AX99" s="343">
        <v>0</v>
      </c>
      <c r="AY99" s="343">
        <v>0</v>
      </c>
      <c r="AZ99" s="395">
        <v>15151</v>
      </c>
      <c r="BA99" s="344">
        <f t="shared" si="31"/>
        <v>23487</v>
      </c>
      <c r="BB99" s="408"/>
      <c r="BC99" s="343">
        <v>0</v>
      </c>
      <c r="BD99" s="343">
        <v>0</v>
      </c>
      <c r="BE99" s="395">
        <v>11045</v>
      </c>
      <c r="BF99" s="343">
        <v>0</v>
      </c>
      <c r="BG99" s="344">
        <f t="shared" si="32"/>
        <v>11045</v>
      </c>
      <c r="BH99" s="408"/>
      <c r="BI99" s="395">
        <v>60054</v>
      </c>
      <c r="BJ99" s="408"/>
      <c r="BK99" s="343">
        <v>0</v>
      </c>
      <c r="BL99" s="343">
        <v>0</v>
      </c>
      <c r="BM99" s="395">
        <v>11510</v>
      </c>
      <c r="BN99" s="395">
        <v>10732</v>
      </c>
      <c r="BO99" s="395">
        <v>950</v>
      </c>
      <c r="BP99" s="343">
        <v>0</v>
      </c>
      <c r="BQ99" s="343">
        <v>0</v>
      </c>
      <c r="BR99" s="343">
        <v>0</v>
      </c>
      <c r="BS99" s="343">
        <v>0</v>
      </c>
      <c r="BT99" s="343">
        <v>0</v>
      </c>
      <c r="BU99" s="343">
        <v>0</v>
      </c>
      <c r="BV99" s="343">
        <v>0</v>
      </c>
      <c r="BW99" s="344">
        <f t="shared" si="29"/>
        <v>23192</v>
      </c>
      <c r="BX99" s="345" t="s">
        <v>12</v>
      </c>
      <c r="BY99" s="344">
        <f t="shared" si="28"/>
        <v>242227</v>
      </c>
      <c r="BZ99" s="345" t="s">
        <v>12</v>
      </c>
      <c r="CA99" s="344">
        <f t="shared" si="21"/>
        <v>0</v>
      </c>
      <c r="CB99" s="345" t="s">
        <v>12</v>
      </c>
      <c r="CC99" s="343">
        <v>0</v>
      </c>
      <c r="CD99" s="408"/>
      <c r="CE99" s="344">
        <f t="shared" si="22"/>
        <v>142617</v>
      </c>
      <c r="CF99" s="408"/>
      <c r="CG99" s="439"/>
      <c r="CH99" s="439"/>
      <c r="CI99" s="344">
        <f t="shared" si="27"/>
        <v>142617</v>
      </c>
      <c r="CJ99" s="394" t="s">
        <v>732</v>
      </c>
      <c r="CK99" s="417"/>
      <c r="CL99" s="415"/>
      <c r="CM99" s="415"/>
      <c r="CN99" s="415"/>
      <c r="CO99" s="415"/>
      <c r="CP99" s="415"/>
      <c r="CQ99" s="415"/>
      <c r="CR99" s="415"/>
      <c r="CS99" s="415"/>
      <c r="CT99" s="415"/>
      <c r="CU99" s="415"/>
      <c r="CV99" s="415"/>
      <c r="CW99" s="415"/>
      <c r="CX99" s="415"/>
      <c r="CY99" s="415"/>
      <c r="CZ99" s="415"/>
    </row>
    <row r="100" spans="1:104" s="343" customFormat="1" x14ac:dyDescent="0.2">
      <c r="A100" s="343">
        <f t="shared" si="23"/>
        <v>1</v>
      </c>
      <c r="B100" s="346" t="s">
        <v>326</v>
      </c>
      <c r="C100" s="451">
        <v>409918</v>
      </c>
      <c r="D100" s="345"/>
      <c r="E100" s="451">
        <v>23453</v>
      </c>
      <c r="F100" s="343">
        <v>0</v>
      </c>
      <c r="G100" s="451">
        <v>185</v>
      </c>
      <c r="H100" s="343">
        <v>0</v>
      </c>
      <c r="I100" s="343">
        <v>0</v>
      </c>
      <c r="J100" s="343">
        <v>0</v>
      </c>
      <c r="K100" s="343">
        <v>0</v>
      </c>
      <c r="L100" s="343">
        <v>0</v>
      </c>
      <c r="M100" s="451">
        <v>30739</v>
      </c>
      <c r="N100" s="344">
        <f t="shared" si="24"/>
        <v>54377</v>
      </c>
      <c r="O100" s="345"/>
      <c r="P100" s="454">
        <v>23521</v>
      </c>
      <c r="S100" s="343">
        <v>0</v>
      </c>
      <c r="T100" s="451">
        <v>9980</v>
      </c>
      <c r="U100" s="343">
        <v>0</v>
      </c>
      <c r="V100" s="451">
        <v>300</v>
      </c>
      <c r="W100" s="349">
        <f t="shared" si="19"/>
        <v>33801</v>
      </c>
      <c r="X100" s="345"/>
      <c r="AE100" s="344">
        <f t="shared" si="25"/>
        <v>0</v>
      </c>
      <c r="AF100" s="345"/>
      <c r="AG100" s="344">
        <f t="shared" si="20"/>
        <v>88178</v>
      </c>
      <c r="AH100" s="345"/>
      <c r="AI100" s="343">
        <v>0</v>
      </c>
      <c r="AJ100" s="343">
        <v>0</v>
      </c>
      <c r="AK100" s="343">
        <v>0</v>
      </c>
      <c r="AL100" s="343">
        <v>0</v>
      </c>
      <c r="AM100" s="344">
        <f t="shared" si="30"/>
        <v>0</v>
      </c>
      <c r="AN100" s="345"/>
      <c r="AO100" s="343">
        <v>0</v>
      </c>
      <c r="AP100" s="343">
        <v>0</v>
      </c>
      <c r="AQ100" s="343">
        <v>0</v>
      </c>
      <c r="AR100" s="343">
        <v>0</v>
      </c>
      <c r="AS100" s="344">
        <f t="shared" si="26"/>
        <v>0</v>
      </c>
      <c r="AT100" s="345"/>
      <c r="AU100" s="343">
        <v>0</v>
      </c>
      <c r="AV100" s="451">
        <v>1681</v>
      </c>
      <c r="AW100" s="343">
        <v>0</v>
      </c>
      <c r="AX100" s="343">
        <v>0</v>
      </c>
      <c r="AY100" s="343">
        <v>0</v>
      </c>
      <c r="AZ100" s="343">
        <v>0</v>
      </c>
      <c r="BA100" s="344">
        <f t="shared" si="31"/>
        <v>1681</v>
      </c>
      <c r="BB100" s="345"/>
      <c r="BC100" s="343">
        <v>0</v>
      </c>
      <c r="BD100" s="343">
        <v>0</v>
      </c>
      <c r="BE100" s="451">
        <v>7.2</v>
      </c>
      <c r="BF100" s="343">
        <v>0</v>
      </c>
      <c r="BG100" s="344">
        <f t="shared" si="32"/>
        <v>7.2</v>
      </c>
      <c r="BH100" s="345"/>
      <c r="BI100" s="343">
        <v>0</v>
      </c>
      <c r="BJ100" s="345"/>
      <c r="BK100" s="343">
        <v>0</v>
      </c>
      <c r="BL100" s="343">
        <v>0</v>
      </c>
      <c r="BM100" s="451">
        <v>26080</v>
      </c>
      <c r="BN100" s="451">
        <v>1832</v>
      </c>
      <c r="BO100" s="343">
        <v>0</v>
      </c>
      <c r="BP100" s="343">
        <v>0</v>
      </c>
      <c r="BQ100" s="343">
        <v>0</v>
      </c>
      <c r="BR100" s="343">
        <v>0</v>
      </c>
      <c r="BS100" s="343">
        <v>0</v>
      </c>
      <c r="BT100" s="343">
        <v>0</v>
      </c>
      <c r="BU100" s="343">
        <v>0</v>
      </c>
      <c r="BV100" s="343">
        <v>0</v>
      </c>
      <c r="BW100" s="344">
        <f t="shared" si="29"/>
        <v>27912</v>
      </c>
      <c r="BX100" s="345" t="s">
        <v>12</v>
      </c>
      <c r="BY100" s="344">
        <f t="shared" si="28"/>
        <v>29600.2</v>
      </c>
      <c r="BZ100" s="345" t="s">
        <v>12</v>
      </c>
      <c r="CA100" s="344">
        <f t="shared" si="21"/>
        <v>58577.8</v>
      </c>
      <c r="CB100" s="345" t="s">
        <v>12</v>
      </c>
      <c r="CC100" s="343">
        <v>0</v>
      </c>
      <c r="CD100" s="345"/>
      <c r="CE100" s="344">
        <f t="shared" si="22"/>
        <v>468495.8</v>
      </c>
      <c r="CF100" s="345"/>
      <c r="CG100" s="404"/>
      <c r="CH100" s="404"/>
      <c r="CI100" s="344">
        <f t="shared" si="27"/>
        <v>468495.8</v>
      </c>
      <c r="CJ100" s="455" t="s">
        <v>732</v>
      </c>
      <c r="CK100" s="453"/>
    </row>
    <row r="101" spans="1:104" x14ac:dyDescent="0.2">
      <c r="A101" s="343">
        <f t="shared" si="23"/>
        <v>1</v>
      </c>
      <c r="B101" s="346" t="s">
        <v>327</v>
      </c>
      <c r="C101" s="395">
        <v>1167133</v>
      </c>
      <c r="D101" s="408"/>
      <c r="E101" s="395">
        <v>515501</v>
      </c>
      <c r="F101" s="409">
        <v>0</v>
      </c>
      <c r="G101" s="395">
        <v>42373</v>
      </c>
      <c r="H101" s="409">
        <v>0</v>
      </c>
      <c r="I101" s="409">
        <v>0</v>
      </c>
      <c r="J101" s="409">
        <v>0</v>
      </c>
      <c r="K101" s="409">
        <v>0</v>
      </c>
      <c r="L101" s="409">
        <v>0</v>
      </c>
      <c r="M101" s="395">
        <v>499531</v>
      </c>
      <c r="N101" s="344">
        <f t="shared" si="24"/>
        <v>1057405</v>
      </c>
      <c r="O101" s="408"/>
      <c r="P101" s="395">
        <v>119304</v>
      </c>
      <c r="Q101" s="395">
        <v>18137</v>
      </c>
      <c r="R101" s="395">
        <v>112498</v>
      </c>
      <c r="S101" s="409">
        <v>0</v>
      </c>
      <c r="T101" s="409">
        <v>0</v>
      </c>
      <c r="U101" s="409">
        <v>0</v>
      </c>
      <c r="V101" s="395">
        <v>828265</v>
      </c>
      <c r="W101" s="348">
        <f t="shared" si="19"/>
        <v>1078204</v>
      </c>
      <c r="X101" s="408"/>
      <c r="Y101" s="409"/>
      <c r="Z101" s="409"/>
      <c r="AA101" s="409"/>
      <c r="AB101" s="409"/>
      <c r="AC101" s="409"/>
      <c r="AD101" s="409"/>
      <c r="AE101" s="344">
        <f t="shared" si="25"/>
        <v>0</v>
      </c>
      <c r="AF101" s="408"/>
      <c r="AG101" s="344">
        <f t="shared" si="20"/>
        <v>2135609</v>
      </c>
      <c r="AH101" s="408"/>
      <c r="AI101" s="343">
        <v>0</v>
      </c>
      <c r="AJ101" s="343">
        <v>0</v>
      </c>
      <c r="AK101" s="343">
        <v>0</v>
      </c>
      <c r="AL101" s="395">
        <v>59726</v>
      </c>
      <c r="AM101" s="344">
        <f t="shared" si="30"/>
        <v>59726</v>
      </c>
      <c r="AN101" s="408"/>
      <c r="AO101" s="395">
        <v>44980</v>
      </c>
      <c r="AP101" s="395">
        <v>366345</v>
      </c>
      <c r="AQ101" s="343">
        <v>0</v>
      </c>
      <c r="AR101" s="343">
        <v>0</v>
      </c>
      <c r="AS101" s="344">
        <f t="shared" si="26"/>
        <v>411325</v>
      </c>
      <c r="AT101" s="408"/>
      <c r="AU101" s="343">
        <v>0</v>
      </c>
      <c r="AV101" s="343">
        <v>0</v>
      </c>
      <c r="AW101" s="395">
        <v>18071</v>
      </c>
      <c r="AX101" s="343">
        <v>0</v>
      </c>
      <c r="AY101" s="343">
        <v>0</v>
      </c>
      <c r="AZ101" s="395">
        <v>355912</v>
      </c>
      <c r="BA101" s="344">
        <f t="shared" si="31"/>
        <v>373983</v>
      </c>
      <c r="BB101" s="408"/>
      <c r="BC101" s="343">
        <v>0</v>
      </c>
      <c r="BD101" s="343">
        <v>0</v>
      </c>
      <c r="BE101" s="395">
        <v>82601</v>
      </c>
      <c r="BF101" s="343">
        <v>0</v>
      </c>
      <c r="BG101" s="344">
        <f t="shared" si="32"/>
        <v>82601</v>
      </c>
      <c r="BH101" s="408"/>
      <c r="BI101" s="395">
        <v>159803</v>
      </c>
      <c r="BJ101" s="408"/>
      <c r="BK101" s="343">
        <v>0</v>
      </c>
      <c r="BL101" s="343">
        <v>0</v>
      </c>
      <c r="BM101" s="395">
        <v>67500</v>
      </c>
      <c r="BN101" s="343">
        <v>0</v>
      </c>
      <c r="BO101" s="395">
        <v>38191</v>
      </c>
      <c r="BP101" s="343">
        <v>0</v>
      </c>
      <c r="BQ101" s="343">
        <v>0</v>
      </c>
      <c r="BR101" s="343">
        <v>0</v>
      </c>
      <c r="BS101" s="343">
        <v>0</v>
      </c>
      <c r="BT101" s="343">
        <v>0</v>
      </c>
      <c r="BU101" s="343">
        <v>0</v>
      </c>
      <c r="BV101" s="343">
        <v>0</v>
      </c>
      <c r="BW101" s="344">
        <f t="shared" si="29"/>
        <v>105691</v>
      </c>
      <c r="BX101" s="345" t="s">
        <v>12</v>
      </c>
      <c r="BY101" s="344">
        <f t="shared" si="28"/>
        <v>1193129</v>
      </c>
      <c r="BZ101" s="345" t="s">
        <v>12</v>
      </c>
      <c r="CA101" s="344">
        <f t="shared" si="21"/>
        <v>942480</v>
      </c>
      <c r="CB101" s="345" t="s">
        <v>12</v>
      </c>
      <c r="CC101" s="343">
        <v>0</v>
      </c>
      <c r="CD101" s="408"/>
      <c r="CE101" s="344">
        <f t="shared" si="22"/>
        <v>2109613</v>
      </c>
      <c r="CF101" s="408"/>
      <c r="CG101" s="395">
        <v>1853533</v>
      </c>
      <c r="CH101" s="395">
        <v>256080</v>
      </c>
      <c r="CI101" s="344">
        <f t="shared" si="27"/>
        <v>0</v>
      </c>
      <c r="CJ101" s="394" t="s">
        <v>732</v>
      </c>
      <c r="CK101" s="417"/>
      <c r="CL101" s="415"/>
      <c r="CM101" s="415"/>
      <c r="CN101" s="415"/>
      <c r="CO101" s="415"/>
      <c r="CP101" s="415"/>
      <c r="CQ101" s="415"/>
      <c r="CR101" s="415"/>
      <c r="CS101" s="415"/>
      <c r="CT101" s="415"/>
      <c r="CU101" s="415"/>
      <c r="CV101" s="415"/>
      <c r="CW101" s="415"/>
      <c r="CX101" s="415"/>
      <c r="CY101" s="415"/>
      <c r="CZ101" s="415"/>
    </row>
    <row r="102" spans="1:104" x14ac:dyDescent="0.2">
      <c r="A102" s="343">
        <f t="shared" si="23"/>
        <v>1</v>
      </c>
      <c r="B102" s="346" t="s">
        <v>328</v>
      </c>
      <c r="C102" s="346">
        <v>124316</v>
      </c>
      <c r="D102" s="408"/>
      <c r="E102" s="343">
        <v>64897</v>
      </c>
      <c r="F102" s="409">
        <v>0</v>
      </c>
      <c r="G102" s="343">
        <v>339</v>
      </c>
      <c r="H102" s="409">
        <v>0</v>
      </c>
      <c r="I102" s="409">
        <v>0</v>
      </c>
      <c r="J102" s="409">
        <v>0</v>
      </c>
      <c r="K102" s="409">
        <v>0</v>
      </c>
      <c r="L102" s="409">
        <v>0</v>
      </c>
      <c r="M102" s="409">
        <v>0</v>
      </c>
      <c r="N102" s="344">
        <f t="shared" si="24"/>
        <v>65236</v>
      </c>
      <c r="O102" s="408"/>
      <c r="P102" s="343">
        <v>14293</v>
      </c>
      <c r="Q102" s="343">
        <v>2182</v>
      </c>
      <c r="R102" s="343">
        <v>13611</v>
      </c>
      <c r="S102" s="409">
        <v>0</v>
      </c>
      <c r="T102" s="409">
        <v>0</v>
      </c>
      <c r="U102" s="409">
        <v>0</v>
      </c>
      <c r="V102" s="409">
        <v>0</v>
      </c>
      <c r="W102" s="349">
        <f t="shared" si="19"/>
        <v>30086</v>
      </c>
      <c r="X102" s="408"/>
      <c r="Y102" s="409"/>
      <c r="Z102" s="409"/>
      <c r="AA102" s="409"/>
      <c r="AB102" s="409"/>
      <c r="AC102" s="409"/>
      <c r="AD102" s="409"/>
      <c r="AE102" s="344">
        <f t="shared" si="25"/>
        <v>0</v>
      </c>
      <c r="AF102" s="408"/>
      <c r="AG102" s="344">
        <f t="shared" si="20"/>
        <v>95322</v>
      </c>
      <c r="AH102" s="408"/>
      <c r="AI102" s="343">
        <v>0</v>
      </c>
      <c r="AJ102" s="343">
        <v>0</v>
      </c>
      <c r="AK102" s="343">
        <v>0</v>
      </c>
      <c r="AL102" s="343">
        <v>11000</v>
      </c>
      <c r="AM102" s="344">
        <f t="shared" si="30"/>
        <v>11000</v>
      </c>
      <c r="AN102" s="408"/>
      <c r="AO102" s="343">
        <v>0</v>
      </c>
      <c r="AP102" s="343">
        <v>2000</v>
      </c>
      <c r="AQ102" s="343">
        <v>0</v>
      </c>
      <c r="AR102" s="343">
        <v>1000</v>
      </c>
      <c r="AS102" s="344">
        <f t="shared" si="26"/>
        <v>3000</v>
      </c>
      <c r="AT102" s="408"/>
      <c r="AU102" s="343">
        <v>0</v>
      </c>
      <c r="AV102" s="343">
        <v>8085</v>
      </c>
      <c r="AW102" s="343">
        <v>10692</v>
      </c>
      <c r="AX102" s="343">
        <v>2500</v>
      </c>
      <c r="AY102" s="343">
        <v>0</v>
      </c>
      <c r="AZ102" s="343">
        <v>0</v>
      </c>
      <c r="BA102" s="344">
        <f t="shared" si="31"/>
        <v>21277</v>
      </c>
      <c r="BB102" s="408"/>
      <c r="BC102" s="343">
        <v>0</v>
      </c>
      <c r="BD102" s="343">
        <v>0</v>
      </c>
      <c r="BE102" s="343">
        <v>3994</v>
      </c>
      <c r="BF102" s="343">
        <v>0</v>
      </c>
      <c r="BG102" s="344">
        <f t="shared" si="32"/>
        <v>3994</v>
      </c>
      <c r="BH102" s="408"/>
      <c r="BI102" s="343">
        <v>18860</v>
      </c>
      <c r="BJ102" s="408"/>
      <c r="BK102" s="343">
        <v>0</v>
      </c>
      <c r="BL102" s="343">
        <v>0</v>
      </c>
      <c r="BM102" s="343">
        <v>17366</v>
      </c>
      <c r="BN102" s="343">
        <v>2500</v>
      </c>
      <c r="BO102" s="343">
        <v>1000</v>
      </c>
      <c r="BP102" s="343">
        <v>0</v>
      </c>
      <c r="BQ102" s="343">
        <v>0</v>
      </c>
      <c r="BR102" s="343">
        <v>0</v>
      </c>
      <c r="BS102" s="343">
        <v>0</v>
      </c>
      <c r="BT102" s="343">
        <v>0</v>
      </c>
      <c r="BU102" s="343">
        <v>0</v>
      </c>
      <c r="BV102" s="343">
        <v>0</v>
      </c>
      <c r="BW102" s="344">
        <f t="shared" si="29"/>
        <v>20866</v>
      </c>
      <c r="BX102" s="345" t="s">
        <v>12</v>
      </c>
      <c r="BY102" s="344">
        <f t="shared" si="28"/>
        <v>78997</v>
      </c>
      <c r="BZ102" s="345" t="s">
        <v>12</v>
      </c>
      <c r="CA102" s="344">
        <f t="shared" si="21"/>
        <v>16325</v>
      </c>
      <c r="CB102" s="345" t="s">
        <v>12</v>
      </c>
      <c r="CC102" s="343">
        <v>0</v>
      </c>
      <c r="CD102" s="408"/>
      <c r="CE102" s="344">
        <f t="shared" si="22"/>
        <v>140641</v>
      </c>
      <c r="CF102" s="408"/>
      <c r="CG102" s="404">
        <v>78102</v>
      </c>
      <c r="CH102" s="404">
        <v>62539</v>
      </c>
      <c r="CI102" s="344">
        <f t="shared" si="27"/>
        <v>0</v>
      </c>
      <c r="CJ102" s="394" t="s">
        <v>750</v>
      </c>
      <c r="CK102" s="417"/>
      <c r="CL102" s="415"/>
      <c r="CM102" s="415"/>
      <c r="CN102" s="415"/>
      <c r="CO102" s="415"/>
      <c r="CP102" s="415"/>
      <c r="CQ102" s="415"/>
      <c r="CR102" s="415"/>
      <c r="CS102" s="415"/>
      <c r="CT102" s="415"/>
      <c r="CU102" s="415"/>
      <c r="CV102" s="415"/>
      <c r="CW102" s="415"/>
      <c r="CX102" s="415"/>
      <c r="CY102" s="415"/>
      <c r="CZ102" s="415"/>
    </row>
    <row r="103" spans="1:104" x14ac:dyDescent="0.2">
      <c r="A103" s="343">
        <f t="shared" si="23"/>
        <v>1</v>
      </c>
      <c r="B103" s="346" t="s">
        <v>329</v>
      </c>
      <c r="C103" s="411">
        <v>0</v>
      </c>
      <c r="D103" s="408"/>
      <c r="E103" s="409">
        <v>0</v>
      </c>
      <c r="F103" s="409">
        <v>0</v>
      </c>
      <c r="G103" s="395">
        <v>941</v>
      </c>
      <c r="H103" s="395">
        <v>1070731</v>
      </c>
      <c r="I103" s="409">
        <v>0</v>
      </c>
      <c r="J103" s="409">
        <v>0</v>
      </c>
      <c r="K103" s="395">
        <v>66252</v>
      </c>
      <c r="L103" s="409">
        <v>0</v>
      </c>
      <c r="M103" s="395">
        <v>233764</v>
      </c>
      <c r="N103" s="344">
        <f t="shared" si="24"/>
        <v>1371688</v>
      </c>
      <c r="O103" s="408"/>
      <c r="P103" s="396">
        <v>339141</v>
      </c>
      <c r="Q103" s="409"/>
      <c r="R103" s="409"/>
      <c r="S103" s="409">
        <v>0</v>
      </c>
      <c r="T103" s="409">
        <v>0</v>
      </c>
      <c r="U103" s="409">
        <v>0</v>
      </c>
      <c r="V103" s="395">
        <v>7000000</v>
      </c>
      <c r="W103" s="349">
        <f t="shared" si="19"/>
        <v>7339141</v>
      </c>
      <c r="X103" s="408"/>
      <c r="Y103" s="409"/>
      <c r="Z103" s="409"/>
      <c r="AA103" s="409"/>
      <c r="AB103" s="409"/>
      <c r="AC103" s="409"/>
      <c r="AD103" s="409"/>
      <c r="AE103" s="344">
        <f t="shared" si="25"/>
        <v>0</v>
      </c>
      <c r="AF103" s="408"/>
      <c r="AG103" s="344">
        <f t="shared" si="20"/>
        <v>8710829</v>
      </c>
      <c r="AH103" s="408"/>
      <c r="AI103" s="343">
        <v>0</v>
      </c>
      <c r="AJ103" s="343">
        <v>0</v>
      </c>
      <c r="AK103" s="343">
        <v>0</v>
      </c>
      <c r="AL103" s="343">
        <v>0</v>
      </c>
      <c r="AM103" s="344">
        <f t="shared" si="30"/>
        <v>0</v>
      </c>
      <c r="AN103" s="408"/>
      <c r="AO103" s="395">
        <v>6340625</v>
      </c>
      <c r="AP103" s="395">
        <v>14327</v>
      </c>
      <c r="AQ103" s="343">
        <v>0</v>
      </c>
      <c r="AR103" s="395">
        <v>426424</v>
      </c>
      <c r="AS103" s="344">
        <f t="shared" si="26"/>
        <v>6781376</v>
      </c>
      <c r="AT103" s="408"/>
      <c r="AU103" s="395">
        <v>161133</v>
      </c>
      <c r="AV103" s="395">
        <v>35690</v>
      </c>
      <c r="AW103" s="395">
        <v>290182</v>
      </c>
      <c r="AX103" s="343">
        <v>0</v>
      </c>
      <c r="AY103" s="343">
        <v>0</v>
      </c>
      <c r="AZ103" s="395">
        <v>167332</v>
      </c>
      <c r="BA103" s="344">
        <f t="shared" si="31"/>
        <v>654337</v>
      </c>
      <c r="BB103" s="408"/>
      <c r="BC103" s="395">
        <v>279476</v>
      </c>
      <c r="BD103" s="343">
        <v>0</v>
      </c>
      <c r="BE103" s="395">
        <v>331681</v>
      </c>
      <c r="BF103" s="343">
        <v>0</v>
      </c>
      <c r="BG103" s="344">
        <f t="shared" si="32"/>
        <v>611157</v>
      </c>
      <c r="BH103" s="408"/>
      <c r="BI103" s="395">
        <v>635969</v>
      </c>
      <c r="BJ103" s="408"/>
      <c r="BK103" s="343">
        <v>0</v>
      </c>
      <c r="BL103" s="343">
        <v>0</v>
      </c>
      <c r="BM103" s="395">
        <v>22834</v>
      </c>
      <c r="BN103" s="343">
        <v>0</v>
      </c>
      <c r="BO103" s="343">
        <v>0</v>
      </c>
      <c r="BP103" s="343">
        <v>0</v>
      </c>
      <c r="BQ103" s="343">
        <v>0</v>
      </c>
      <c r="BR103" s="343">
        <v>0</v>
      </c>
      <c r="BS103" s="343">
        <v>0</v>
      </c>
      <c r="BT103" s="343">
        <v>0</v>
      </c>
      <c r="BU103" s="343">
        <v>0</v>
      </c>
      <c r="BV103" s="343">
        <v>0</v>
      </c>
      <c r="BW103" s="344">
        <f t="shared" si="29"/>
        <v>22834</v>
      </c>
      <c r="BX103" s="345" t="s">
        <v>12</v>
      </c>
      <c r="BY103" s="344">
        <f t="shared" si="28"/>
        <v>8705673</v>
      </c>
      <c r="BZ103" s="345" t="s">
        <v>12</v>
      </c>
      <c r="CA103" s="344">
        <f t="shared" si="21"/>
        <v>5156</v>
      </c>
      <c r="CB103" s="345" t="s">
        <v>12</v>
      </c>
      <c r="CC103" s="343">
        <v>0</v>
      </c>
      <c r="CD103" s="408"/>
      <c r="CE103" s="344">
        <f t="shared" si="22"/>
        <v>5156</v>
      </c>
      <c r="CF103" s="408"/>
      <c r="CG103" s="395">
        <v>3258204</v>
      </c>
      <c r="CH103" s="439"/>
      <c r="CI103" s="344">
        <f t="shared" si="27"/>
        <v>-3253048</v>
      </c>
      <c r="CJ103" s="394" t="s">
        <v>732</v>
      </c>
      <c r="CK103" s="417"/>
      <c r="CL103" s="415"/>
      <c r="CM103" s="415"/>
      <c r="CN103" s="415"/>
      <c r="CO103" s="415"/>
      <c r="CP103" s="415"/>
      <c r="CQ103" s="415"/>
      <c r="CR103" s="415"/>
      <c r="CS103" s="415"/>
      <c r="CT103" s="415"/>
      <c r="CU103" s="415"/>
      <c r="CV103" s="415"/>
      <c r="CW103" s="415"/>
      <c r="CX103" s="415"/>
      <c r="CY103" s="415"/>
      <c r="CZ103" s="415"/>
    </row>
    <row r="104" spans="1:104" x14ac:dyDescent="0.2">
      <c r="A104" s="343">
        <f t="shared" si="23"/>
        <v>1</v>
      </c>
      <c r="B104" s="346" t="s">
        <v>330</v>
      </c>
      <c r="C104" s="395">
        <v>14744</v>
      </c>
      <c r="D104" s="408"/>
      <c r="E104" s="395">
        <v>104908</v>
      </c>
      <c r="F104" s="409">
        <v>0</v>
      </c>
      <c r="G104" s="409">
        <v>0</v>
      </c>
      <c r="H104" s="409">
        <v>0</v>
      </c>
      <c r="I104" s="409">
        <v>0</v>
      </c>
      <c r="J104" s="409">
        <v>0</v>
      </c>
      <c r="K104" s="409">
        <v>0</v>
      </c>
      <c r="L104" s="409">
        <v>0</v>
      </c>
      <c r="M104" s="409">
        <v>0</v>
      </c>
      <c r="N104" s="344">
        <f t="shared" si="24"/>
        <v>104908</v>
      </c>
      <c r="O104" s="408"/>
      <c r="P104" s="395">
        <v>453566</v>
      </c>
      <c r="Q104" s="409"/>
      <c r="R104" s="409"/>
      <c r="S104" s="409">
        <v>0</v>
      </c>
      <c r="T104" s="409">
        <v>0</v>
      </c>
      <c r="U104" s="409">
        <v>0</v>
      </c>
      <c r="V104" s="409">
        <v>0</v>
      </c>
      <c r="W104" s="349">
        <f t="shared" si="19"/>
        <v>453566</v>
      </c>
      <c r="X104" s="408"/>
      <c r="Y104" s="409"/>
      <c r="Z104" s="409"/>
      <c r="AA104" s="409"/>
      <c r="AB104" s="409"/>
      <c r="AC104" s="409"/>
      <c r="AD104" s="409"/>
      <c r="AE104" s="344">
        <f t="shared" si="25"/>
        <v>0</v>
      </c>
      <c r="AF104" s="408"/>
      <c r="AG104" s="344">
        <f t="shared" si="20"/>
        <v>558474</v>
      </c>
      <c r="AH104" s="408"/>
      <c r="AI104" s="343">
        <v>0</v>
      </c>
      <c r="AJ104" s="343">
        <v>0</v>
      </c>
      <c r="AK104" s="343">
        <v>0</v>
      </c>
      <c r="AL104" s="343">
        <v>0</v>
      </c>
      <c r="AM104" s="344">
        <f t="shared" si="30"/>
        <v>0</v>
      </c>
      <c r="AN104" s="408"/>
      <c r="AO104" s="343">
        <v>0</v>
      </c>
      <c r="AP104" s="343">
        <v>0</v>
      </c>
      <c r="AQ104" s="343">
        <v>0</v>
      </c>
      <c r="AR104" s="395">
        <v>20195</v>
      </c>
      <c r="AS104" s="344">
        <f t="shared" si="26"/>
        <v>20195</v>
      </c>
      <c r="AT104" s="408"/>
      <c r="AU104" s="395">
        <v>136323</v>
      </c>
      <c r="AV104" s="395">
        <v>6543</v>
      </c>
      <c r="AW104" s="395">
        <v>14222</v>
      </c>
      <c r="AX104" s="395">
        <v>11582</v>
      </c>
      <c r="AY104" s="343">
        <v>0</v>
      </c>
      <c r="AZ104" s="395">
        <v>13497</v>
      </c>
      <c r="BA104" s="344">
        <f t="shared" si="31"/>
        <v>182167</v>
      </c>
      <c r="BB104" s="408"/>
      <c r="BC104" s="395">
        <v>28924</v>
      </c>
      <c r="BD104" s="343">
        <v>0</v>
      </c>
      <c r="BE104" s="395">
        <v>76189</v>
      </c>
      <c r="BF104" s="395">
        <v>12067</v>
      </c>
      <c r="BG104" s="344">
        <f>(SUM(BC104:BF104))</f>
        <v>117180</v>
      </c>
      <c r="BH104" s="408"/>
      <c r="BI104" s="395">
        <v>10086</v>
      </c>
      <c r="BJ104" s="408"/>
      <c r="BK104" s="343">
        <v>0</v>
      </c>
      <c r="BL104" s="343">
        <v>0</v>
      </c>
      <c r="BM104" s="395">
        <v>59592</v>
      </c>
      <c r="BN104" s="395">
        <v>1980</v>
      </c>
      <c r="BO104" s="395">
        <v>42</v>
      </c>
      <c r="BP104" s="343">
        <v>0</v>
      </c>
      <c r="BQ104" s="343">
        <v>0</v>
      </c>
      <c r="BR104" s="343">
        <v>0</v>
      </c>
      <c r="BS104" s="343">
        <v>0</v>
      </c>
      <c r="BT104" s="343">
        <v>0</v>
      </c>
      <c r="BU104" s="343">
        <v>0</v>
      </c>
      <c r="BV104" s="343">
        <v>0</v>
      </c>
      <c r="BW104" s="344">
        <f t="shared" si="29"/>
        <v>61614</v>
      </c>
      <c r="BX104" s="345" t="s">
        <v>12</v>
      </c>
      <c r="BY104" s="344">
        <f t="shared" si="28"/>
        <v>391242</v>
      </c>
      <c r="BZ104" s="345" t="s">
        <v>12</v>
      </c>
      <c r="CA104" s="344">
        <f t="shared" si="21"/>
        <v>167232</v>
      </c>
      <c r="CB104" s="345" t="s">
        <v>12</v>
      </c>
      <c r="CC104" s="343">
        <v>0</v>
      </c>
      <c r="CD104" s="408"/>
      <c r="CE104" s="344">
        <f t="shared" si="22"/>
        <v>181976</v>
      </c>
      <c r="CF104" s="408"/>
      <c r="CG104" s="439"/>
      <c r="CH104" s="395">
        <v>181976</v>
      </c>
      <c r="CI104" s="344">
        <f t="shared" si="27"/>
        <v>0</v>
      </c>
      <c r="CJ104" s="394" t="s">
        <v>732</v>
      </c>
      <c r="CK104" s="417"/>
      <c r="CL104" s="415"/>
      <c r="CM104" s="415"/>
      <c r="CN104" s="415"/>
      <c r="CO104" s="415"/>
      <c r="CP104" s="415"/>
      <c r="CQ104" s="415"/>
      <c r="CR104" s="415"/>
      <c r="CS104" s="415"/>
      <c r="CT104" s="415"/>
      <c r="CU104" s="415"/>
      <c r="CV104" s="415"/>
      <c r="CW104" s="415"/>
      <c r="CX104" s="415"/>
      <c r="CY104" s="415"/>
      <c r="CZ104" s="415"/>
    </row>
    <row r="105" spans="1:104" x14ac:dyDescent="0.2">
      <c r="A105" s="343">
        <f t="shared" si="23"/>
        <v>1</v>
      </c>
      <c r="B105" s="346" t="s">
        <v>331</v>
      </c>
      <c r="C105" s="395">
        <v>16093</v>
      </c>
      <c r="D105" s="408"/>
      <c r="E105" s="395">
        <v>59573</v>
      </c>
      <c r="F105" s="409">
        <v>0</v>
      </c>
      <c r="G105" s="409">
        <v>0</v>
      </c>
      <c r="H105" s="409">
        <v>0</v>
      </c>
      <c r="I105" s="409">
        <v>0</v>
      </c>
      <c r="J105" s="409">
        <v>0</v>
      </c>
      <c r="K105" s="409">
        <v>0</v>
      </c>
      <c r="L105" s="409">
        <v>0</v>
      </c>
      <c r="M105" s="395">
        <v>8783</v>
      </c>
      <c r="N105" s="344">
        <f t="shared" si="24"/>
        <v>68356</v>
      </c>
      <c r="O105" s="408"/>
      <c r="P105" s="395">
        <v>30142</v>
      </c>
      <c r="Q105" s="395">
        <v>4040</v>
      </c>
      <c r="R105" s="409"/>
      <c r="S105" s="409">
        <v>0</v>
      </c>
      <c r="T105" s="395">
        <v>21483</v>
      </c>
      <c r="U105" s="409">
        <v>0</v>
      </c>
      <c r="V105" s="409">
        <v>0</v>
      </c>
      <c r="W105" s="349">
        <f t="shared" si="19"/>
        <v>55665</v>
      </c>
      <c r="X105" s="408"/>
      <c r="Y105" s="409"/>
      <c r="Z105" s="409"/>
      <c r="AA105" s="409"/>
      <c r="AB105" s="409"/>
      <c r="AC105" s="409"/>
      <c r="AD105" s="409"/>
      <c r="AE105" s="344">
        <f t="shared" si="25"/>
        <v>0</v>
      </c>
      <c r="AF105" s="408"/>
      <c r="AG105" s="344">
        <f t="shared" si="20"/>
        <v>124021</v>
      </c>
      <c r="AH105" s="408"/>
      <c r="AI105" s="343">
        <v>0</v>
      </c>
      <c r="AJ105" s="343">
        <v>0</v>
      </c>
      <c r="AK105" s="343">
        <v>0</v>
      </c>
      <c r="AL105" s="343">
        <v>0</v>
      </c>
      <c r="AM105" s="344">
        <f t="shared" si="30"/>
        <v>0</v>
      </c>
      <c r="AN105" s="408"/>
      <c r="AO105" s="395">
        <v>1124.49</v>
      </c>
      <c r="AP105" s="343">
        <v>0</v>
      </c>
      <c r="AQ105" s="343">
        <v>0</v>
      </c>
      <c r="AR105" s="395">
        <v>5624.07</v>
      </c>
      <c r="AS105" s="344">
        <f t="shared" si="26"/>
        <v>6748.5599999999995</v>
      </c>
      <c r="AT105" s="408"/>
      <c r="AU105" s="395">
        <v>19744.810000000001</v>
      </c>
      <c r="AV105" s="395">
        <v>11687.8</v>
      </c>
      <c r="AW105" s="395">
        <v>10321.18</v>
      </c>
      <c r="AX105" s="395">
        <v>10663.12</v>
      </c>
      <c r="AY105" s="343">
        <v>0</v>
      </c>
      <c r="AZ105" s="395">
        <v>2311.94</v>
      </c>
      <c r="BA105" s="344">
        <f t="shared" si="31"/>
        <v>54728.850000000006</v>
      </c>
      <c r="BB105" s="408"/>
      <c r="BC105" s="343">
        <v>0</v>
      </c>
      <c r="BD105" s="395">
        <v>4502.54</v>
      </c>
      <c r="BE105" s="395">
        <v>1532.46</v>
      </c>
      <c r="BF105" s="343">
        <v>0</v>
      </c>
      <c r="BG105" s="344">
        <f t="shared" si="32"/>
        <v>6035</v>
      </c>
      <c r="BH105" s="408"/>
      <c r="BI105" s="395">
        <v>8672.42</v>
      </c>
      <c r="BJ105" s="408"/>
      <c r="BK105" s="343">
        <v>0</v>
      </c>
      <c r="BL105" s="343">
        <v>0</v>
      </c>
      <c r="BM105" s="395">
        <v>22379.3</v>
      </c>
      <c r="BN105" s="395">
        <v>3393.04</v>
      </c>
      <c r="BO105" s="343">
        <v>0</v>
      </c>
      <c r="BP105" s="343">
        <v>0</v>
      </c>
      <c r="BQ105" s="343">
        <v>0</v>
      </c>
      <c r="BR105" s="343">
        <v>0</v>
      </c>
      <c r="BS105" s="343">
        <v>0</v>
      </c>
      <c r="BT105" s="343">
        <v>0</v>
      </c>
      <c r="BU105" s="343">
        <v>0</v>
      </c>
      <c r="BV105" s="343">
        <v>0</v>
      </c>
      <c r="BW105" s="344">
        <f t="shared" si="29"/>
        <v>25772.34</v>
      </c>
      <c r="BX105" s="345" t="s">
        <v>12</v>
      </c>
      <c r="BY105" s="344">
        <f t="shared" si="28"/>
        <v>101957.17000000001</v>
      </c>
      <c r="BZ105" s="345" t="s">
        <v>12</v>
      </c>
      <c r="CA105" s="344">
        <f t="shared" si="21"/>
        <v>22063.829999999987</v>
      </c>
      <c r="CB105" s="345" t="s">
        <v>12</v>
      </c>
      <c r="CC105" s="343">
        <v>0</v>
      </c>
      <c r="CD105" s="408"/>
      <c r="CE105" s="344">
        <f t="shared" si="22"/>
        <v>38156.829999999987</v>
      </c>
      <c r="CF105" s="408"/>
      <c r="CG105" s="395">
        <v>35000</v>
      </c>
      <c r="CH105" s="439"/>
      <c r="CI105" s="344">
        <f t="shared" si="27"/>
        <v>3156.8299999999872</v>
      </c>
      <c r="CJ105" s="394" t="s">
        <v>732</v>
      </c>
      <c r="CK105" s="417"/>
      <c r="CL105" s="415"/>
      <c r="CM105" s="415"/>
      <c r="CN105" s="415"/>
      <c r="CO105" s="415"/>
      <c r="CP105" s="415"/>
      <c r="CQ105" s="415"/>
      <c r="CR105" s="415"/>
      <c r="CS105" s="415"/>
      <c r="CT105" s="415"/>
      <c r="CU105" s="415"/>
      <c r="CV105" s="415"/>
      <c r="CW105" s="415"/>
      <c r="CX105" s="415"/>
      <c r="CY105" s="415"/>
      <c r="CZ105" s="415"/>
    </row>
    <row r="106" spans="1:104" x14ac:dyDescent="0.2">
      <c r="A106" s="343">
        <f t="shared" si="23"/>
        <v>1</v>
      </c>
      <c r="B106" s="346" t="s">
        <v>332</v>
      </c>
      <c r="C106" s="395">
        <v>196531</v>
      </c>
      <c r="D106" s="408"/>
      <c r="E106" s="395">
        <v>72898</v>
      </c>
      <c r="F106" s="409">
        <v>0</v>
      </c>
      <c r="G106" s="409">
        <v>0</v>
      </c>
      <c r="H106" s="409">
        <v>0</v>
      </c>
      <c r="I106" s="409">
        <v>0</v>
      </c>
      <c r="J106" s="409">
        <v>0</v>
      </c>
      <c r="K106" s="409">
        <v>0</v>
      </c>
      <c r="L106" s="409">
        <v>0</v>
      </c>
      <c r="M106" s="409">
        <v>0</v>
      </c>
      <c r="N106" s="344">
        <f t="shared" si="24"/>
        <v>72898</v>
      </c>
      <c r="O106" s="408"/>
      <c r="P106" s="396">
        <v>66701</v>
      </c>
      <c r="Q106" s="409"/>
      <c r="R106" s="395">
        <v>191675</v>
      </c>
      <c r="S106" s="409">
        <v>0</v>
      </c>
      <c r="T106" s="409">
        <v>0</v>
      </c>
      <c r="U106" s="409">
        <v>0</v>
      </c>
      <c r="V106" s="409">
        <v>0</v>
      </c>
      <c r="W106" s="349">
        <f t="shared" ref="W106:W137" si="33">(SUM(P106:V106))</f>
        <v>258376</v>
      </c>
      <c r="X106" s="408"/>
      <c r="Y106" s="409"/>
      <c r="Z106" s="409"/>
      <c r="AA106" s="409"/>
      <c r="AB106" s="409"/>
      <c r="AC106" s="409"/>
      <c r="AD106" s="409"/>
      <c r="AE106" s="344">
        <f t="shared" si="25"/>
        <v>0</v>
      </c>
      <c r="AF106" s="408"/>
      <c r="AG106" s="344">
        <f t="shared" ref="AG106:AG137" si="34">(+AE106+W106+N106)</f>
        <v>331274</v>
      </c>
      <c r="AH106" s="408"/>
      <c r="AI106" s="343">
        <v>0</v>
      </c>
      <c r="AJ106" s="395">
        <v>1049</v>
      </c>
      <c r="AK106" s="343">
        <v>0</v>
      </c>
      <c r="AL106" s="343">
        <v>0</v>
      </c>
      <c r="AM106" s="344">
        <f t="shared" si="30"/>
        <v>1049</v>
      </c>
      <c r="AN106" s="408"/>
      <c r="AO106" s="343">
        <v>0</v>
      </c>
      <c r="AP106" s="343">
        <v>0</v>
      </c>
      <c r="AQ106" s="343">
        <v>0</v>
      </c>
      <c r="AR106" s="395">
        <v>674</v>
      </c>
      <c r="AS106" s="344">
        <f t="shared" si="26"/>
        <v>674</v>
      </c>
      <c r="AT106" s="408"/>
      <c r="AU106" s="343">
        <v>0</v>
      </c>
      <c r="AV106" s="343">
        <v>0</v>
      </c>
      <c r="AW106" s="395">
        <v>400</v>
      </c>
      <c r="AX106" s="343">
        <v>0</v>
      </c>
      <c r="AY106" s="343">
        <v>0</v>
      </c>
      <c r="AZ106" s="343">
        <v>0</v>
      </c>
      <c r="BA106" s="344">
        <f t="shared" si="31"/>
        <v>400</v>
      </c>
      <c r="BB106" s="408"/>
      <c r="BC106" s="343">
        <v>0</v>
      </c>
      <c r="BD106" s="343">
        <v>0</v>
      </c>
      <c r="BE106" s="343">
        <v>0</v>
      </c>
      <c r="BF106" s="343">
        <v>0</v>
      </c>
      <c r="BG106" s="344">
        <f t="shared" si="32"/>
        <v>0</v>
      </c>
      <c r="BH106" s="408"/>
      <c r="BI106" s="395">
        <v>1758</v>
      </c>
      <c r="BJ106" s="408"/>
      <c r="BK106" s="343">
        <v>0</v>
      </c>
      <c r="BL106" s="343">
        <v>0</v>
      </c>
      <c r="BM106" s="395">
        <v>10872</v>
      </c>
      <c r="BN106" s="395">
        <v>13987</v>
      </c>
      <c r="BO106" s="395">
        <v>23546</v>
      </c>
      <c r="BP106" s="343">
        <v>0</v>
      </c>
      <c r="BQ106" s="343">
        <v>0</v>
      </c>
      <c r="BR106" s="343">
        <v>0</v>
      </c>
      <c r="BS106" s="343">
        <v>0</v>
      </c>
      <c r="BT106" s="343">
        <v>0</v>
      </c>
      <c r="BU106" s="343">
        <v>0</v>
      </c>
      <c r="BV106" s="343">
        <v>0</v>
      </c>
      <c r="BW106" s="344">
        <f t="shared" si="29"/>
        <v>48405</v>
      </c>
      <c r="BX106" s="345" t="s">
        <v>12</v>
      </c>
      <c r="BY106" s="344">
        <f t="shared" si="28"/>
        <v>52286</v>
      </c>
      <c r="BZ106" s="345" t="s">
        <v>12</v>
      </c>
      <c r="CA106" s="344">
        <f t="shared" ref="CA106:CA137" si="35">((+AE106+W106+N106)-BY106)</f>
        <v>278988</v>
      </c>
      <c r="CB106" s="345" t="s">
        <v>12</v>
      </c>
      <c r="CC106" s="343">
        <v>0</v>
      </c>
      <c r="CD106" s="408"/>
      <c r="CE106" s="344">
        <f t="shared" ref="CE106:CE137" si="36">(+CA106+CC106+C106)</f>
        <v>475519</v>
      </c>
      <c r="CF106" s="408"/>
      <c r="CG106" s="439"/>
      <c r="CH106" s="439"/>
      <c r="CI106" s="344">
        <f t="shared" si="27"/>
        <v>475519</v>
      </c>
      <c r="CJ106" s="394" t="s">
        <v>732</v>
      </c>
      <c r="CK106" s="417"/>
      <c r="CL106" s="415"/>
      <c r="CM106" s="415"/>
      <c r="CN106" s="415"/>
      <c r="CO106" s="415"/>
      <c r="CP106" s="415"/>
      <c r="CQ106" s="415"/>
      <c r="CR106" s="415"/>
      <c r="CS106" s="415"/>
      <c r="CT106" s="415"/>
      <c r="CU106" s="415"/>
      <c r="CV106" s="415"/>
      <c r="CW106" s="415"/>
      <c r="CX106" s="415"/>
      <c r="CY106" s="415"/>
      <c r="CZ106" s="415"/>
    </row>
    <row r="107" spans="1:104" x14ac:dyDescent="0.2">
      <c r="A107" s="343">
        <f t="shared" si="23"/>
        <v>1</v>
      </c>
      <c r="B107" s="346" t="s">
        <v>333</v>
      </c>
      <c r="C107" s="411">
        <v>0</v>
      </c>
      <c r="D107" s="408"/>
      <c r="E107" s="409">
        <v>0</v>
      </c>
      <c r="F107" s="409">
        <v>0</v>
      </c>
      <c r="G107" s="395">
        <v>17586</v>
      </c>
      <c r="H107" s="409">
        <v>0</v>
      </c>
      <c r="I107" s="409">
        <v>0</v>
      </c>
      <c r="J107" s="409">
        <v>0</v>
      </c>
      <c r="K107" s="409">
        <v>0</v>
      </c>
      <c r="L107" s="409">
        <v>0</v>
      </c>
      <c r="M107" s="395">
        <v>2976</v>
      </c>
      <c r="N107" s="344">
        <f t="shared" si="24"/>
        <v>20562</v>
      </c>
      <c r="O107" s="408"/>
      <c r="P107" s="395">
        <v>58813</v>
      </c>
      <c r="Q107" s="409"/>
      <c r="R107" s="409"/>
      <c r="S107" s="409">
        <v>0</v>
      </c>
      <c r="T107" s="409">
        <v>0</v>
      </c>
      <c r="U107" s="409">
        <v>0</v>
      </c>
      <c r="V107" s="395">
        <v>64335</v>
      </c>
      <c r="W107" s="349">
        <f t="shared" si="33"/>
        <v>123148</v>
      </c>
      <c r="X107" s="408"/>
      <c r="Y107" s="409"/>
      <c r="Z107" s="409"/>
      <c r="AA107" s="409"/>
      <c r="AB107" s="409"/>
      <c r="AC107" s="409"/>
      <c r="AD107" s="409"/>
      <c r="AE107" s="344">
        <f t="shared" si="25"/>
        <v>0</v>
      </c>
      <c r="AF107" s="408"/>
      <c r="AG107" s="344">
        <f t="shared" si="34"/>
        <v>143710</v>
      </c>
      <c r="AH107" s="408"/>
      <c r="AI107" s="343">
        <v>0</v>
      </c>
      <c r="AJ107" s="343">
        <v>0</v>
      </c>
      <c r="AK107" s="343">
        <v>0</v>
      </c>
      <c r="AL107" s="343">
        <v>0</v>
      </c>
      <c r="AM107" s="344">
        <f t="shared" si="30"/>
        <v>0</v>
      </c>
      <c r="AN107" s="408"/>
      <c r="AO107" s="343">
        <v>0</v>
      </c>
      <c r="AP107" s="343">
        <v>0</v>
      </c>
      <c r="AQ107" s="343">
        <v>0</v>
      </c>
      <c r="AR107" s="343">
        <v>0</v>
      </c>
      <c r="AS107" s="344">
        <f t="shared" si="26"/>
        <v>0</v>
      </c>
      <c r="AT107" s="408"/>
      <c r="AU107" s="395">
        <v>70113</v>
      </c>
      <c r="AV107" s="395">
        <v>7323</v>
      </c>
      <c r="AW107" s="395">
        <v>11709</v>
      </c>
      <c r="AX107" s="343">
        <v>0</v>
      </c>
      <c r="AY107" s="343">
        <v>0</v>
      </c>
      <c r="AZ107" s="395">
        <v>11736</v>
      </c>
      <c r="BA107" s="344">
        <f t="shared" si="31"/>
        <v>100881</v>
      </c>
      <c r="BB107" s="408"/>
      <c r="BC107" s="343">
        <v>0</v>
      </c>
      <c r="BD107" s="343">
        <v>0</v>
      </c>
      <c r="BE107" s="395">
        <v>778</v>
      </c>
      <c r="BF107" s="395">
        <v>1855</v>
      </c>
      <c r="BG107" s="344">
        <f t="shared" si="32"/>
        <v>2633</v>
      </c>
      <c r="BH107" s="408"/>
      <c r="BI107" s="395">
        <v>25505</v>
      </c>
      <c r="BJ107" s="408"/>
      <c r="BK107" s="343">
        <v>0</v>
      </c>
      <c r="BL107" s="343">
        <v>0</v>
      </c>
      <c r="BM107" s="395">
        <v>5097</v>
      </c>
      <c r="BN107" s="395">
        <v>2882</v>
      </c>
      <c r="BO107" s="343">
        <v>0</v>
      </c>
      <c r="BP107" s="343">
        <v>0</v>
      </c>
      <c r="BQ107" s="343">
        <v>0</v>
      </c>
      <c r="BR107" s="343">
        <v>0</v>
      </c>
      <c r="BS107" s="343">
        <v>0</v>
      </c>
      <c r="BT107" s="343">
        <v>0</v>
      </c>
      <c r="BU107" s="343">
        <v>0</v>
      </c>
      <c r="BV107" s="395">
        <v>6712</v>
      </c>
      <c r="BW107" s="344">
        <f t="shared" si="29"/>
        <v>14691</v>
      </c>
      <c r="BX107" s="345" t="s">
        <v>12</v>
      </c>
      <c r="BY107" s="344">
        <f t="shared" si="28"/>
        <v>143710</v>
      </c>
      <c r="BZ107" s="345" t="s">
        <v>12</v>
      </c>
      <c r="CA107" s="344">
        <f t="shared" si="35"/>
        <v>0</v>
      </c>
      <c r="CB107" s="345" t="s">
        <v>12</v>
      </c>
      <c r="CC107" s="343">
        <v>0</v>
      </c>
      <c r="CD107" s="408"/>
      <c r="CE107" s="344">
        <f t="shared" si="36"/>
        <v>0</v>
      </c>
      <c r="CF107" s="408"/>
      <c r="CG107" s="439"/>
      <c r="CH107" s="439"/>
      <c r="CI107" s="344">
        <f t="shared" si="27"/>
        <v>0</v>
      </c>
      <c r="CJ107" s="394" t="s">
        <v>732</v>
      </c>
      <c r="CK107" s="417"/>
      <c r="CL107" s="415"/>
      <c r="CM107" s="415"/>
      <c r="CN107" s="415"/>
      <c r="CO107" s="415"/>
      <c r="CP107" s="415"/>
      <c r="CQ107" s="415"/>
      <c r="CR107" s="415"/>
      <c r="CS107" s="415"/>
      <c r="CT107" s="415"/>
      <c r="CU107" s="415"/>
      <c r="CV107" s="415"/>
      <c r="CW107" s="415"/>
      <c r="CX107" s="415"/>
      <c r="CY107" s="415"/>
      <c r="CZ107" s="415"/>
    </row>
    <row r="108" spans="1:104" x14ac:dyDescent="0.2">
      <c r="A108" s="343">
        <f t="shared" si="23"/>
        <v>1</v>
      </c>
      <c r="B108" s="346" t="s">
        <v>334</v>
      </c>
      <c r="C108" s="395">
        <v>57324</v>
      </c>
      <c r="D108" s="408"/>
      <c r="E108" s="395">
        <v>48162</v>
      </c>
      <c r="F108" s="409">
        <v>0</v>
      </c>
      <c r="G108" s="409">
        <v>0</v>
      </c>
      <c r="H108" s="409">
        <v>0</v>
      </c>
      <c r="I108" s="409">
        <v>0</v>
      </c>
      <c r="J108" s="409">
        <v>0</v>
      </c>
      <c r="K108" s="409">
        <v>0</v>
      </c>
      <c r="L108" s="409">
        <v>0</v>
      </c>
      <c r="M108" s="409">
        <v>0</v>
      </c>
      <c r="N108" s="344">
        <f t="shared" si="24"/>
        <v>48162</v>
      </c>
      <c r="O108" s="408"/>
      <c r="P108" s="395">
        <v>14149</v>
      </c>
      <c r="Q108" s="409"/>
      <c r="R108" s="409"/>
      <c r="S108" s="409">
        <v>0</v>
      </c>
      <c r="T108" s="395">
        <v>38524</v>
      </c>
      <c r="U108" s="409">
        <v>0</v>
      </c>
      <c r="V108" s="395">
        <v>500000</v>
      </c>
      <c r="W108" s="349">
        <f t="shared" si="33"/>
        <v>552673</v>
      </c>
      <c r="X108" s="408"/>
      <c r="Y108" s="409"/>
      <c r="Z108" s="409"/>
      <c r="AA108" s="409"/>
      <c r="AB108" s="409"/>
      <c r="AC108" s="409"/>
      <c r="AD108" s="409"/>
      <c r="AE108" s="344">
        <f t="shared" si="25"/>
        <v>0</v>
      </c>
      <c r="AF108" s="408"/>
      <c r="AG108" s="344">
        <f t="shared" si="34"/>
        <v>600835</v>
      </c>
      <c r="AH108" s="408"/>
      <c r="AI108" s="343">
        <v>0</v>
      </c>
      <c r="AJ108" s="343">
        <v>0</v>
      </c>
      <c r="AK108" s="343">
        <v>0</v>
      </c>
      <c r="AL108" s="395">
        <v>5500</v>
      </c>
      <c r="AM108" s="344">
        <f t="shared" si="30"/>
        <v>5500</v>
      </c>
      <c r="AN108" s="408"/>
      <c r="AO108" s="395">
        <v>526000</v>
      </c>
      <c r="AP108" s="395">
        <v>6000</v>
      </c>
      <c r="AQ108" s="343">
        <v>0</v>
      </c>
      <c r="AR108" s="395">
        <v>2500</v>
      </c>
      <c r="AS108" s="344">
        <f t="shared" si="26"/>
        <v>534500</v>
      </c>
      <c r="AT108" s="408"/>
      <c r="AU108" s="343">
        <v>0</v>
      </c>
      <c r="AV108" s="395">
        <v>12000</v>
      </c>
      <c r="AW108" s="395">
        <v>4000</v>
      </c>
      <c r="AX108" s="343">
        <v>0</v>
      </c>
      <c r="AY108" s="343">
        <v>0</v>
      </c>
      <c r="AZ108" s="343">
        <v>0</v>
      </c>
      <c r="BA108" s="344">
        <f t="shared" si="31"/>
        <v>16000</v>
      </c>
      <c r="BB108" s="408"/>
      <c r="BC108" s="343">
        <v>0</v>
      </c>
      <c r="BD108" s="343">
        <v>0</v>
      </c>
      <c r="BE108" s="395">
        <v>4000</v>
      </c>
      <c r="BF108" s="343">
        <v>0</v>
      </c>
      <c r="BG108" s="344">
        <f t="shared" si="32"/>
        <v>4000</v>
      </c>
      <c r="BH108" s="408"/>
      <c r="BI108" s="395">
        <v>31803</v>
      </c>
      <c r="BJ108" s="408"/>
      <c r="BK108" s="343">
        <v>0</v>
      </c>
      <c r="BL108" s="343">
        <v>0</v>
      </c>
      <c r="BM108" s="395">
        <v>7000</v>
      </c>
      <c r="BN108" s="395">
        <v>2500</v>
      </c>
      <c r="BO108" s="395">
        <v>68500</v>
      </c>
      <c r="BP108" s="343">
        <v>0</v>
      </c>
      <c r="BQ108" s="343">
        <v>0</v>
      </c>
      <c r="BR108" s="343">
        <v>0</v>
      </c>
      <c r="BS108" s="343">
        <v>0</v>
      </c>
      <c r="BT108" s="343">
        <v>0</v>
      </c>
      <c r="BU108" s="343">
        <v>0</v>
      </c>
      <c r="BV108" s="343">
        <v>0</v>
      </c>
      <c r="BW108" s="344">
        <f t="shared" si="29"/>
        <v>78000</v>
      </c>
      <c r="BX108" s="345" t="s">
        <v>12</v>
      </c>
      <c r="BY108" s="344">
        <f t="shared" si="28"/>
        <v>669803</v>
      </c>
      <c r="BZ108" s="345" t="s">
        <v>12</v>
      </c>
      <c r="CA108" s="344">
        <f t="shared" si="35"/>
        <v>-68968</v>
      </c>
      <c r="CB108" s="345" t="s">
        <v>12</v>
      </c>
      <c r="CC108" s="343">
        <v>0</v>
      </c>
      <c r="CD108" s="408"/>
      <c r="CE108" s="344">
        <f t="shared" si="36"/>
        <v>-11644</v>
      </c>
      <c r="CF108" s="408"/>
      <c r="CG108" s="439"/>
      <c r="CH108" s="439"/>
      <c r="CI108" s="344">
        <f t="shared" si="27"/>
        <v>-11644</v>
      </c>
      <c r="CJ108" s="394" t="s">
        <v>732</v>
      </c>
      <c r="CK108" s="417"/>
      <c r="CL108" s="415"/>
      <c r="CM108" s="415"/>
      <c r="CN108" s="415"/>
      <c r="CO108" s="415"/>
      <c r="CP108" s="415"/>
      <c r="CQ108" s="415"/>
      <c r="CR108" s="415"/>
      <c r="CS108" s="415"/>
      <c r="CT108" s="415"/>
      <c r="CU108" s="415"/>
      <c r="CV108" s="415"/>
      <c r="CW108" s="415"/>
      <c r="CX108" s="415"/>
      <c r="CY108" s="415"/>
      <c r="CZ108" s="415"/>
    </row>
    <row r="109" spans="1:104" x14ac:dyDescent="0.2">
      <c r="A109" s="343">
        <f t="shared" si="23"/>
        <v>1</v>
      </c>
      <c r="B109" s="346" t="s">
        <v>335</v>
      </c>
      <c r="C109" s="411">
        <v>0</v>
      </c>
      <c r="D109" s="408"/>
      <c r="E109" s="409">
        <v>0</v>
      </c>
      <c r="F109" s="409">
        <v>0</v>
      </c>
      <c r="G109" s="409">
        <v>0</v>
      </c>
      <c r="H109" s="409">
        <v>0</v>
      </c>
      <c r="I109" s="409">
        <v>0</v>
      </c>
      <c r="J109" s="409">
        <v>0</v>
      </c>
      <c r="K109" s="409">
        <v>0</v>
      </c>
      <c r="L109" s="409">
        <v>0</v>
      </c>
      <c r="M109" s="409">
        <v>0</v>
      </c>
      <c r="N109" s="410">
        <f t="shared" si="24"/>
        <v>0</v>
      </c>
      <c r="O109" s="408"/>
      <c r="P109" s="395">
        <v>4714</v>
      </c>
      <c r="Q109" s="395">
        <v>4503</v>
      </c>
      <c r="R109" s="395">
        <v>1074</v>
      </c>
      <c r="S109" s="409">
        <v>0</v>
      </c>
      <c r="T109" s="409">
        <v>0</v>
      </c>
      <c r="U109" s="409">
        <v>0</v>
      </c>
      <c r="V109" s="409">
        <v>0</v>
      </c>
      <c r="W109" s="349">
        <f t="shared" si="33"/>
        <v>10291</v>
      </c>
      <c r="X109" s="408"/>
      <c r="Y109" s="409"/>
      <c r="Z109" s="409"/>
      <c r="AA109" s="409"/>
      <c r="AB109" s="409"/>
      <c r="AC109" s="409"/>
      <c r="AD109" s="409"/>
      <c r="AE109" s="344">
        <f t="shared" si="25"/>
        <v>0</v>
      </c>
      <c r="AF109" s="408"/>
      <c r="AG109" s="344">
        <f t="shared" si="34"/>
        <v>10291</v>
      </c>
      <c r="AH109" s="408"/>
      <c r="AI109" s="343">
        <v>0</v>
      </c>
      <c r="AJ109" s="343">
        <v>0</v>
      </c>
      <c r="AK109" s="343">
        <v>0</v>
      </c>
      <c r="AL109" s="343">
        <v>0</v>
      </c>
      <c r="AM109" s="344">
        <f t="shared" si="30"/>
        <v>0</v>
      </c>
      <c r="AN109" s="408"/>
      <c r="AO109" s="343">
        <v>0</v>
      </c>
      <c r="AP109" s="343">
        <v>0</v>
      </c>
      <c r="AQ109" s="343">
        <v>0</v>
      </c>
      <c r="AR109" s="343">
        <v>0</v>
      </c>
      <c r="AS109" s="344">
        <f t="shared" si="26"/>
        <v>0</v>
      </c>
      <c r="AT109" s="408"/>
      <c r="AU109" s="343">
        <v>0</v>
      </c>
      <c r="AV109" s="343">
        <v>0</v>
      </c>
      <c r="AW109" s="343">
        <v>0</v>
      </c>
      <c r="AX109" s="343">
        <v>0</v>
      </c>
      <c r="AY109" s="343">
        <v>0</v>
      </c>
      <c r="AZ109" s="343">
        <v>0</v>
      </c>
      <c r="BA109" s="344">
        <f t="shared" si="31"/>
        <v>0</v>
      </c>
      <c r="BB109" s="408"/>
      <c r="BC109" s="343">
        <v>0</v>
      </c>
      <c r="BD109" s="343">
        <v>0</v>
      </c>
      <c r="BE109" s="343">
        <v>0</v>
      </c>
      <c r="BF109" s="343">
        <v>0</v>
      </c>
      <c r="BG109" s="344">
        <f t="shared" si="32"/>
        <v>0</v>
      </c>
      <c r="BH109" s="408"/>
      <c r="BI109" s="343">
        <v>0</v>
      </c>
      <c r="BJ109" s="408"/>
      <c r="BK109" s="343">
        <v>0</v>
      </c>
      <c r="BL109" s="343">
        <v>0</v>
      </c>
      <c r="BM109" s="395">
        <v>4336</v>
      </c>
      <c r="BN109" s="343">
        <v>0</v>
      </c>
      <c r="BO109" s="343">
        <v>0</v>
      </c>
      <c r="BP109" s="343">
        <v>0</v>
      </c>
      <c r="BQ109" s="343">
        <v>0</v>
      </c>
      <c r="BR109" s="343">
        <v>0</v>
      </c>
      <c r="BS109" s="343">
        <v>0</v>
      </c>
      <c r="BT109" s="343">
        <v>0</v>
      </c>
      <c r="BU109" s="343">
        <v>0</v>
      </c>
      <c r="BV109" s="395">
        <v>122</v>
      </c>
      <c r="BW109" s="344">
        <f t="shared" si="29"/>
        <v>4458</v>
      </c>
      <c r="BX109" s="345" t="s">
        <v>12</v>
      </c>
      <c r="BY109" s="344">
        <f t="shared" si="28"/>
        <v>4458</v>
      </c>
      <c r="BZ109" s="345" t="s">
        <v>12</v>
      </c>
      <c r="CA109" s="344">
        <f t="shared" si="35"/>
        <v>5833</v>
      </c>
      <c r="CB109" s="345" t="s">
        <v>12</v>
      </c>
      <c r="CC109" s="343">
        <v>0</v>
      </c>
      <c r="CD109" s="408"/>
      <c r="CE109" s="344">
        <f t="shared" si="36"/>
        <v>5833</v>
      </c>
      <c r="CF109" s="345" t="s">
        <v>694</v>
      </c>
      <c r="CG109" s="395">
        <v>3150</v>
      </c>
      <c r="CH109" s="395">
        <v>2683</v>
      </c>
      <c r="CI109" s="344">
        <f t="shared" si="27"/>
        <v>0</v>
      </c>
      <c r="CJ109" s="394" t="s">
        <v>732</v>
      </c>
      <c r="CK109" s="417"/>
      <c r="CL109" s="415"/>
      <c r="CM109" s="415"/>
      <c r="CN109" s="415"/>
      <c r="CO109" s="415"/>
      <c r="CP109" s="415"/>
      <c r="CQ109" s="415"/>
      <c r="CR109" s="415"/>
      <c r="CS109" s="415"/>
      <c r="CT109" s="415"/>
      <c r="CU109" s="415"/>
      <c r="CV109" s="415"/>
      <c r="CW109" s="415"/>
      <c r="CX109" s="415"/>
      <c r="CY109" s="415"/>
      <c r="CZ109" s="415"/>
    </row>
    <row r="110" spans="1:104" x14ac:dyDescent="0.2">
      <c r="A110" s="343">
        <f t="shared" si="23"/>
        <v>1</v>
      </c>
      <c r="B110" s="346" t="s">
        <v>336</v>
      </c>
      <c r="C110" s="395">
        <v>5012292</v>
      </c>
      <c r="D110" s="408"/>
      <c r="E110" s="395">
        <v>4904017</v>
      </c>
      <c r="F110" s="409">
        <v>0</v>
      </c>
      <c r="G110" s="395">
        <v>395527</v>
      </c>
      <c r="H110" s="409">
        <v>0</v>
      </c>
      <c r="I110" s="409">
        <v>0</v>
      </c>
      <c r="J110" s="409">
        <v>0</v>
      </c>
      <c r="K110" s="409">
        <v>0</v>
      </c>
      <c r="L110" s="409">
        <v>0</v>
      </c>
      <c r="M110" s="395">
        <v>1589369</v>
      </c>
      <c r="N110" s="344">
        <f t="shared" si="24"/>
        <v>6888913</v>
      </c>
      <c r="O110" s="408"/>
      <c r="P110" s="395">
        <v>1681935</v>
      </c>
      <c r="Q110" s="395">
        <v>258828</v>
      </c>
      <c r="R110" s="395">
        <v>1381677</v>
      </c>
      <c r="S110" s="409">
        <v>0</v>
      </c>
      <c r="T110" s="409">
        <v>0</v>
      </c>
      <c r="U110" s="409">
        <v>0</v>
      </c>
      <c r="V110" s="409">
        <v>0</v>
      </c>
      <c r="W110" s="349">
        <f t="shared" si="33"/>
        <v>3322440</v>
      </c>
      <c r="X110" s="408"/>
      <c r="Y110" s="409"/>
      <c r="Z110" s="409"/>
      <c r="AA110" s="409"/>
      <c r="AB110" s="409"/>
      <c r="AC110" s="395">
        <v>119643</v>
      </c>
      <c r="AD110" s="395">
        <v>23118</v>
      </c>
      <c r="AE110" s="344">
        <f t="shared" si="25"/>
        <v>142761</v>
      </c>
      <c r="AF110" s="408"/>
      <c r="AG110" s="344">
        <f t="shared" si="34"/>
        <v>10354114</v>
      </c>
      <c r="AH110" s="408"/>
      <c r="AI110" s="395">
        <v>1600</v>
      </c>
      <c r="AJ110" s="343">
        <v>0</v>
      </c>
      <c r="AK110" s="343">
        <v>0</v>
      </c>
      <c r="AL110" s="395">
        <v>512</v>
      </c>
      <c r="AM110" s="344">
        <f t="shared" si="30"/>
        <v>2112</v>
      </c>
      <c r="AN110" s="408"/>
      <c r="AO110" s="395">
        <v>46253</v>
      </c>
      <c r="AP110" s="395">
        <v>55608</v>
      </c>
      <c r="AQ110" s="343">
        <v>0</v>
      </c>
      <c r="AR110" s="395">
        <v>40045</v>
      </c>
      <c r="AS110" s="344">
        <f t="shared" si="26"/>
        <v>141906</v>
      </c>
      <c r="AT110" s="408"/>
      <c r="AU110" s="395">
        <v>2725490</v>
      </c>
      <c r="AV110" s="395">
        <v>105891</v>
      </c>
      <c r="AW110" s="395">
        <v>73469</v>
      </c>
      <c r="AX110" s="395">
        <v>3293</v>
      </c>
      <c r="AY110" s="395">
        <v>261</v>
      </c>
      <c r="AZ110" s="395">
        <v>630330</v>
      </c>
      <c r="BA110" s="344">
        <f t="shared" si="31"/>
        <v>3538734</v>
      </c>
      <c r="BB110" s="408"/>
      <c r="BC110" s="343">
        <v>0</v>
      </c>
      <c r="BD110" s="395">
        <v>1650</v>
      </c>
      <c r="BE110" s="395">
        <v>8027</v>
      </c>
      <c r="BF110" s="343">
        <v>0</v>
      </c>
      <c r="BG110" s="344">
        <f t="shared" si="32"/>
        <v>9677</v>
      </c>
      <c r="BH110" s="408"/>
      <c r="BI110" s="395">
        <v>1282029</v>
      </c>
      <c r="BJ110" s="408"/>
      <c r="BK110" s="395">
        <v>1228</v>
      </c>
      <c r="BL110" s="343">
        <v>0</v>
      </c>
      <c r="BM110" s="395">
        <v>500263</v>
      </c>
      <c r="BN110" s="395">
        <v>366</v>
      </c>
      <c r="BO110" s="395">
        <v>1020579</v>
      </c>
      <c r="BP110" s="343">
        <v>0</v>
      </c>
      <c r="BQ110" s="343">
        <v>0</v>
      </c>
      <c r="BR110" s="343">
        <v>0</v>
      </c>
      <c r="BS110" s="343">
        <v>0</v>
      </c>
      <c r="BT110" s="343">
        <v>0</v>
      </c>
      <c r="BU110" s="343">
        <v>0</v>
      </c>
      <c r="BV110" s="395">
        <v>320350</v>
      </c>
      <c r="BW110" s="344">
        <f>((SUM(BK110:BV110)))</f>
        <v>1842786</v>
      </c>
      <c r="BX110" s="345" t="s">
        <v>12</v>
      </c>
      <c r="BY110" s="344">
        <f t="shared" si="28"/>
        <v>6817244</v>
      </c>
      <c r="BZ110" s="345" t="s">
        <v>12</v>
      </c>
      <c r="CA110" s="344">
        <f t="shared" si="35"/>
        <v>3536870</v>
      </c>
      <c r="CB110" s="345" t="s">
        <v>12</v>
      </c>
      <c r="CC110" s="395">
        <v>-553648</v>
      </c>
      <c r="CD110" s="408"/>
      <c r="CE110" s="344">
        <f t="shared" si="36"/>
        <v>7995514</v>
      </c>
      <c r="CF110" s="408"/>
      <c r="CG110" s="395">
        <v>5922851</v>
      </c>
      <c r="CH110" s="395">
        <v>2072663</v>
      </c>
      <c r="CI110" s="344">
        <f t="shared" si="27"/>
        <v>0</v>
      </c>
      <c r="CJ110" s="394" t="s">
        <v>732</v>
      </c>
      <c r="CK110" s="417"/>
      <c r="CL110" s="415"/>
      <c r="CM110" s="415"/>
      <c r="CN110" s="415"/>
      <c r="CO110" s="415"/>
      <c r="CP110" s="415"/>
      <c r="CQ110" s="415"/>
      <c r="CR110" s="415"/>
      <c r="CS110" s="415"/>
      <c r="CT110" s="415"/>
      <c r="CU110" s="415"/>
      <c r="CV110" s="415"/>
      <c r="CW110" s="415"/>
      <c r="CX110" s="415"/>
      <c r="CY110" s="415"/>
      <c r="CZ110" s="415"/>
    </row>
    <row r="111" spans="1:104" x14ac:dyDescent="0.2">
      <c r="A111" s="343">
        <f t="shared" si="23"/>
        <v>1</v>
      </c>
      <c r="B111" s="346" t="s">
        <v>337</v>
      </c>
      <c r="C111" s="411">
        <v>0</v>
      </c>
      <c r="D111" s="408"/>
      <c r="E111" s="409">
        <v>0</v>
      </c>
      <c r="F111" s="409">
        <v>0</v>
      </c>
      <c r="G111" s="409">
        <v>0</v>
      </c>
      <c r="H111" s="395">
        <v>20864</v>
      </c>
      <c r="I111" s="409">
        <v>0</v>
      </c>
      <c r="J111" s="409">
        <v>0</v>
      </c>
      <c r="K111" s="409">
        <v>0</v>
      </c>
      <c r="L111" s="409">
        <v>0</v>
      </c>
      <c r="M111" s="409">
        <v>0</v>
      </c>
      <c r="N111" s="344">
        <f t="shared" si="24"/>
        <v>20864</v>
      </c>
      <c r="O111" s="408"/>
      <c r="P111" s="395">
        <v>44011</v>
      </c>
      <c r="Q111" s="409"/>
      <c r="R111" s="409"/>
      <c r="S111" s="409">
        <v>0</v>
      </c>
      <c r="T111" s="409">
        <v>0</v>
      </c>
      <c r="U111" s="409">
        <v>0</v>
      </c>
      <c r="V111" s="409">
        <v>0</v>
      </c>
      <c r="W111" s="349">
        <f t="shared" si="33"/>
        <v>44011</v>
      </c>
      <c r="X111" s="408"/>
      <c r="Y111" s="409"/>
      <c r="Z111" s="409"/>
      <c r="AA111" s="409"/>
      <c r="AB111" s="409"/>
      <c r="AC111" s="409"/>
      <c r="AD111" s="409"/>
      <c r="AE111" s="344">
        <f t="shared" si="25"/>
        <v>0</v>
      </c>
      <c r="AF111" s="408"/>
      <c r="AG111" s="344">
        <f t="shared" si="34"/>
        <v>64875</v>
      </c>
      <c r="AH111" s="408"/>
      <c r="AI111" s="343">
        <v>0</v>
      </c>
      <c r="AJ111" s="343">
        <v>0</v>
      </c>
      <c r="AK111" s="343">
        <v>0</v>
      </c>
      <c r="AL111" s="343">
        <v>0</v>
      </c>
      <c r="AM111" s="344">
        <f t="shared" si="30"/>
        <v>0</v>
      </c>
      <c r="AN111" s="408"/>
      <c r="AO111" s="343">
        <v>0</v>
      </c>
      <c r="AP111" s="343">
        <v>0</v>
      </c>
      <c r="AQ111" s="343">
        <v>0</v>
      </c>
      <c r="AR111" s="343">
        <v>0</v>
      </c>
      <c r="AS111" s="344">
        <f t="shared" si="26"/>
        <v>0</v>
      </c>
      <c r="AT111" s="408"/>
      <c r="AU111" s="343">
        <v>0</v>
      </c>
      <c r="AV111" s="395">
        <v>768</v>
      </c>
      <c r="AW111" s="395">
        <v>2855</v>
      </c>
      <c r="AX111" s="343">
        <v>0</v>
      </c>
      <c r="AY111" s="343">
        <v>0</v>
      </c>
      <c r="AZ111" s="395">
        <v>6867</v>
      </c>
      <c r="BA111" s="344">
        <f>(SUM(AU111:AZ111))</f>
        <v>10490</v>
      </c>
      <c r="BB111" s="408"/>
      <c r="BC111" s="395">
        <v>19600</v>
      </c>
      <c r="BD111" s="343">
        <v>0</v>
      </c>
      <c r="BE111" s="395">
        <v>14758</v>
      </c>
      <c r="BF111" s="343">
        <v>0</v>
      </c>
      <c r="BG111" s="344">
        <f>(SUM(BC111:BF111))</f>
        <v>34358</v>
      </c>
      <c r="BH111" s="408"/>
      <c r="BI111" s="395">
        <v>2664</v>
      </c>
      <c r="BJ111" s="408"/>
      <c r="BK111" s="343">
        <v>0</v>
      </c>
      <c r="BL111" s="343">
        <v>0</v>
      </c>
      <c r="BM111" s="395">
        <v>1027</v>
      </c>
      <c r="BN111" s="395">
        <v>9721</v>
      </c>
      <c r="BO111" s="395">
        <v>6500</v>
      </c>
      <c r="BP111" s="343">
        <v>0</v>
      </c>
      <c r="BQ111" s="343">
        <v>0</v>
      </c>
      <c r="BR111" s="343">
        <v>0</v>
      </c>
      <c r="BS111" s="343">
        <v>0</v>
      </c>
      <c r="BT111" s="343">
        <v>0</v>
      </c>
      <c r="BU111" s="343">
        <v>0</v>
      </c>
      <c r="BV111" s="395">
        <v>115</v>
      </c>
      <c r="BW111" s="344">
        <f>((SUM(BK111:BV111)))</f>
        <v>17363</v>
      </c>
      <c r="BX111" s="345" t="s">
        <v>12</v>
      </c>
      <c r="BY111" s="344">
        <f t="shared" si="28"/>
        <v>64875</v>
      </c>
      <c r="BZ111" s="345" t="s">
        <v>12</v>
      </c>
      <c r="CA111" s="344">
        <f t="shared" si="35"/>
        <v>0</v>
      </c>
      <c r="CB111" s="345" t="s">
        <v>12</v>
      </c>
      <c r="CC111" s="343">
        <v>0</v>
      </c>
      <c r="CD111" s="408"/>
      <c r="CE111" s="344">
        <f t="shared" si="36"/>
        <v>0</v>
      </c>
      <c r="CF111" s="408"/>
      <c r="CG111" s="439"/>
      <c r="CH111" s="439"/>
      <c r="CI111" s="344">
        <f t="shared" si="27"/>
        <v>0</v>
      </c>
      <c r="CJ111" s="394" t="s">
        <v>732</v>
      </c>
      <c r="CK111" s="417"/>
      <c r="CL111" s="415"/>
      <c r="CM111" s="415"/>
      <c r="CN111" s="415"/>
      <c r="CO111" s="415"/>
      <c r="CP111" s="415"/>
      <c r="CQ111" s="415"/>
      <c r="CR111" s="415"/>
      <c r="CS111" s="415"/>
      <c r="CT111" s="415"/>
      <c r="CU111" s="415"/>
      <c r="CV111" s="415"/>
      <c r="CW111" s="415"/>
      <c r="CX111" s="415"/>
      <c r="CY111" s="415"/>
      <c r="CZ111" s="415"/>
    </row>
    <row r="112" spans="1:104" x14ac:dyDescent="0.2">
      <c r="A112" s="343">
        <f t="shared" si="23"/>
        <v>1</v>
      </c>
      <c r="B112" s="346" t="s">
        <v>338</v>
      </c>
      <c r="C112" s="346">
        <v>652</v>
      </c>
      <c r="D112" s="408"/>
      <c r="E112" s="409">
        <v>0</v>
      </c>
      <c r="F112" s="343">
        <v>8767</v>
      </c>
      <c r="G112" s="409">
        <v>0</v>
      </c>
      <c r="H112" s="409">
        <v>0</v>
      </c>
      <c r="I112" s="409">
        <v>0</v>
      </c>
      <c r="J112" s="409">
        <v>0</v>
      </c>
      <c r="K112" s="409">
        <v>0</v>
      </c>
      <c r="L112" s="409">
        <v>0</v>
      </c>
      <c r="M112" s="409">
        <v>0</v>
      </c>
      <c r="N112" s="344">
        <f t="shared" si="24"/>
        <v>8767</v>
      </c>
      <c r="O112" s="408"/>
      <c r="P112" s="343">
        <v>0</v>
      </c>
      <c r="Q112" s="343">
        <v>3516</v>
      </c>
      <c r="R112" s="343">
        <v>21995</v>
      </c>
      <c r="S112" s="409">
        <v>0</v>
      </c>
      <c r="T112" s="343">
        <v>24402</v>
      </c>
      <c r="U112" s="409">
        <v>0</v>
      </c>
      <c r="V112" s="343">
        <v>250000</v>
      </c>
      <c r="W112" s="349">
        <f t="shared" si="33"/>
        <v>299913</v>
      </c>
      <c r="X112" s="408"/>
      <c r="Y112" s="409"/>
      <c r="Z112" s="409"/>
      <c r="AA112" s="409"/>
      <c r="AB112" s="409"/>
      <c r="AC112" s="409"/>
      <c r="AD112" s="409"/>
      <c r="AE112" s="344">
        <f t="shared" si="25"/>
        <v>0</v>
      </c>
      <c r="AF112" s="408"/>
      <c r="AG112" s="344">
        <f t="shared" si="34"/>
        <v>308680</v>
      </c>
      <c r="AH112" s="408"/>
      <c r="AI112" s="343">
        <v>0</v>
      </c>
      <c r="AJ112" s="343">
        <v>66668</v>
      </c>
      <c r="AK112" s="343">
        <v>0</v>
      </c>
      <c r="AL112" s="343">
        <v>0</v>
      </c>
      <c r="AM112" s="344">
        <f t="shared" si="30"/>
        <v>66668</v>
      </c>
      <c r="AN112" s="408"/>
      <c r="AO112" s="343">
        <v>0</v>
      </c>
      <c r="AP112" s="343">
        <v>0</v>
      </c>
      <c r="AQ112" s="343">
        <v>0</v>
      </c>
      <c r="AR112" s="343">
        <v>0</v>
      </c>
      <c r="AS112" s="344">
        <f t="shared" si="26"/>
        <v>0</v>
      </c>
      <c r="AT112" s="408"/>
      <c r="AU112" s="343">
        <v>0</v>
      </c>
      <c r="AV112" s="343">
        <v>5974</v>
      </c>
      <c r="AW112" s="343">
        <v>23895</v>
      </c>
      <c r="AX112" s="343">
        <v>0</v>
      </c>
      <c r="AY112" s="343">
        <v>0</v>
      </c>
      <c r="AZ112" s="343">
        <v>0</v>
      </c>
      <c r="BA112" s="344">
        <f t="shared" si="31"/>
        <v>29869</v>
      </c>
      <c r="BB112" s="408"/>
      <c r="BC112" s="343">
        <v>3250</v>
      </c>
      <c r="BD112" s="343">
        <v>3704</v>
      </c>
      <c r="BE112" s="343">
        <v>0</v>
      </c>
      <c r="BF112" s="343">
        <v>0</v>
      </c>
      <c r="BG112" s="344">
        <f t="shared" si="32"/>
        <v>6954</v>
      </c>
      <c r="BH112" s="408"/>
      <c r="BI112" s="343">
        <v>0</v>
      </c>
      <c r="BJ112" s="408"/>
      <c r="BK112" s="343">
        <v>0</v>
      </c>
      <c r="BL112" s="343">
        <v>0</v>
      </c>
      <c r="BM112" s="343">
        <v>0</v>
      </c>
      <c r="BN112" s="343">
        <v>160</v>
      </c>
      <c r="BO112" s="343">
        <v>0</v>
      </c>
      <c r="BP112" s="343">
        <v>0</v>
      </c>
      <c r="BQ112" s="343">
        <v>0</v>
      </c>
      <c r="BR112" s="343">
        <v>0</v>
      </c>
      <c r="BS112" s="343">
        <v>0</v>
      </c>
      <c r="BT112" s="343">
        <v>0</v>
      </c>
      <c r="BU112" s="343">
        <v>0</v>
      </c>
      <c r="BV112" s="343">
        <v>0</v>
      </c>
      <c r="BW112" s="344">
        <f t="shared" si="29"/>
        <v>160</v>
      </c>
      <c r="BX112" s="345" t="s">
        <v>12</v>
      </c>
      <c r="BY112" s="344">
        <f t="shared" ref="BY112:BY141" si="37">(+BW112+BI112+BG112+BA112+AS112+AM112)</f>
        <v>103651</v>
      </c>
      <c r="BZ112" s="345" t="s">
        <v>12</v>
      </c>
      <c r="CA112" s="344">
        <f t="shared" si="35"/>
        <v>205029</v>
      </c>
      <c r="CB112" s="345" t="s">
        <v>12</v>
      </c>
      <c r="CC112" s="343">
        <v>0</v>
      </c>
      <c r="CD112" s="408"/>
      <c r="CE112" s="344">
        <f t="shared" si="36"/>
        <v>205681</v>
      </c>
      <c r="CF112" s="408"/>
      <c r="CG112" s="404">
        <v>125000</v>
      </c>
      <c r="CH112" s="439"/>
      <c r="CI112" s="344">
        <f t="shared" si="27"/>
        <v>80681</v>
      </c>
      <c r="CJ112" s="394" t="s">
        <v>732</v>
      </c>
      <c r="CK112" s="417"/>
      <c r="CL112" s="415"/>
      <c r="CM112" s="415"/>
      <c r="CN112" s="415"/>
      <c r="CO112" s="415"/>
      <c r="CP112" s="415"/>
      <c r="CQ112" s="415"/>
      <c r="CR112" s="415"/>
      <c r="CS112" s="415"/>
      <c r="CT112" s="415"/>
      <c r="CU112" s="415"/>
      <c r="CV112" s="415"/>
      <c r="CW112" s="415"/>
      <c r="CX112" s="415"/>
      <c r="CY112" s="415"/>
      <c r="CZ112" s="415"/>
    </row>
    <row r="113" spans="1:104" x14ac:dyDescent="0.2">
      <c r="A113" s="343">
        <f t="shared" si="23"/>
        <v>1</v>
      </c>
      <c r="B113" s="346" t="s">
        <v>339</v>
      </c>
      <c r="C113" s="411">
        <v>0</v>
      </c>
      <c r="D113" s="408"/>
      <c r="E113" s="409">
        <v>0</v>
      </c>
      <c r="F113" s="409">
        <v>0</v>
      </c>
      <c r="G113" s="409">
        <v>0</v>
      </c>
      <c r="H113" s="395">
        <v>5000</v>
      </c>
      <c r="I113" s="409">
        <v>0</v>
      </c>
      <c r="J113" s="409">
        <v>0</v>
      </c>
      <c r="K113" s="409">
        <v>0</v>
      </c>
      <c r="L113" s="409">
        <v>0</v>
      </c>
      <c r="M113" s="409">
        <v>0</v>
      </c>
      <c r="N113" s="344">
        <f t="shared" si="24"/>
        <v>5000</v>
      </c>
      <c r="O113" s="408"/>
      <c r="P113" s="395">
        <v>227004</v>
      </c>
      <c r="Q113" s="409"/>
      <c r="R113" s="409"/>
      <c r="S113" s="409">
        <v>0</v>
      </c>
      <c r="T113" s="396">
        <v>253950</v>
      </c>
      <c r="U113" s="395">
        <v>109923</v>
      </c>
      <c r="V113" s="395">
        <v>1960980</v>
      </c>
      <c r="W113" s="349">
        <f t="shared" si="33"/>
        <v>2551857</v>
      </c>
      <c r="X113" s="408"/>
      <c r="Y113" s="409"/>
      <c r="Z113" s="409"/>
      <c r="AA113" s="409"/>
      <c r="AB113" s="409"/>
      <c r="AC113" s="409"/>
      <c r="AD113" s="409"/>
      <c r="AE113" s="344">
        <f t="shared" si="25"/>
        <v>0</v>
      </c>
      <c r="AF113" s="408"/>
      <c r="AG113" s="344">
        <f t="shared" si="34"/>
        <v>2556857</v>
      </c>
      <c r="AH113" s="408"/>
      <c r="AI113" s="343">
        <v>0</v>
      </c>
      <c r="AJ113" s="343">
        <v>0</v>
      </c>
      <c r="AK113" s="343">
        <v>0</v>
      </c>
      <c r="AL113" s="343">
        <v>0</v>
      </c>
      <c r="AM113" s="344">
        <f t="shared" si="30"/>
        <v>0</v>
      </c>
      <c r="AN113" s="408"/>
      <c r="AO113" s="343">
        <v>0</v>
      </c>
      <c r="AP113" s="343">
        <v>0</v>
      </c>
      <c r="AQ113" s="343">
        <v>0</v>
      </c>
      <c r="AR113" s="395">
        <v>1</v>
      </c>
      <c r="AS113" s="344">
        <f t="shared" si="26"/>
        <v>1</v>
      </c>
      <c r="AT113" s="408"/>
      <c r="AU113" s="395">
        <v>66454</v>
      </c>
      <c r="AV113" s="395">
        <v>9258</v>
      </c>
      <c r="AW113" s="395">
        <v>126221</v>
      </c>
      <c r="AX113" s="343">
        <v>0</v>
      </c>
      <c r="AY113" s="343">
        <v>0</v>
      </c>
      <c r="AZ113" s="395">
        <v>18215</v>
      </c>
      <c r="BA113" s="344">
        <f t="shared" si="31"/>
        <v>220148</v>
      </c>
      <c r="BB113" s="408"/>
      <c r="BC113" s="395">
        <v>65034</v>
      </c>
      <c r="BD113" s="395">
        <v>18204</v>
      </c>
      <c r="BE113" s="395">
        <v>44181</v>
      </c>
      <c r="BF113" s="343">
        <v>0</v>
      </c>
      <c r="BG113" s="344">
        <f t="shared" si="32"/>
        <v>127419</v>
      </c>
      <c r="BH113" s="408"/>
      <c r="BI113" s="343">
        <v>0</v>
      </c>
      <c r="BJ113" s="408"/>
      <c r="BK113" s="343">
        <v>0</v>
      </c>
      <c r="BL113" s="343">
        <v>0</v>
      </c>
      <c r="BM113" s="395">
        <v>33454</v>
      </c>
      <c r="BN113" s="343">
        <v>0</v>
      </c>
      <c r="BO113" s="395">
        <v>148204</v>
      </c>
      <c r="BP113" s="343">
        <v>0</v>
      </c>
      <c r="BQ113" s="343">
        <v>0</v>
      </c>
      <c r="BR113" s="343">
        <v>0</v>
      </c>
      <c r="BS113" s="343">
        <v>0</v>
      </c>
      <c r="BT113" s="343">
        <v>0</v>
      </c>
      <c r="BU113" s="343">
        <v>0</v>
      </c>
      <c r="BV113" s="343">
        <v>0</v>
      </c>
      <c r="BW113" s="344">
        <f t="shared" si="29"/>
        <v>181658</v>
      </c>
      <c r="BX113" s="345" t="s">
        <v>12</v>
      </c>
      <c r="BY113" s="344">
        <f t="shared" si="37"/>
        <v>529226</v>
      </c>
      <c r="BZ113" s="345" t="s">
        <v>12</v>
      </c>
      <c r="CA113" s="344">
        <f t="shared" si="35"/>
        <v>2027631</v>
      </c>
      <c r="CB113" s="345" t="s">
        <v>12</v>
      </c>
      <c r="CC113" s="343">
        <v>0</v>
      </c>
      <c r="CD113" s="408"/>
      <c r="CE113" s="344">
        <f t="shared" si="36"/>
        <v>2027631</v>
      </c>
      <c r="CF113" s="408"/>
      <c r="CG113" s="395">
        <v>2027631</v>
      </c>
      <c r="CH113" s="439"/>
      <c r="CI113" s="344">
        <f t="shared" si="27"/>
        <v>0</v>
      </c>
      <c r="CJ113" s="394" t="s">
        <v>732</v>
      </c>
      <c r="CK113" s="417"/>
      <c r="CL113" s="302">
        <v>78930.58</v>
      </c>
      <c r="CM113" s="415"/>
      <c r="CN113" s="415"/>
      <c r="CO113" s="415"/>
      <c r="CP113" s="415"/>
      <c r="CQ113" s="415"/>
      <c r="CR113" s="415"/>
      <c r="CS113" s="415"/>
      <c r="CT113" s="415"/>
      <c r="CU113" s="415"/>
      <c r="CV113" s="415"/>
      <c r="CW113" s="415"/>
      <c r="CX113" s="415"/>
      <c r="CY113" s="415"/>
      <c r="CZ113" s="415"/>
    </row>
    <row r="114" spans="1:104" x14ac:dyDescent="0.2">
      <c r="A114" s="343">
        <f t="shared" si="23"/>
        <v>1</v>
      </c>
      <c r="B114" s="346" t="s">
        <v>340</v>
      </c>
      <c r="C114" s="343">
        <v>358973</v>
      </c>
      <c r="D114" s="408"/>
      <c r="E114" s="343">
        <v>5915</v>
      </c>
      <c r="F114" s="409">
        <v>0</v>
      </c>
      <c r="G114" s="409">
        <v>0</v>
      </c>
      <c r="H114" s="409">
        <v>0</v>
      </c>
      <c r="I114" s="409">
        <v>0</v>
      </c>
      <c r="J114" s="409">
        <v>0</v>
      </c>
      <c r="K114" s="409">
        <v>0</v>
      </c>
      <c r="L114" s="409">
        <v>0</v>
      </c>
      <c r="M114" s="409">
        <v>0</v>
      </c>
      <c r="N114" s="344">
        <f>+(SUM(E114:M114))</f>
        <v>5915</v>
      </c>
      <c r="O114" s="408"/>
      <c r="P114" s="343">
        <v>8556</v>
      </c>
      <c r="Q114" s="409"/>
      <c r="R114" s="409"/>
      <c r="S114" s="343">
        <v>1299</v>
      </c>
      <c r="T114" s="343">
        <v>8043</v>
      </c>
      <c r="U114" s="409">
        <v>0</v>
      </c>
      <c r="V114" s="343">
        <v>26979</v>
      </c>
      <c r="W114" s="349">
        <f t="shared" si="33"/>
        <v>44877</v>
      </c>
      <c r="X114" s="408"/>
      <c r="Y114" s="409"/>
      <c r="Z114" s="409"/>
      <c r="AA114" s="409"/>
      <c r="AB114" s="409"/>
      <c r="AC114" s="409"/>
      <c r="AD114" s="409"/>
      <c r="AE114" s="344">
        <f t="shared" si="25"/>
        <v>0</v>
      </c>
      <c r="AF114" s="408"/>
      <c r="AG114" s="344">
        <f t="shared" si="34"/>
        <v>50792</v>
      </c>
      <c r="AH114" s="345" t="s">
        <v>83</v>
      </c>
      <c r="AI114" s="343">
        <v>0</v>
      </c>
      <c r="AJ114" s="343">
        <v>0</v>
      </c>
      <c r="AK114" s="343">
        <v>0</v>
      </c>
      <c r="AL114" s="343">
        <v>0</v>
      </c>
      <c r="AM114" s="344">
        <f t="shared" si="30"/>
        <v>0</v>
      </c>
      <c r="AN114" s="408"/>
      <c r="AO114" s="343">
        <v>0</v>
      </c>
      <c r="AP114" s="343">
        <v>153079</v>
      </c>
      <c r="AQ114" s="343">
        <v>0</v>
      </c>
      <c r="AR114" s="343">
        <v>0</v>
      </c>
      <c r="AS114" s="344">
        <f t="shared" si="26"/>
        <v>153079</v>
      </c>
      <c r="AT114" s="408"/>
      <c r="AU114" s="343">
        <v>0</v>
      </c>
      <c r="AV114" s="343">
        <v>0</v>
      </c>
      <c r="AW114" s="343">
        <v>2000</v>
      </c>
      <c r="AX114" s="343">
        <v>0</v>
      </c>
      <c r="AY114" s="343">
        <v>0</v>
      </c>
      <c r="AZ114" s="343">
        <v>3150</v>
      </c>
      <c r="BA114" s="344">
        <f t="shared" si="31"/>
        <v>5150</v>
      </c>
      <c r="BB114" s="408"/>
      <c r="BC114" s="343">
        <v>0</v>
      </c>
      <c r="BD114" s="343">
        <v>0</v>
      </c>
      <c r="BE114" s="343">
        <v>0</v>
      </c>
      <c r="BF114" s="343">
        <v>0</v>
      </c>
      <c r="BG114" s="344">
        <f t="shared" si="32"/>
        <v>0</v>
      </c>
      <c r="BH114" s="408"/>
      <c r="BI114" s="343">
        <v>0</v>
      </c>
      <c r="BJ114" s="408"/>
      <c r="BK114" s="343">
        <v>0</v>
      </c>
      <c r="BL114" s="343">
        <v>0</v>
      </c>
      <c r="BM114" s="343">
        <v>775</v>
      </c>
      <c r="BN114" s="343">
        <v>5172</v>
      </c>
      <c r="BO114" s="343">
        <v>20526</v>
      </c>
      <c r="BP114" s="343">
        <v>0</v>
      </c>
      <c r="BQ114" s="343">
        <v>0</v>
      </c>
      <c r="BR114" s="343">
        <v>0</v>
      </c>
      <c r="BS114" s="343">
        <v>0</v>
      </c>
      <c r="BT114" s="343">
        <v>0</v>
      </c>
      <c r="BU114" s="343">
        <v>0</v>
      </c>
      <c r="BV114" s="343">
        <v>4229</v>
      </c>
      <c r="BW114" s="344">
        <f t="shared" si="29"/>
        <v>30702</v>
      </c>
      <c r="BX114" s="345" t="s">
        <v>12</v>
      </c>
      <c r="BY114" s="344">
        <f t="shared" si="37"/>
        <v>188931</v>
      </c>
      <c r="BZ114" s="345" t="s">
        <v>12</v>
      </c>
      <c r="CA114" s="344">
        <f t="shared" si="35"/>
        <v>-138139</v>
      </c>
      <c r="CB114" s="345" t="s">
        <v>12</v>
      </c>
      <c r="CC114" s="343">
        <v>0</v>
      </c>
      <c r="CD114" s="408"/>
      <c r="CE114" s="344">
        <f t="shared" si="36"/>
        <v>220834</v>
      </c>
      <c r="CF114" s="408"/>
      <c r="CG114" s="343">
        <v>165626</v>
      </c>
      <c r="CH114" s="343">
        <v>55210</v>
      </c>
      <c r="CI114" s="344">
        <f t="shared" si="27"/>
        <v>-2</v>
      </c>
      <c r="CJ114" s="394" t="s">
        <v>732</v>
      </c>
      <c r="CK114" s="417"/>
      <c r="CL114" s="302">
        <v>72921.48</v>
      </c>
      <c r="CM114" s="415"/>
      <c r="CN114" s="415"/>
      <c r="CO114" s="415"/>
      <c r="CP114" s="415"/>
      <c r="CQ114" s="415"/>
      <c r="CR114" s="415"/>
      <c r="CS114" s="415"/>
      <c r="CT114" s="415"/>
      <c r="CU114" s="415"/>
      <c r="CV114" s="415"/>
      <c r="CW114" s="415"/>
      <c r="CX114" s="415"/>
      <c r="CY114" s="415"/>
      <c r="CZ114" s="415"/>
    </row>
    <row r="115" spans="1:104" x14ac:dyDescent="0.2">
      <c r="A115" s="343">
        <f t="shared" si="23"/>
        <v>1</v>
      </c>
      <c r="B115" s="346" t="s">
        <v>341</v>
      </c>
      <c r="C115" s="411">
        <v>0</v>
      </c>
      <c r="D115" s="408"/>
      <c r="E115" s="395">
        <v>63161.71</v>
      </c>
      <c r="F115" s="409">
        <v>0</v>
      </c>
      <c r="G115" s="395">
        <v>41536.79</v>
      </c>
      <c r="H115" s="409">
        <v>0</v>
      </c>
      <c r="I115" s="409">
        <v>0</v>
      </c>
      <c r="J115" s="409">
        <v>0</v>
      </c>
      <c r="K115" s="409">
        <v>0</v>
      </c>
      <c r="L115" s="409">
        <v>0</v>
      </c>
      <c r="M115" s="395">
        <v>9076.58</v>
      </c>
      <c r="N115" s="344">
        <f t="shared" si="24"/>
        <v>113775.08</v>
      </c>
      <c r="O115" s="408"/>
      <c r="P115" s="395">
        <v>129282.91</v>
      </c>
      <c r="Q115" s="409"/>
      <c r="R115" s="409"/>
      <c r="S115" s="409">
        <v>0</v>
      </c>
      <c r="T115" s="395">
        <v>26059.759999999998</v>
      </c>
      <c r="U115" s="409">
        <v>0</v>
      </c>
      <c r="V115" s="409">
        <v>0</v>
      </c>
      <c r="W115" s="349">
        <f t="shared" si="33"/>
        <v>155342.67000000001</v>
      </c>
      <c r="X115" s="408"/>
      <c r="Y115" s="409"/>
      <c r="Z115" s="409"/>
      <c r="AA115" s="409"/>
      <c r="AB115" s="409"/>
      <c r="AC115" s="409"/>
      <c r="AD115" s="409"/>
      <c r="AE115" s="344">
        <f t="shared" si="25"/>
        <v>0</v>
      </c>
      <c r="AF115" s="408"/>
      <c r="AG115" s="344">
        <f t="shared" si="34"/>
        <v>269117.75</v>
      </c>
      <c r="AH115" s="408"/>
      <c r="AI115" s="343">
        <v>0</v>
      </c>
      <c r="AJ115" s="343">
        <v>0</v>
      </c>
      <c r="AK115" s="343">
        <v>0</v>
      </c>
      <c r="AL115" s="343">
        <v>0</v>
      </c>
      <c r="AM115" s="344">
        <f t="shared" si="30"/>
        <v>0</v>
      </c>
      <c r="AN115" s="408"/>
      <c r="AO115" s="395">
        <v>30505.35</v>
      </c>
      <c r="AP115" s="343">
        <v>0</v>
      </c>
      <c r="AQ115" s="343">
        <v>0</v>
      </c>
      <c r="AR115" s="343">
        <v>0</v>
      </c>
      <c r="AS115" s="344">
        <f t="shared" si="26"/>
        <v>30505.35</v>
      </c>
      <c r="AT115" s="408"/>
      <c r="AU115" s="395">
        <v>13010.98</v>
      </c>
      <c r="AV115" s="395">
        <v>3655.49</v>
      </c>
      <c r="AW115" s="395">
        <v>8710.98</v>
      </c>
      <c r="AX115" s="395">
        <v>6510.98</v>
      </c>
      <c r="AY115" s="343">
        <v>0</v>
      </c>
      <c r="AZ115" s="395">
        <v>7366.47</v>
      </c>
      <c r="BA115" s="344">
        <f t="shared" si="31"/>
        <v>39254.9</v>
      </c>
      <c r="BB115" s="408"/>
      <c r="BC115" s="395">
        <v>9177</v>
      </c>
      <c r="BD115" s="343">
        <v>0</v>
      </c>
      <c r="BE115" s="395">
        <v>7986.41</v>
      </c>
      <c r="BF115" s="395">
        <v>9445.7900000000009</v>
      </c>
      <c r="BG115" s="344">
        <f t="shared" si="32"/>
        <v>26609.200000000001</v>
      </c>
      <c r="BH115" s="408"/>
      <c r="BI115" s="395">
        <v>54608.43</v>
      </c>
      <c r="BJ115" s="408"/>
      <c r="BK115" s="343">
        <v>0</v>
      </c>
      <c r="BL115" s="343">
        <v>0</v>
      </c>
      <c r="BM115" s="395">
        <v>17451.79</v>
      </c>
      <c r="BN115" s="395">
        <v>10382.41</v>
      </c>
      <c r="BO115" s="395">
        <v>60507.5</v>
      </c>
      <c r="BP115" s="343">
        <v>0</v>
      </c>
      <c r="BQ115" s="343">
        <v>0</v>
      </c>
      <c r="BR115" s="343">
        <v>0</v>
      </c>
      <c r="BS115" s="343">
        <v>0</v>
      </c>
      <c r="BT115" s="343">
        <v>0</v>
      </c>
      <c r="BU115" s="343">
        <v>0</v>
      </c>
      <c r="BV115" s="395">
        <v>29798.17</v>
      </c>
      <c r="BW115" s="344">
        <f t="shared" si="29"/>
        <v>118139.87</v>
      </c>
      <c r="BX115" s="345" t="s">
        <v>12</v>
      </c>
      <c r="BY115" s="344">
        <f t="shared" si="37"/>
        <v>269117.75</v>
      </c>
      <c r="BZ115" s="345" t="s">
        <v>12</v>
      </c>
      <c r="CA115" s="344">
        <f t="shared" si="35"/>
        <v>0</v>
      </c>
      <c r="CB115" s="345" t="s">
        <v>12</v>
      </c>
      <c r="CC115" s="343">
        <v>0</v>
      </c>
      <c r="CD115" s="408"/>
      <c r="CE115" s="344">
        <f t="shared" si="36"/>
        <v>0</v>
      </c>
      <c r="CF115" s="408"/>
      <c r="CG115" s="439"/>
      <c r="CH115" s="439"/>
      <c r="CI115" s="344">
        <f t="shared" si="27"/>
        <v>0</v>
      </c>
      <c r="CJ115" s="394" t="s">
        <v>732</v>
      </c>
      <c r="CK115" s="417"/>
      <c r="CL115" s="415"/>
      <c r="CM115" s="415"/>
      <c r="CN115" s="415"/>
      <c r="CO115" s="415"/>
      <c r="CP115" s="415"/>
      <c r="CQ115" s="415"/>
      <c r="CR115" s="415"/>
      <c r="CS115" s="415"/>
      <c r="CT115" s="415"/>
      <c r="CU115" s="415"/>
      <c r="CV115" s="415"/>
      <c r="CW115" s="415"/>
      <c r="CX115" s="415"/>
      <c r="CY115" s="415"/>
      <c r="CZ115" s="415"/>
    </row>
    <row r="116" spans="1:104" ht="13.5" customHeight="1" x14ac:dyDescent="0.2">
      <c r="A116" s="343">
        <f t="shared" si="23"/>
        <v>1</v>
      </c>
      <c r="B116" s="346" t="s">
        <v>342</v>
      </c>
      <c r="C116" s="395">
        <v>3951796</v>
      </c>
      <c r="D116" s="408"/>
      <c r="E116" s="395">
        <v>2123754</v>
      </c>
      <c r="F116" s="395">
        <v>11411</v>
      </c>
      <c r="G116" s="395">
        <v>244573</v>
      </c>
      <c r="H116" s="395">
        <v>266967</v>
      </c>
      <c r="I116" s="409">
        <v>0</v>
      </c>
      <c r="J116" s="409">
        <v>0</v>
      </c>
      <c r="K116" s="409">
        <v>0</v>
      </c>
      <c r="L116" s="409">
        <v>0</v>
      </c>
      <c r="M116" s="395">
        <v>3007937</v>
      </c>
      <c r="N116" s="344">
        <f t="shared" si="24"/>
        <v>5654642</v>
      </c>
      <c r="O116" s="408"/>
      <c r="P116" s="395">
        <v>194110</v>
      </c>
      <c r="Q116" s="395">
        <v>29419</v>
      </c>
      <c r="R116" s="395">
        <v>156495</v>
      </c>
      <c r="S116" s="409">
        <v>0</v>
      </c>
      <c r="T116" s="409">
        <v>0</v>
      </c>
      <c r="U116" s="409">
        <v>0</v>
      </c>
      <c r="V116" s="395">
        <v>1117302</v>
      </c>
      <c r="W116" s="349">
        <f t="shared" si="33"/>
        <v>1497326</v>
      </c>
      <c r="X116" s="408"/>
      <c r="Y116" s="409"/>
      <c r="Z116" s="409"/>
      <c r="AA116" s="409"/>
      <c r="AB116" s="409"/>
      <c r="AC116" s="409"/>
      <c r="AD116" s="409"/>
      <c r="AE116" s="344">
        <f t="shared" si="25"/>
        <v>0</v>
      </c>
      <c r="AF116" s="408"/>
      <c r="AG116" s="344">
        <f t="shared" si="34"/>
        <v>7151968</v>
      </c>
      <c r="AH116" s="408"/>
      <c r="AI116" s="343">
        <v>0</v>
      </c>
      <c r="AJ116" s="395">
        <v>2766</v>
      </c>
      <c r="AK116" s="343">
        <v>0</v>
      </c>
      <c r="AL116" s="343">
        <v>0</v>
      </c>
      <c r="AM116" s="344">
        <f t="shared" si="30"/>
        <v>2766</v>
      </c>
      <c r="AN116" s="408"/>
      <c r="AO116" s="395">
        <v>6743574</v>
      </c>
      <c r="AP116" s="395">
        <v>36123</v>
      </c>
      <c r="AQ116" s="343">
        <v>0</v>
      </c>
      <c r="AR116" s="343">
        <v>0</v>
      </c>
      <c r="AS116" s="344">
        <f t="shared" si="26"/>
        <v>6779697</v>
      </c>
      <c r="AT116" s="408"/>
      <c r="AU116" s="343">
        <v>0</v>
      </c>
      <c r="AV116" s="395">
        <v>46680</v>
      </c>
      <c r="AW116" s="395">
        <v>87973</v>
      </c>
      <c r="AX116" s="395">
        <v>87275</v>
      </c>
      <c r="AY116" s="343">
        <v>0</v>
      </c>
      <c r="AZ116" s="395">
        <v>126922</v>
      </c>
      <c r="BA116" s="344">
        <f t="shared" si="31"/>
        <v>348850</v>
      </c>
      <c r="BB116" s="408"/>
      <c r="BC116" s="395">
        <v>99998</v>
      </c>
      <c r="BD116" s="395">
        <v>310141</v>
      </c>
      <c r="BE116" s="395">
        <v>207589</v>
      </c>
      <c r="BF116" s="395">
        <v>57150</v>
      </c>
      <c r="BG116" s="344">
        <f t="shared" si="32"/>
        <v>674878</v>
      </c>
      <c r="BH116" s="408"/>
      <c r="BI116" s="395">
        <v>678266</v>
      </c>
      <c r="BJ116" s="408"/>
      <c r="BK116" s="343">
        <v>0</v>
      </c>
      <c r="BL116" s="343">
        <v>0</v>
      </c>
      <c r="BM116" s="395">
        <v>20908</v>
      </c>
      <c r="BN116" s="395">
        <v>91997</v>
      </c>
      <c r="BO116" s="395">
        <v>213888</v>
      </c>
      <c r="BP116" s="343">
        <v>0</v>
      </c>
      <c r="BQ116" s="343">
        <v>0</v>
      </c>
      <c r="BR116" s="343">
        <v>0</v>
      </c>
      <c r="BS116" s="343">
        <v>0</v>
      </c>
      <c r="BT116" s="343">
        <v>0</v>
      </c>
      <c r="BU116" s="343">
        <v>0</v>
      </c>
      <c r="BV116" s="395">
        <v>28453</v>
      </c>
      <c r="BW116" s="344">
        <f t="shared" si="29"/>
        <v>355246</v>
      </c>
      <c r="BX116" s="345" t="s">
        <v>12</v>
      </c>
      <c r="BY116" s="344">
        <f t="shared" si="37"/>
        <v>8839703</v>
      </c>
      <c r="BZ116" s="345" t="s">
        <v>12</v>
      </c>
      <c r="CA116" s="344">
        <f t="shared" si="35"/>
        <v>-1687735</v>
      </c>
      <c r="CB116" s="345" t="s">
        <v>12</v>
      </c>
      <c r="CC116" s="343">
        <v>0</v>
      </c>
      <c r="CD116" s="408"/>
      <c r="CE116" s="344">
        <f t="shared" si="36"/>
        <v>2264061</v>
      </c>
      <c r="CF116" s="408"/>
      <c r="CG116" s="439"/>
      <c r="CH116" s="439"/>
      <c r="CI116" s="344">
        <f t="shared" si="27"/>
        <v>2264061</v>
      </c>
      <c r="CJ116" s="394" t="s">
        <v>732</v>
      </c>
      <c r="CK116" s="417"/>
      <c r="CL116" s="415"/>
      <c r="CM116" s="415"/>
      <c r="CN116" s="415"/>
      <c r="CO116" s="415"/>
      <c r="CP116" s="415"/>
      <c r="CQ116" s="415"/>
      <c r="CR116" s="415"/>
      <c r="CS116" s="415"/>
      <c r="CT116" s="415"/>
      <c r="CU116" s="415"/>
      <c r="CV116" s="415"/>
      <c r="CW116" s="415"/>
      <c r="CX116" s="415"/>
      <c r="CY116" s="415"/>
      <c r="CZ116" s="415"/>
    </row>
    <row r="117" spans="1:104" ht="13.5" customHeight="1" x14ac:dyDescent="0.2">
      <c r="A117" s="343">
        <f t="shared" si="23"/>
        <v>1</v>
      </c>
      <c r="B117" s="346" t="s">
        <v>343</v>
      </c>
      <c r="C117" s="395">
        <v>3098</v>
      </c>
      <c r="D117" s="408"/>
      <c r="E117" s="395">
        <v>47633</v>
      </c>
      <c r="F117" s="395">
        <v>13200</v>
      </c>
      <c r="G117" s="409">
        <v>0</v>
      </c>
      <c r="H117" s="409">
        <v>0</v>
      </c>
      <c r="I117" s="409">
        <v>0</v>
      </c>
      <c r="J117" s="409">
        <v>0</v>
      </c>
      <c r="K117" s="409">
        <v>0</v>
      </c>
      <c r="L117" s="409">
        <v>0</v>
      </c>
      <c r="M117" s="409">
        <v>0</v>
      </c>
      <c r="N117" s="344">
        <f t="shared" si="24"/>
        <v>60833</v>
      </c>
      <c r="O117" s="408"/>
      <c r="P117" s="395">
        <v>84179</v>
      </c>
      <c r="Q117" s="409"/>
      <c r="R117" s="409"/>
      <c r="S117" s="409">
        <v>0</v>
      </c>
      <c r="T117" s="395">
        <v>10000</v>
      </c>
      <c r="U117" s="409">
        <v>0</v>
      </c>
      <c r="V117" s="409">
        <v>0</v>
      </c>
      <c r="W117" s="349">
        <f t="shared" si="33"/>
        <v>94179</v>
      </c>
      <c r="X117" s="408"/>
      <c r="Y117" s="409"/>
      <c r="Z117" s="409"/>
      <c r="AA117" s="409"/>
      <c r="AB117" s="409"/>
      <c r="AC117" s="409"/>
      <c r="AD117" s="409"/>
      <c r="AE117" s="344">
        <f t="shared" si="25"/>
        <v>0</v>
      </c>
      <c r="AF117" s="408"/>
      <c r="AG117" s="344">
        <f t="shared" si="34"/>
        <v>155012</v>
      </c>
      <c r="AH117" s="408"/>
      <c r="AI117" s="343">
        <v>0</v>
      </c>
      <c r="AJ117" s="343">
        <v>0</v>
      </c>
      <c r="AK117" s="343">
        <v>0</v>
      </c>
      <c r="AL117" s="343">
        <v>0</v>
      </c>
      <c r="AM117" s="344">
        <f t="shared" si="30"/>
        <v>0</v>
      </c>
      <c r="AN117" s="408"/>
      <c r="AO117" s="343">
        <v>0</v>
      </c>
      <c r="AP117" s="343">
        <v>0</v>
      </c>
      <c r="AQ117" s="343">
        <v>0</v>
      </c>
      <c r="AR117" s="395">
        <v>1173</v>
      </c>
      <c r="AS117" s="344">
        <f t="shared" si="26"/>
        <v>1173</v>
      </c>
      <c r="AT117" s="408"/>
      <c r="AU117" s="343">
        <v>0</v>
      </c>
      <c r="AV117" s="395">
        <v>14712</v>
      </c>
      <c r="AW117" s="395">
        <v>237</v>
      </c>
      <c r="AX117" s="343">
        <v>0</v>
      </c>
      <c r="AY117" s="343">
        <v>0</v>
      </c>
      <c r="AZ117" s="343">
        <v>0</v>
      </c>
      <c r="BA117" s="344">
        <f t="shared" si="31"/>
        <v>14949</v>
      </c>
      <c r="BB117" s="408"/>
      <c r="BC117" s="343">
        <v>0</v>
      </c>
      <c r="BD117" s="395">
        <v>28997</v>
      </c>
      <c r="BE117" s="395">
        <v>8600</v>
      </c>
      <c r="BF117" s="343">
        <v>0</v>
      </c>
      <c r="BG117" s="344">
        <f t="shared" si="32"/>
        <v>37597</v>
      </c>
      <c r="BH117" s="408"/>
      <c r="BI117" s="395">
        <v>62121</v>
      </c>
      <c r="BJ117" s="408"/>
      <c r="BK117" s="343">
        <v>0</v>
      </c>
      <c r="BL117" s="343">
        <v>0</v>
      </c>
      <c r="BM117" s="395">
        <v>1831</v>
      </c>
      <c r="BN117" s="343">
        <v>0</v>
      </c>
      <c r="BO117" s="343">
        <v>0</v>
      </c>
      <c r="BP117" s="343">
        <v>0</v>
      </c>
      <c r="BQ117" s="343">
        <v>0</v>
      </c>
      <c r="BR117" s="343">
        <v>0</v>
      </c>
      <c r="BS117" s="343">
        <v>0</v>
      </c>
      <c r="BT117" s="343">
        <v>0</v>
      </c>
      <c r="BU117" s="343">
        <v>0</v>
      </c>
      <c r="BV117" s="343">
        <v>0</v>
      </c>
      <c r="BW117" s="344">
        <f t="shared" si="29"/>
        <v>1831</v>
      </c>
      <c r="BX117" s="345" t="s">
        <v>12</v>
      </c>
      <c r="BY117" s="344">
        <f t="shared" si="37"/>
        <v>117671</v>
      </c>
      <c r="BZ117" s="345" t="s">
        <v>12</v>
      </c>
      <c r="CA117" s="344">
        <f t="shared" si="35"/>
        <v>37341</v>
      </c>
      <c r="CB117" s="345" t="s">
        <v>12</v>
      </c>
      <c r="CC117" s="343">
        <v>0</v>
      </c>
      <c r="CD117" s="408"/>
      <c r="CE117" s="344">
        <f t="shared" si="36"/>
        <v>40439</v>
      </c>
      <c r="CF117" s="408"/>
      <c r="CG117" s="439"/>
      <c r="CH117" s="439"/>
      <c r="CI117" s="344">
        <f t="shared" si="27"/>
        <v>40439</v>
      </c>
      <c r="CJ117" s="394" t="s">
        <v>732</v>
      </c>
      <c r="CK117" s="417"/>
      <c r="CL117" s="415"/>
      <c r="CM117" s="415"/>
      <c r="CN117" s="415"/>
      <c r="CO117" s="415"/>
      <c r="CP117" s="415"/>
      <c r="CQ117" s="415"/>
      <c r="CR117" s="415"/>
      <c r="CS117" s="415"/>
      <c r="CT117" s="415"/>
      <c r="CU117" s="415"/>
      <c r="CV117" s="415"/>
      <c r="CW117" s="415"/>
      <c r="CX117" s="415"/>
      <c r="CY117" s="415"/>
      <c r="CZ117" s="415"/>
    </row>
    <row r="118" spans="1:104" x14ac:dyDescent="0.2">
      <c r="A118" s="343">
        <f t="shared" si="23"/>
        <v>1</v>
      </c>
      <c r="B118" s="346" t="s">
        <v>344</v>
      </c>
      <c r="C118" s="395">
        <v>64935</v>
      </c>
      <c r="D118" s="408"/>
      <c r="E118" s="395">
        <v>7941</v>
      </c>
      <c r="F118" s="409">
        <v>0</v>
      </c>
      <c r="G118" s="395">
        <v>2565</v>
      </c>
      <c r="H118" s="409">
        <v>0</v>
      </c>
      <c r="I118" s="409">
        <v>0</v>
      </c>
      <c r="J118" s="409">
        <v>0</v>
      </c>
      <c r="K118" s="409">
        <v>0</v>
      </c>
      <c r="L118" s="409">
        <v>0</v>
      </c>
      <c r="M118" s="409">
        <v>0</v>
      </c>
      <c r="N118" s="344">
        <f t="shared" si="24"/>
        <v>10506</v>
      </c>
      <c r="O118" s="408"/>
      <c r="P118" s="395">
        <v>27213</v>
      </c>
      <c r="Q118" s="395">
        <v>4277</v>
      </c>
      <c r="R118" s="395">
        <v>26833</v>
      </c>
      <c r="S118" s="395">
        <v>369</v>
      </c>
      <c r="T118" s="395">
        <v>61693</v>
      </c>
      <c r="U118" s="395">
        <v>250000</v>
      </c>
      <c r="V118" s="409">
        <v>0</v>
      </c>
      <c r="W118" s="349">
        <f t="shared" si="33"/>
        <v>370385</v>
      </c>
      <c r="X118" s="408"/>
      <c r="Y118" s="409"/>
      <c r="Z118" s="409"/>
      <c r="AA118" s="409"/>
      <c r="AB118" s="409"/>
      <c r="AC118" s="409"/>
      <c r="AD118" s="409"/>
      <c r="AE118" s="344">
        <f t="shared" si="25"/>
        <v>0</v>
      </c>
      <c r="AF118" s="408"/>
      <c r="AG118" s="344">
        <f t="shared" si="34"/>
        <v>380891</v>
      </c>
      <c r="AH118" s="408"/>
      <c r="AI118" s="343">
        <v>0</v>
      </c>
      <c r="AJ118" s="343">
        <v>0</v>
      </c>
      <c r="AK118" s="343">
        <v>0</v>
      </c>
      <c r="AL118" s="343">
        <v>0</v>
      </c>
      <c r="AM118" s="344">
        <f t="shared" si="30"/>
        <v>0</v>
      </c>
      <c r="AN118" s="408"/>
      <c r="AO118" s="343">
        <v>0</v>
      </c>
      <c r="AP118" s="343">
        <v>0</v>
      </c>
      <c r="AQ118" s="343">
        <v>0</v>
      </c>
      <c r="AR118" s="395">
        <v>72</v>
      </c>
      <c r="AS118" s="344">
        <f t="shared" si="26"/>
        <v>72</v>
      </c>
      <c r="AT118" s="408"/>
      <c r="AU118" s="395">
        <v>24844</v>
      </c>
      <c r="AV118" s="343">
        <v>0</v>
      </c>
      <c r="AW118" s="343">
        <v>0</v>
      </c>
      <c r="AX118" s="343">
        <v>0</v>
      </c>
      <c r="AY118" s="343">
        <v>0</v>
      </c>
      <c r="AZ118" s="395">
        <v>1659</v>
      </c>
      <c r="BA118" s="344">
        <f t="shared" si="31"/>
        <v>26503</v>
      </c>
      <c r="BB118" s="408"/>
      <c r="BC118" s="395">
        <v>3920</v>
      </c>
      <c r="BD118" s="395">
        <v>510</v>
      </c>
      <c r="BE118" s="395">
        <v>1480</v>
      </c>
      <c r="BF118" s="343">
        <v>0</v>
      </c>
      <c r="BG118" s="344">
        <f t="shared" si="32"/>
        <v>5910</v>
      </c>
      <c r="BH118" s="408"/>
      <c r="BI118" s="395">
        <v>24450</v>
      </c>
      <c r="BJ118" s="408"/>
      <c r="BK118" s="343">
        <v>0</v>
      </c>
      <c r="BL118" s="343">
        <v>0</v>
      </c>
      <c r="BM118" s="395">
        <v>4973</v>
      </c>
      <c r="BN118" s="395">
        <v>3100</v>
      </c>
      <c r="BO118" s="395">
        <v>12945</v>
      </c>
      <c r="BP118" s="343">
        <v>0</v>
      </c>
      <c r="BQ118" s="343">
        <v>0</v>
      </c>
      <c r="BR118" s="343">
        <v>0</v>
      </c>
      <c r="BS118" s="343">
        <v>0</v>
      </c>
      <c r="BT118" s="343">
        <v>0</v>
      </c>
      <c r="BU118" s="343">
        <v>0</v>
      </c>
      <c r="BV118" s="395">
        <v>241585</v>
      </c>
      <c r="BW118" s="344">
        <f t="shared" si="29"/>
        <v>262603</v>
      </c>
      <c r="BX118" s="345" t="s">
        <v>12</v>
      </c>
      <c r="BY118" s="344">
        <f t="shared" si="37"/>
        <v>319538</v>
      </c>
      <c r="BZ118" s="345" t="s">
        <v>12</v>
      </c>
      <c r="CA118" s="344">
        <f t="shared" si="35"/>
        <v>61353</v>
      </c>
      <c r="CB118" s="345" t="s">
        <v>12</v>
      </c>
      <c r="CC118" s="343">
        <v>0</v>
      </c>
      <c r="CD118" s="408"/>
      <c r="CE118" s="344">
        <f t="shared" si="36"/>
        <v>126288</v>
      </c>
      <c r="CF118" s="408"/>
      <c r="CG118" s="395">
        <v>126000</v>
      </c>
      <c r="CH118" s="395">
        <v>288</v>
      </c>
      <c r="CI118" s="344">
        <f t="shared" si="27"/>
        <v>0</v>
      </c>
      <c r="CJ118" s="394" t="s">
        <v>732</v>
      </c>
      <c r="CK118" s="417"/>
      <c r="CL118" s="415"/>
      <c r="CM118" s="415"/>
      <c r="CN118" s="415"/>
      <c r="CO118" s="415"/>
      <c r="CP118" s="415"/>
      <c r="CQ118" s="415"/>
      <c r="CR118" s="415"/>
      <c r="CS118" s="415"/>
      <c r="CT118" s="415"/>
      <c r="CU118" s="415"/>
      <c r="CV118" s="415"/>
      <c r="CW118" s="415"/>
      <c r="CX118" s="415"/>
      <c r="CY118" s="415"/>
      <c r="CZ118" s="415"/>
    </row>
    <row r="119" spans="1:104" x14ac:dyDescent="0.2">
      <c r="A119" s="343">
        <f t="shared" si="23"/>
        <v>1</v>
      </c>
      <c r="B119" s="346" t="s">
        <v>345</v>
      </c>
      <c r="C119" s="411">
        <v>0</v>
      </c>
      <c r="D119" s="408"/>
      <c r="E119" s="395">
        <v>40000</v>
      </c>
      <c r="F119" s="409">
        <v>0</v>
      </c>
      <c r="G119" s="395">
        <v>1575</v>
      </c>
      <c r="H119" s="395">
        <v>62602</v>
      </c>
      <c r="I119" s="409">
        <v>0</v>
      </c>
      <c r="J119" s="409">
        <v>0</v>
      </c>
      <c r="K119" s="409">
        <v>0</v>
      </c>
      <c r="L119" s="409">
        <v>0</v>
      </c>
      <c r="M119" s="409">
        <v>0</v>
      </c>
      <c r="N119" s="344">
        <f t="shared" si="24"/>
        <v>104177</v>
      </c>
      <c r="O119" s="408"/>
      <c r="P119" s="395">
        <v>57195</v>
      </c>
      <c r="Q119" s="395">
        <v>5391</v>
      </c>
      <c r="R119" s="395">
        <v>4868</v>
      </c>
      <c r="S119" s="409">
        <v>0</v>
      </c>
      <c r="T119" s="395">
        <v>85818</v>
      </c>
      <c r="U119" s="409">
        <v>0</v>
      </c>
      <c r="V119" s="409">
        <v>0</v>
      </c>
      <c r="W119" s="349">
        <f t="shared" si="33"/>
        <v>153272</v>
      </c>
      <c r="X119" s="408"/>
      <c r="Y119" s="409"/>
      <c r="Z119" s="409"/>
      <c r="AA119" s="409"/>
      <c r="AB119" s="409"/>
      <c r="AC119" s="409"/>
      <c r="AD119" s="409"/>
      <c r="AE119" s="344">
        <f t="shared" si="25"/>
        <v>0</v>
      </c>
      <c r="AF119" s="408"/>
      <c r="AG119" s="344">
        <f t="shared" si="34"/>
        <v>257449</v>
      </c>
      <c r="AH119" s="408"/>
      <c r="AI119" s="343">
        <v>0</v>
      </c>
      <c r="AJ119" s="343">
        <v>0</v>
      </c>
      <c r="AK119" s="343">
        <v>0</v>
      </c>
      <c r="AL119" s="343">
        <v>0</v>
      </c>
      <c r="AM119" s="344">
        <f t="shared" si="30"/>
        <v>0</v>
      </c>
      <c r="AN119" s="408"/>
      <c r="AO119" s="395">
        <v>88868</v>
      </c>
      <c r="AP119" s="343">
        <v>0</v>
      </c>
      <c r="AQ119" s="343">
        <v>0</v>
      </c>
      <c r="AR119" s="343">
        <v>0</v>
      </c>
      <c r="AS119" s="344">
        <f t="shared" si="26"/>
        <v>88868</v>
      </c>
      <c r="AT119" s="408"/>
      <c r="AU119" s="395">
        <v>12500</v>
      </c>
      <c r="AV119" s="395">
        <v>7026</v>
      </c>
      <c r="AW119" s="395">
        <v>6943</v>
      </c>
      <c r="AX119" s="395">
        <v>22784</v>
      </c>
      <c r="AY119" s="343">
        <v>0</v>
      </c>
      <c r="AZ119" s="343">
        <v>0</v>
      </c>
      <c r="BA119" s="344">
        <f t="shared" si="31"/>
        <v>49253</v>
      </c>
      <c r="BB119" s="408"/>
      <c r="BC119" s="395">
        <v>9166</v>
      </c>
      <c r="BD119" s="395">
        <v>50000</v>
      </c>
      <c r="BE119" s="395">
        <v>25873</v>
      </c>
      <c r="BF119" s="395">
        <v>3233</v>
      </c>
      <c r="BG119" s="344">
        <f t="shared" si="32"/>
        <v>88272</v>
      </c>
      <c r="BH119" s="408"/>
      <c r="BI119" s="395">
        <v>20000</v>
      </c>
      <c r="BJ119" s="408"/>
      <c r="BK119" s="343">
        <v>0</v>
      </c>
      <c r="BL119" s="343">
        <v>0</v>
      </c>
      <c r="BM119" s="395">
        <v>1956</v>
      </c>
      <c r="BN119" s="395">
        <v>7500</v>
      </c>
      <c r="BO119" s="396">
        <v>1600</v>
      </c>
      <c r="BP119" s="343">
        <v>0</v>
      </c>
      <c r="BQ119" s="343">
        <v>0</v>
      </c>
      <c r="BR119" s="343">
        <v>0</v>
      </c>
      <c r="BS119" s="343">
        <v>0</v>
      </c>
      <c r="BT119" s="343">
        <v>0</v>
      </c>
      <c r="BU119" s="343">
        <v>0</v>
      </c>
      <c r="BV119" s="343">
        <v>0</v>
      </c>
      <c r="BW119" s="344">
        <f t="shared" si="29"/>
        <v>11056</v>
      </c>
      <c r="BX119" s="345" t="s">
        <v>12</v>
      </c>
      <c r="BY119" s="344">
        <f t="shared" si="37"/>
        <v>257449</v>
      </c>
      <c r="BZ119" s="345" t="s">
        <v>12</v>
      </c>
      <c r="CA119" s="344">
        <f t="shared" si="35"/>
        <v>0</v>
      </c>
      <c r="CB119" s="345" t="s">
        <v>12</v>
      </c>
      <c r="CC119" s="343">
        <v>0</v>
      </c>
      <c r="CD119" s="408"/>
      <c r="CE119" s="344">
        <f t="shared" si="36"/>
        <v>0</v>
      </c>
      <c r="CF119" s="408"/>
      <c r="CG119" s="439"/>
      <c r="CH119" s="439"/>
      <c r="CI119" s="344">
        <f t="shared" si="27"/>
        <v>0</v>
      </c>
      <c r="CJ119" s="394" t="s">
        <v>732</v>
      </c>
      <c r="CK119" s="417"/>
      <c r="CL119" s="415"/>
      <c r="CM119" s="415"/>
      <c r="CN119" s="415"/>
      <c r="CO119" s="415"/>
      <c r="CP119" s="415"/>
      <c r="CQ119" s="415"/>
      <c r="CR119" s="415"/>
      <c r="CS119" s="415"/>
      <c r="CT119" s="415"/>
      <c r="CU119" s="415"/>
      <c r="CV119" s="415"/>
      <c r="CW119" s="415"/>
      <c r="CX119" s="415"/>
      <c r="CY119" s="415"/>
      <c r="CZ119" s="415"/>
    </row>
    <row r="120" spans="1:104" x14ac:dyDescent="0.2">
      <c r="A120" s="343">
        <f t="shared" si="23"/>
        <v>1</v>
      </c>
      <c r="B120" s="346" t="s">
        <v>346</v>
      </c>
      <c r="C120" s="411">
        <v>0</v>
      </c>
      <c r="D120" s="408"/>
      <c r="E120" s="395">
        <v>930298.25</v>
      </c>
      <c r="F120" s="395">
        <v>22007.4</v>
      </c>
      <c r="G120" s="395">
        <v>45042.96</v>
      </c>
      <c r="H120" s="395">
        <v>14546.2</v>
      </c>
      <c r="I120" s="409">
        <v>0</v>
      </c>
      <c r="J120" s="409">
        <v>0</v>
      </c>
      <c r="K120" s="395">
        <v>1446010.01</v>
      </c>
      <c r="L120" s="409">
        <v>0</v>
      </c>
      <c r="M120" s="395">
        <v>305399.78000000003</v>
      </c>
      <c r="N120" s="344">
        <f t="shared" si="24"/>
        <v>2763304.5999999996</v>
      </c>
      <c r="O120" s="408"/>
      <c r="P120" s="395">
        <v>517809.76</v>
      </c>
      <c r="Q120" s="395">
        <v>78537.62</v>
      </c>
      <c r="R120" s="395">
        <v>485548.96</v>
      </c>
      <c r="S120" s="409">
        <v>0</v>
      </c>
      <c r="T120" s="395">
        <v>385692.99</v>
      </c>
      <c r="U120" s="409">
        <v>0</v>
      </c>
      <c r="V120" s="395">
        <v>2137300</v>
      </c>
      <c r="W120" s="349">
        <f t="shared" si="33"/>
        <v>3604889.33</v>
      </c>
      <c r="X120" s="408"/>
      <c r="Y120" s="409"/>
      <c r="Z120" s="409"/>
      <c r="AA120" s="409"/>
      <c r="AB120" s="409"/>
      <c r="AC120" s="409"/>
      <c r="AD120" s="409"/>
      <c r="AE120" s="344">
        <f t="shared" si="25"/>
        <v>0</v>
      </c>
      <c r="AF120" s="408"/>
      <c r="AG120" s="344">
        <f t="shared" si="34"/>
        <v>6368193.9299999997</v>
      </c>
      <c r="AH120" s="408"/>
      <c r="AI120" s="395">
        <v>820901.55</v>
      </c>
      <c r="AJ120" s="395">
        <v>84.03</v>
      </c>
      <c r="AK120" s="343">
        <v>0</v>
      </c>
      <c r="AL120" s="395">
        <v>27515.85</v>
      </c>
      <c r="AM120" s="344">
        <f t="shared" si="30"/>
        <v>848501.43</v>
      </c>
      <c r="AN120" s="408"/>
      <c r="AO120" s="395">
        <v>10423.07</v>
      </c>
      <c r="AP120" s="395">
        <v>1470.1</v>
      </c>
      <c r="AQ120" s="343">
        <v>0</v>
      </c>
      <c r="AR120" s="395">
        <v>846.55</v>
      </c>
      <c r="AS120" s="344">
        <f t="shared" si="26"/>
        <v>12739.72</v>
      </c>
      <c r="AT120" s="408"/>
      <c r="AU120" s="395">
        <v>171969.07</v>
      </c>
      <c r="AV120" s="395">
        <v>21064.03</v>
      </c>
      <c r="AW120" s="395">
        <v>17962.48</v>
      </c>
      <c r="AX120" s="395">
        <v>2671.02</v>
      </c>
      <c r="AY120" s="395">
        <v>15137.45</v>
      </c>
      <c r="AZ120" s="395">
        <v>38902.85</v>
      </c>
      <c r="BA120" s="344">
        <f t="shared" si="31"/>
        <v>267706.90000000002</v>
      </c>
      <c r="BB120" s="408"/>
      <c r="BC120" s="395">
        <v>3261.3</v>
      </c>
      <c r="BD120" s="395">
        <v>1393.99</v>
      </c>
      <c r="BE120" s="396">
        <v>115370.05</v>
      </c>
      <c r="BF120" s="343">
        <v>0</v>
      </c>
      <c r="BG120" s="344">
        <f t="shared" si="32"/>
        <v>120025.34</v>
      </c>
      <c r="BH120" s="408"/>
      <c r="BI120" s="395">
        <v>147628.72</v>
      </c>
      <c r="BJ120" s="408"/>
      <c r="BK120" s="395">
        <v>98695.8</v>
      </c>
      <c r="BL120" s="343">
        <v>0</v>
      </c>
      <c r="BM120" s="395">
        <v>80672.45</v>
      </c>
      <c r="BN120" s="343">
        <v>0</v>
      </c>
      <c r="BO120" s="395">
        <v>208917.53</v>
      </c>
      <c r="BP120" s="343">
        <v>0</v>
      </c>
      <c r="BQ120" s="343">
        <v>0</v>
      </c>
      <c r="BR120" s="343">
        <v>0</v>
      </c>
      <c r="BS120" s="343">
        <v>0</v>
      </c>
      <c r="BT120" s="395">
        <v>1000</v>
      </c>
      <c r="BU120" s="395">
        <v>156793.57</v>
      </c>
      <c r="BV120" s="343">
        <v>0</v>
      </c>
      <c r="BW120" s="344">
        <f t="shared" si="29"/>
        <v>546079.35000000009</v>
      </c>
      <c r="BX120" s="345" t="s">
        <v>12</v>
      </c>
      <c r="BY120" s="344">
        <f t="shared" si="37"/>
        <v>1942681.46</v>
      </c>
      <c r="BZ120" s="345" t="s">
        <v>12</v>
      </c>
      <c r="CA120" s="344">
        <f t="shared" si="35"/>
        <v>4425512.47</v>
      </c>
      <c r="CB120" s="345" t="s">
        <v>12</v>
      </c>
      <c r="CC120" s="343">
        <v>0</v>
      </c>
      <c r="CD120" s="408"/>
      <c r="CE120" s="344">
        <f t="shared" si="36"/>
        <v>4425512.47</v>
      </c>
      <c r="CF120" s="408"/>
      <c r="CG120" s="395">
        <v>3816852.97</v>
      </c>
      <c r="CH120" s="395">
        <v>608659.5</v>
      </c>
      <c r="CI120" s="344">
        <f t="shared" si="27"/>
        <v>0</v>
      </c>
      <c r="CJ120" s="394" t="s">
        <v>732</v>
      </c>
      <c r="CK120" s="417"/>
      <c r="CL120" s="415"/>
      <c r="CM120" s="415"/>
      <c r="CN120" s="415"/>
      <c r="CO120" s="415"/>
      <c r="CP120" s="415"/>
      <c r="CQ120" s="415"/>
      <c r="CR120" s="415"/>
      <c r="CS120" s="415"/>
      <c r="CT120" s="415"/>
      <c r="CU120" s="415"/>
      <c r="CV120" s="415"/>
      <c r="CW120" s="415"/>
      <c r="CX120" s="415"/>
      <c r="CY120" s="415"/>
      <c r="CZ120" s="415"/>
    </row>
    <row r="121" spans="1:104" x14ac:dyDescent="0.2">
      <c r="A121" s="343">
        <f t="shared" si="23"/>
        <v>1</v>
      </c>
      <c r="B121" s="346" t="s">
        <v>347</v>
      </c>
      <c r="C121" s="343">
        <v>2593</v>
      </c>
      <c r="D121" s="408"/>
      <c r="E121" s="343">
        <v>26928</v>
      </c>
      <c r="F121" s="409">
        <v>0</v>
      </c>
      <c r="G121" s="409">
        <v>0</v>
      </c>
      <c r="H121" s="409">
        <v>0</v>
      </c>
      <c r="I121" s="409">
        <v>0</v>
      </c>
      <c r="J121" s="409">
        <v>0</v>
      </c>
      <c r="K121" s="409">
        <v>0</v>
      </c>
      <c r="L121" s="409">
        <v>0</v>
      </c>
      <c r="M121" s="409">
        <v>0</v>
      </c>
      <c r="N121" s="344">
        <f t="shared" si="24"/>
        <v>26928</v>
      </c>
      <c r="O121" s="408"/>
      <c r="P121" s="343">
        <v>23860</v>
      </c>
      <c r="Q121" s="409"/>
      <c r="R121" s="409"/>
      <c r="S121" s="409">
        <v>0</v>
      </c>
      <c r="T121" s="343">
        <v>16649</v>
      </c>
      <c r="U121" s="409">
        <v>0</v>
      </c>
      <c r="V121" s="409">
        <v>0</v>
      </c>
      <c r="W121" s="349">
        <f t="shared" si="33"/>
        <v>40509</v>
      </c>
      <c r="X121" s="408"/>
      <c r="Y121" s="409"/>
      <c r="Z121" s="409"/>
      <c r="AA121" s="409"/>
      <c r="AB121" s="409"/>
      <c r="AC121" s="409"/>
      <c r="AD121" s="409"/>
      <c r="AE121" s="344">
        <f t="shared" si="25"/>
        <v>0</v>
      </c>
      <c r="AF121" s="408"/>
      <c r="AG121" s="344">
        <f t="shared" si="34"/>
        <v>67437</v>
      </c>
      <c r="AH121" s="408"/>
      <c r="AI121" s="343">
        <v>0</v>
      </c>
      <c r="AJ121" s="343">
        <v>0</v>
      </c>
      <c r="AK121" s="343">
        <v>0</v>
      </c>
      <c r="AL121" s="343">
        <v>0</v>
      </c>
      <c r="AM121" s="344">
        <f t="shared" si="30"/>
        <v>0</v>
      </c>
      <c r="AN121" s="408"/>
      <c r="AO121" s="343">
        <v>0</v>
      </c>
      <c r="AP121" s="343">
        <v>0</v>
      </c>
      <c r="AQ121" s="343">
        <v>0</v>
      </c>
      <c r="AR121" s="343">
        <v>0</v>
      </c>
      <c r="AS121" s="344">
        <f t="shared" si="26"/>
        <v>0</v>
      </c>
      <c r="AT121" s="408"/>
      <c r="AU121" s="343">
        <v>0</v>
      </c>
      <c r="AV121" s="343">
        <v>0</v>
      </c>
      <c r="AW121" s="343">
        <v>3080</v>
      </c>
      <c r="AX121" s="343">
        <v>811</v>
      </c>
      <c r="AY121" s="343">
        <v>0</v>
      </c>
      <c r="AZ121" s="343">
        <v>0</v>
      </c>
      <c r="BA121" s="344">
        <f t="shared" si="31"/>
        <v>3891</v>
      </c>
      <c r="BB121" s="408"/>
      <c r="BC121" s="343">
        <v>0</v>
      </c>
      <c r="BD121" s="343">
        <v>0</v>
      </c>
      <c r="BE121" s="343">
        <v>0</v>
      </c>
      <c r="BF121" s="343">
        <v>0</v>
      </c>
      <c r="BG121" s="344">
        <f t="shared" si="32"/>
        <v>0</v>
      </c>
      <c r="BH121" s="408"/>
      <c r="BI121" s="343">
        <v>0</v>
      </c>
      <c r="BJ121" s="408"/>
      <c r="BK121" s="343">
        <v>0</v>
      </c>
      <c r="BL121" s="343">
        <v>0</v>
      </c>
      <c r="BM121" s="343">
        <v>4432</v>
      </c>
      <c r="BN121" s="343">
        <v>0</v>
      </c>
      <c r="BO121" s="343">
        <v>0</v>
      </c>
      <c r="BP121" s="343">
        <v>0</v>
      </c>
      <c r="BQ121" s="343">
        <v>0</v>
      </c>
      <c r="BR121" s="343">
        <v>0</v>
      </c>
      <c r="BS121" s="343">
        <v>0</v>
      </c>
      <c r="BT121" s="343">
        <v>0</v>
      </c>
      <c r="BU121" s="343">
        <v>0</v>
      </c>
      <c r="BV121" s="343">
        <v>0</v>
      </c>
      <c r="BW121" s="344">
        <f t="shared" si="29"/>
        <v>4432</v>
      </c>
      <c r="BX121" s="345" t="s">
        <v>12</v>
      </c>
      <c r="BY121" s="344">
        <f t="shared" si="37"/>
        <v>8323</v>
      </c>
      <c r="BZ121" s="345" t="s">
        <v>12</v>
      </c>
      <c r="CA121" s="344">
        <f t="shared" si="35"/>
        <v>59114</v>
      </c>
      <c r="CB121" s="345" t="s">
        <v>12</v>
      </c>
      <c r="CC121" s="343">
        <v>0</v>
      </c>
      <c r="CD121" s="408"/>
      <c r="CE121" s="344">
        <f t="shared" si="36"/>
        <v>61707</v>
      </c>
      <c r="CF121" s="408"/>
      <c r="CG121" s="343">
        <v>61707</v>
      </c>
      <c r="CH121" s="439"/>
      <c r="CI121" s="344">
        <f t="shared" si="27"/>
        <v>0</v>
      </c>
      <c r="CJ121" s="394" t="s">
        <v>748</v>
      </c>
      <c r="CK121" s="417"/>
      <c r="CL121" s="415"/>
      <c r="CM121" s="415"/>
      <c r="CN121" s="415"/>
      <c r="CO121" s="415"/>
      <c r="CP121" s="415"/>
      <c r="CQ121" s="415"/>
      <c r="CR121" s="415"/>
      <c r="CS121" s="415"/>
      <c r="CT121" s="415"/>
      <c r="CU121" s="415"/>
      <c r="CV121" s="415"/>
      <c r="CW121" s="415"/>
      <c r="CX121" s="415"/>
      <c r="CY121" s="415"/>
      <c r="CZ121" s="415"/>
    </row>
    <row r="122" spans="1:104" x14ac:dyDescent="0.2">
      <c r="A122" s="343">
        <f t="shared" si="23"/>
        <v>1</v>
      </c>
      <c r="B122" s="346" t="s">
        <v>348</v>
      </c>
      <c r="C122" s="411">
        <v>0</v>
      </c>
      <c r="D122" s="408"/>
      <c r="E122" s="409">
        <v>0</v>
      </c>
      <c r="F122" s="409">
        <v>0</v>
      </c>
      <c r="G122" s="409">
        <v>0</v>
      </c>
      <c r="H122" s="409">
        <v>0</v>
      </c>
      <c r="I122" s="409">
        <v>0</v>
      </c>
      <c r="J122" s="409">
        <v>0</v>
      </c>
      <c r="K122" s="409">
        <v>0</v>
      </c>
      <c r="L122" s="409">
        <v>0</v>
      </c>
      <c r="M122" s="395">
        <v>3712</v>
      </c>
      <c r="N122" s="344">
        <f t="shared" si="24"/>
        <v>3712</v>
      </c>
      <c r="O122" s="408"/>
      <c r="P122" s="395">
        <v>13195</v>
      </c>
      <c r="Q122" s="395">
        <v>649</v>
      </c>
      <c r="R122" s="395">
        <v>4086</v>
      </c>
      <c r="S122" s="395">
        <v>789</v>
      </c>
      <c r="T122" s="409">
        <v>0</v>
      </c>
      <c r="U122" s="409">
        <v>0</v>
      </c>
      <c r="V122" s="409">
        <v>0</v>
      </c>
      <c r="W122" s="349">
        <f t="shared" si="33"/>
        <v>18719</v>
      </c>
      <c r="X122" s="408"/>
      <c r="Y122" s="409"/>
      <c r="Z122" s="409"/>
      <c r="AA122" s="409"/>
      <c r="AB122" s="409"/>
      <c r="AC122" s="409"/>
      <c r="AD122" s="409"/>
      <c r="AE122" s="344">
        <f t="shared" si="25"/>
        <v>0</v>
      </c>
      <c r="AF122" s="408"/>
      <c r="AG122" s="344">
        <f t="shared" si="34"/>
        <v>22431</v>
      </c>
      <c r="AH122" s="408"/>
      <c r="AI122" s="343">
        <v>0</v>
      </c>
      <c r="AJ122" s="343">
        <v>0</v>
      </c>
      <c r="AK122" s="343">
        <v>0</v>
      </c>
      <c r="AL122" s="343">
        <v>0</v>
      </c>
      <c r="AM122" s="344">
        <f t="shared" si="30"/>
        <v>0</v>
      </c>
      <c r="AN122" s="408"/>
      <c r="AO122" s="395">
        <v>6469</v>
      </c>
      <c r="AP122" s="343">
        <v>0</v>
      </c>
      <c r="AQ122" s="343">
        <v>0</v>
      </c>
      <c r="AR122" s="395">
        <v>690.42</v>
      </c>
      <c r="AS122" s="344">
        <f t="shared" si="26"/>
        <v>7159.42</v>
      </c>
      <c r="AT122" s="408"/>
      <c r="AU122" s="343">
        <v>0</v>
      </c>
      <c r="AV122" s="395">
        <v>300</v>
      </c>
      <c r="AW122" s="343">
        <v>0</v>
      </c>
      <c r="AX122" s="343">
        <v>0</v>
      </c>
      <c r="AY122" s="343">
        <v>0</v>
      </c>
      <c r="AZ122" s="343">
        <v>0</v>
      </c>
      <c r="BA122" s="344">
        <f t="shared" si="31"/>
        <v>300</v>
      </c>
      <c r="BB122" s="408"/>
      <c r="BC122" s="343">
        <v>0</v>
      </c>
      <c r="BD122" s="343">
        <v>0</v>
      </c>
      <c r="BE122" s="343">
        <v>0</v>
      </c>
      <c r="BF122" s="343">
        <v>0</v>
      </c>
      <c r="BG122" s="344">
        <f t="shared" si="32"/>
        <v>0</v>
      </c>
      <c r="BH122" s="408"/>
      <c r="BI122" s="395">
        <v>217</v>
      </c>
      <c r="BJ122" s="408"/>
      <c r="BK122" s="343">
        <v>0</v>
      </c>
      <c r="BL122" s="343">
        <v>0</v>
      </c>
      <c r="BM122" s="343">
        <v>0</v>
      </c>
      <c r="BN122" s="343">
        <v>0</v>
      </c>
      <c r="BO122" s="343">
        <v>0</v>
      </c>
      <c r="BP122" s="343">
        <v>0</v>
      </c>
      <c r="BQ122" s="343">
        <v>0</v>
      </c>
      <c r="BR122" s="343">
        <v>0</v>
      </c>
      <c r="BS122" s="343">
        <v>0</v>
      </c>
      <c r="BT122" s="343">
        <v>0</v>
      </c>
      <c r="BU122" s="343">
        <v>0</v>
      </c>
      <c r="BV122" s="395">
        <v>87</v>
      </c>
      <c r="BW122" s="344">
        <f t="shared" si="29"/>
        <v>87</v>
      </c>
      <c r="BX122" s="345" t="s">
        <v>12</v>
      </c>
      <c r="BY122" s="344">
        <f t="shared" si="37"/>
        <v>7763.42</v>
      </c>
      <c r="BZ122" s="345" t="s">
        <v>12</v>
      </c>
      <c r="CA122" s="344">
        <f t="shared" si="35"/>
        <v>14667.58</v>
      </c>
      <c r="CB122" s="345" t="s">
        <v>12</v>
      </c>
      <c r="CC122" s="343">
        <v>0</v>
      </c>
      <c r="CD122" s="408"/>
      <c r="CE122" s="344">
        <f t="shared" si="36"/>
        <v>14667.58</v>
      </c>
      <c r="CF122" s="408"/>
      <c r="CG122" s="439"/>
      <c r="CH122" s="395">
        <v>14667.58</v>
      </c>
      <c r="CI122" s="344">
        <f t="shared" si="27"/>
        <v>0</v>
      </c>
      <c r="CJ122" s="394" t="s">
        <v>732</v>
      </c>
      <c r="CK122" s="417"/>
      <c r="CL122" s="415"/>
      <c r="CM122" s="415"/>
      <c r="CN122" s="415"/>
      <c r="CO122" s="415"/>
      <c r="CP122" s="415"/>
      <c r="CQ122" s="415"/>
      <c r="CR122" s="415"/>
      <c r="CS122" s="415"/>
      <c r="CT122" s="415"/>
      <c r="CU122" s="415"/>
      <c r="CV122" s="415"/>
      <c r="CW122" s="415"/>
      <c r="CX122" s="415"/>
      <c r="CY122" s="415"/>
      <c r="CZ122" s="415"/>
    </row>
    <row r="123" spans="1:104" x14ac:dyDescent="0.2">
      <c r="A123" s="343">
        <f t="shared" si="23"/>
        <v>1</v>
      </c>
      <c r="B123" s="346" t="s">
        <v>349</v>
      </c>
      <c r="C123" s="395">
        <v>45333</v>
      </c>
      <c r="D123" s="408"/>
      <c r="E123" s="395">
        <v>153078</v>
      </c>
      <c r="F123" s="409">
        <v>0</v>
      </c>
      <c r="G123" s="395">
        <v>396</v>
      </c>
      <c r="H123" s="409">
        <v>0</v>
      </c>
      <c r="I123" s="409">
        <v>0</v>
      </c>
      <c r="J123" s="407">
        <v>1</v>
      </c>
      <c r="K123" s="409">
        <v>0</v>
      </c>
      <c r="L123" s="409">
        <v>0</v>
      </c>
      <c r="M123" s="409">
        <v>0</v>
      </c>
      <c r="N123" s="344">
        <f t="shared" si="24"/>
        <v>153475</v>
      </c>
      <c r="O123" s="408"/>
      <c r="P123" s="395">
        <v>259579</v>
      </c>
      <c r="Q123" s="409"/>
      <c r="R123" s="409"/>
      <c r="S123" s="409">
        <v>0</v>
      </c>
      <c r="T123" s="395">
        <v>2806</v>
      </c>
      <c r="U123" s="409">
        <v>0</v>
      </c>
      <c r="V123" s="395">
        <v>86904</v>
      </c>
      <c r="W123" s="348">
        <f t="shared" si="33"/>
        <v>349289</v>
      </c>
      <c r="X123" s="408"/>
      <c r="Y123" s="409"/>
      <c r="Z123" s="409"/>
      <c r="AA123" s="409"/>
      <c r="AB123" s="409"/>
      <c r="AC123" s="409"/>
      <c r="AD123" s="409"/>
      <c r="AE123" s="344">
        <f t="shared" si="25"/>
        <v>0</v>
      </c>
      <c r="AF123" s="408"/>
      <c r="AG123" s="344">
        <f t="shared" si="34"/>
        <v>502764</v>
      </c>
      <c r="AH123" s="408"/>
      <c r="AI123" s="343">
        <v>0</v>
      </c>
      <c r="AJ123" s="343">
        <v>0</v>
      </c>
      <c r="AK123" s="343">
        <v>0</v>
      </c>
      <c r="AL123" s="343">
        <v>0</v>
      </c>
      <c r="AM123" s="344">
        <f t="shared" si="30"/>
        <v>0</v>
      </c>
      <c r="AN123" s="408"/>
      <c r="AO123" s="343">
        <v>0</v>
      </c>
      <c r="AP123" s="343">
        <v>0</v>
      </c>
      <c r="AQ123" s="343">
        <v>0</v>
      </c>
      <c r="AR123" s="343">
        <v>0</v>
      </c>
      <c r="AS123" s="344">
        <f t="shared" si="26"/>
        <v>0</v>
      </c>
      <c r="AT123" s="408"/>
      <c r="AU123" s="395">
        <v>195209</v>
      </c>
      <c r="AV123" s="395">
        <v>9580</v>
      </c>
      <c r="AW123" s="395">
        <v>38320</v>
      </c>
      <c r="AX123" s="343">
        <v>0</v>
      </c>
      <c r="AY123" s="343">
        <v>0</v>
      </c>
      <c r="AZ123" s="343">
        <v>0</v>
      </c>
      <c r="BA123" s="344">
        <f t="shared" si="31"/>
        <v>243109</v>
      </c>
      <c r="BB123" s="408"/>
      <c r="BC123" s="395">
        <v>23048</v>
      </c>
      <c r="BD123" s="343">
        <v>0</v>
      </c>
      <c r="BE123" s="395">
        <v>23273</v>
      </c>
      <c r="BF123" s="343">
        <v>0</v>
      </c>
      <c r="BG123" s="344">
        <f t="shared" si="32"/>
        <v>46321</v>
      </c>
      <c r="BH123" s="408"/>
      <c r="BI123" s="395">
        <v>9580</v>
      </c>
      <c r="BJ123" s="408"/>
      <c r="BK123" s="409"/>
      <c r="BL123" s="343">
        <v>0</v>
      </c>
      <c r="BM123" s="395">
        <v>26183</v>
      </c>
      <c r="BN123" s="343">
        <v>0</v>
      </c>
      <c r="BO123" s="343">
        <v>0</v>
      </c>
      <c r="BP123" s="343">
        <v>0</v>
      </c>
      <c r="BQ123" s="343">
        <v>0</v>
      </c>
      <c r="BR123" s="343">
        <v>0</v>
      </c>
      <c r="BS123" s="343">
        <v>0</v>
      </c>
      <c r="BT123" s="343">
        <v>0</v>
      </c>
      <c r="BU123" s="343">
        <v>0</v>
      </c>
      <c r="BV123" s="343">
        <v>0</v>
      </c>
      <c r="BW123" s="344">
        <f t="shared" si="29"/>
        <v>26183</v>
      </c>
      <c r="BX123" s="345" t="s">
        <v>12</v>
      </c>
      <c r="BY123" s="344">
        <f t="shared" si="37"/>
        <v>325193</v>
      </c>
      <c r="BZ123" s="345" t="s">
        <v>12</v>
      </c>
      <c r="CA123" s="344">
        <f t="shared" si="35"/>
        <v>177571</v>
      </c>
      <c r="CB123" s="345" t="s">
        <v>12</v>
      </c>
      <c r="CC123" s="343">
        <v>0</v>
      </c>
      <c r="CD123" s="408"/>
      <c r="CE123" s="344">
        <f t="shared" si="36"/>
        <v>222904</v>
      </c>
      <c r="CF123" s="408"/>
      <c r="CG123" s="439"/>
      <c r="CH123" s="439"/>
      <c r="CI123" s="344">
        <f t="shared" si="27"/>
        <v>222904</v>
      </c>
      <c r="CJ123" s="394" t="s">
        <v>732</v>
      </c>
      <c r="CK123" s="417"/>
      <c r="CL123" s="415"/>
      <c r="CM123" s="415"/>
      <c r="CN123" s="415"/>
      <c r="CO123" s="415"/>
      <c r="CP123" s="415"/>
      <c r="CQ123" s="415"/>
      <c r="CR123" s="415"/>
      <c r="CS123" s="415"/>
      <c r="CT123" s="415"/>
      <c r="CU123" s="415"/>
      <c r="CV123" s="415"/>
      <c r="CW123" s="415"/>
      <c r="CX123" s="415"/>
      <c r="CY123" s="415"/>
      <c r="CZ123" s="415"/>
    </row>
    <row r="124" spans="1:104" x14ac:dyDescent="0.2">
      <c r="A124" s="343">
        <f t="shared" si="23"/>
        <v>1</v>
      </c>
      <c r="B124" s="346" t="s">
        <v>350</v>
      </c>
      <c r="C124" s="458">
        <v>2191</v>
      </c>
      <c r="D124" s="408"/>
      <c r="E124" s="409">
        <v>0</v>
      </c>
      <c r="F124" s="409">
        <v>0</v>
      </c>
      <c r="G124" s="409">
        <v>0</v>
      </c>
      <c r="H124" s="409">
        <v>0</v>
      </c>
      <c r="I124" s="409">
        <v>0</v>
      </c>
      <c r="J124" s="409">
        <v>0</v>
      </c>
      <c r="K124" s="409">
        <v>0</v>
      </c>
      <c r="L124" s="409">
        <v>0</v>
      </c>
      <c r="M124" s="409">
        <v>0</v>
      </c>
      <c r="N124" s="410">
        <f t="shared" si="24"/>
        <v>0</v>
      </c>
      <c r="O124" s="408"/>
      <c r="P124" s="458">
        <v>8361.9699999999993</v>
      </c>
      <c r="Q124" s="458">
        <v>1273.3499999999999</v>
      </c>
      <c r="R124" s="458">
        <v>7917.42</v>
      </c>
      <c r="S124" s="409">
        <v>0</v>
      </c>
      <c r="T124" s="409">
        <v>0</v>
      </c>
      <c r="U124" s="409">
        <v>0</v>
      </c>
      <c r="V124" s="409">
        <v>0</v>
      </c>
      <c r="W124" s="414">
        <f t="shared" si="33"/>
        <v>17552.739999999998</v>
      </c>
      <c r="X124" s="408"/>
      <c r="Y124" s="409"/>
      <c r="Z124" s="409"/>
      <c r="AA124" s="409"/>
      <c r="AB124" s="409"/>
      <c r="AC124" s="409"/>
      <c r="AD124" s="409"/>
      <c r="AE124" s="344">
        <f t="shared" si="25"/>
        <v>0</v>
      </c>
      <c r="AF124" s="408"/>
      <c r="AG124" s="344">
        <f t="shared" si="34"/>
        <v>17552.739999999998</v>
      </c>
      <c r="AH124" s="408"/>
      <c r="AI124" s="343">
        <v>0</v>
      </c>
      <c r="AJ124" s="343">
        <v>0</v>
      </c>
      <c r="AK124" s="343">
        <v>0</v>
      </c>
      <c r="AL124" s="343">
        <v>0</v>
      </c>
      <c r="AM124" s="344">
        <f t="shared" si="30"/>
        <v>0</v>
      </c>
      <c r="AN124" s="408"/>
      <c r="AO124" s="343">
        <v>0</v>
      </c>
      <c r="AP124" s="343">
        <v>0</v>
      </c>
      <c r="AQ124" s="343">
        <v>0</v>
      </c>
      <c r="AR124" s="343">
        <v>0</v>
      </c>
      <c r="AS124" s="344">
        <f t="shared" si="26"/>
        <v>0</v>
      </c>
      <c r="AT124" s="408"/>
      <c r="AU124" s="459">
        <v>3090</v>
      </c>
      <c r="AV124" s="458">
        <v>3500</v>
      </c>
      <c r="AW124" s="458">
        <v>172</v>
      </c>
      <c r="AX124" s="458">
        <v>1575</v>
      </c>
      <c r="AY124" s="343">
        <v>0</v>
      </c>
      <c r="AZ124" s="343">
        <v>0</v>
      </c>
      <c r="BA124" s="344">
        <f t="shared" si="31"/>
        <v>8337</v>
      </c>
      <c r="BB124" s="408"/>
      <c r="BC124" s="343">
        <v>0</v>
      </c>
      <c r="BD124" s="343">
        <v>0</v>
      </c>
      <c r="BE124" s="343">
        <v>0</v>
      </c>
      <c r="BF124" s="343">
        <v>0</v>
      </c>
      <c r="BG124" s="344">
        <f t="shared" si="32"/>
        <v>0</v>
      </c>
      <c r="BH124" s="408"/>
      <c r="BI124" s="458">
        <v>4522</v>
      </c>
      <c r="BJ124" s="408"/>
      <c r="BK124" s="343">
        <v>0</v>
      </c>
      <c r="BL124" s="343">
        <v>0</v>
      </c>
      <c r="BM124" s="458">
        <v>2955</v>
      </c>
      <c r="BN124" s="343">
        <v>0</v>
      </c>
      <c r="BO124" s="343">
        <v>0</v>
      </c>
      <c r="BP124" s="343">
        <v>0</v>
      </c>
      <c r="BQ124" s="343">
        <v>0</v>
      </c>
      <c r="BR124" s="343">
        <v>0</v>
      </c>
      <c r="BS124" s="343">
        <v>0</v>
      </c>
      <c r="BT124" s="343">
        <v>0</v>
      </c>
      <c r="BU124" s="343">
        <v>0</v>
      </c>
      <c r="BV124" s="343">
        <v>0</v>
      </c>
      <c r="BW124" s="344">
        <f t="shared" si="29"/>
        <v>2955</v>
      </c>
      <c r="BX124" s="345" t="s">
        <v>12</v>
      </c>
      <c r="BY124" s="344">
        <f t="shared" si="37"/>
        <v>15814</v>
      </c>
      <c r="BZ124" s="345" t="s">
        <v>12</v>
      </c>
      <c r="CA124" s="344">
        <f t="shared" si="35"/>
        <v>1738.739999999998</v>
      </c>
      <c r="CB124" s="345" t="s">
        <v>12</v>
      </c>
      <c r="CC124" s="343">
        <v>0</v>
      </c>
      <c r="CD124" s="408"/>
      <c r="CE124" s="344">
        <f t="shared" si="36"/>
        <v>3929.739999999998</v>
      </c>
      <c r="CF124" s="408"/>
      <c r="CG124" s="439"/>
      <c r="CH124" s="439"/>
      <c r="CI124" s="344">
        <f t="shared" si="27"/>
        <v>3929.739999999998</v>
      </c>
      <c r="CJ124" s="443" t="s">
        <v>732</v>
      </c>
      <c r="CK124" s="417"/>
      <c r="CL124" s="415"/>
      <c r="CM124" s="415"/>
      <c r="CN124" s="415"/>
      <c r="CO124" s="415"/>
      <c r="CP124" s="415"/>
      <c r="CQ124" s="415"/>
      <c r="CR124" s="415"/>
      <c r="CS124" s="415"/>
      <c r="CT124" s="415"/>
      <c r="CU124" s="415"/>
      <c r="CV124" s="415"/>
      <c r="CW124" s="415"/>
      <c r="CX124" s="415"/>
      <c r="CY124" s="415"/>
      <c r="CZ124" s="415"/>
    </row>
    <row r="125" spans="1:104" x14ac:dyDescent="0.2">
      <c r="A125" s="343">
        <f t="shared" si="23"/>
        <v>1</v>
      </c>
      <c r="B125" s="346" t="s">
        <v>351</v>
      </c>
      <c r="C125" s="395">
        <v>1667725</v>
      </c>
      <c r="D125" s="408"/>
      <c r="E125" s="395">
        <v>1390160</v>
      </c>
      <c r="F125" s="409">
        <v>0</v>
      </c>
      <c r="G125" s="395">
        <v>120075</v>
      </c>
      <c r="H125" s="395">
        <v>1564276</v>
      </c>
      <c r="I125" s="409">
        <v>0</v>
      </c>
      <c r="J125" s="409">
        <v>0</v>
      </c>
      <c r="K125" s="409">
        <v>0</v>
      </c>
      <c r="L125" s="409">
        <v>0</v>
      </c>
      <c r="M125" s="395">
        <v>33345</v>
      </c>
      <c r="N125" s="344">
        <f t="shared" si="24"/>
        <v>3107856</v>
      </c>
      <c r="O125" s="408"/>
      <c r="P125" s="395">
        <v>2018047</v>
      </c>
      <c r="Q125" s="409"/>
      <c r="R125" s="409"/>
      <c r="S125" s="409">
        <v>0</v>
      </c>
      <c r="T125" s="395">
        <v>52485</v>
      </c>
      <c r="U125" s="409">
        <v>0</v>
      </c>
      <c r="V125" s="409">
        <v>0</v>
      </c>
      <c r="W125" s="349">
        <f t="shared" si="33"/>
        <v>2070532</v>
      </c>
      <c r="X125" s="408"/>
      <c r="Y125" s="409"/>
      <c r="Z125" s="409"/>
      <c r="AA125" s="409"/>
      <c r="AB125" s="395">
        <v>368083</v>
      </c>
      <c r="AC125" s="409"/>
      <c r="AD125" s="409"/>
      <c r="AE125" s="344">
        <f t="shared" si="25"/>
        <v>368083</v>
      </c>
      <c r="AF125" s="408"/>
      <c r="AG125" s="344">
        <f t="shared" si="34"/>
        <v>5546471</v>
      </c>
      <c r="AH125" s="408"/>
      <c r="AI125" s="343">
        <v>0</v>
      </c>
      <c r="AJ125" s="395">
        <v>136306</v>
      </c>
      <c r="AK125" s="343">
        <v>0</v>
      </c>
      <c r="AL125" s="343">
        <v>0</v>
      </c>
      <c r="AM125" s="344">
        <f t="shared" si="30"/>
        <v>136306</v>
      </c>
      <c r="AN125" s="408"/>
      <c r="AO125" s="395">
        <v>3295365</v>
      </c>
      <c r="AP125" s="395">
        <v>87014</v>
      </c>
      <c r="AQ125" s="343">
        <v>0</v>
      </c>
      <c r="AR125" s="343">
        <v>0</v>
      </c>
      <c r="AS125" s="344">
        <f t="shared" si="26"/>
        <v>3382379</v>
      </c>
      <c r="AT125" s="408"/>
      <c r="AU125" s="343">
        <v>0</v>
      </c>
      <c r="AV125" s="395">
        <v>394265</v>
      </c>
      <c r="AW125" s="395">
        <v>99432</v>
      </c>
      <c r="AX125" s="395">
        <v>22112</v>
      </c>
      <c r="AY125" s="343">
        <v>0</v>
      </c>
      <c r="AZ125" s="395">
        <v>414579</v>
      </c>
      <c r="BA125" s="344">
        <f t="shared" si="31"/>
        <v>930388</v>
      </c>
      <c r="BB125" s="408"/>
      <c r="BC125" s="395">
        <v>248589</v>
      </c>
      <c r="BD125" s="343">
        <v>0</v>
      </c>
      <c r="BE125" s="395">
        <v>404234</v>
      </c>
      <c r="BF125" s="343">
        <v>0</v>
      </c>
      <c r="BG125" s="344">
        <f>(SUM(BC125:BF125))</f>
        <v>652823</v>
      </c>
      <c r="BH125" s="408"/>
      <c r="BI125" s="395">
        <v>156542</v>
      </c>
      <c r="BJ125" s="408"/>
      <c r="BK125" s="395">
        <v>13267</v>
      </c>
      <c r="BL125" s="343">
        <v>0</v>
      </c>
      <c r="BM125" s="395">
        <v>317059</v>
      </c>
      <c r="BN125" s="395">
        <v>98927</v>
      </c>
      <c r="BO125" s="395">
        <v>108607</v>
      </c>
      <c r="BP125" s="343">
        <v>0</v>
      </c>
      <c r="BQ125" s="343">
        <v>0</v>
      </c>
      <c r="BR125" s="343">
        <v>0</v>
      </c>
      <c r="BS125" s="343">
        <v>0</v>
      </c>
      <c r="BT125" s="343">
        <v>0</v>
      </c>
      <c r="BU125" s="343">
        <v>0</v>
      </c>
      <c r="BV125" s="343">
        <v>0</v>
      </c>
      <c r="BW125" s="344">
        <f t="shared" si="29"/>
        <v>537860</v>
      </c>
      <c r="BX125" s="345" t="s">
        <v>12</v>
      </c>
      <c r="BY125" s="344">
        <f t="shared" si="37"/>
        <v>5796298</v>
      </c>
      <c r="BZ125" s="345" t="s">
        <v>12</v>
      </c>
      <c r="CA125" s="344">
        <f t="shared" si="35"/>
        <v>-249827</v>
      </c>
      <c r="CB125" s="345" t="s">
        <v>12</v>
      </c>
      <c r="CC125" s="343">
        <v>0</v>
      </c>
      <c r="CD125" s="408"/>
      <c r="CE125" s="344">
        <f t="shared" si="36"/>
        <v>1417898</v>
      </c>
      <c r="CF125" s="408"/>
      <c r="CG125" s="395">
        <v>1417898</v>
      </c>
      <c r="CH125" s="439"/>
      <c r="CI125" s="344">
        <f t="shared" si="27"/>
        <v>0</v>
      </c>
      <c r="CJ125" s="394" t="s">
        <v>732</v>
      </c>
      <c r="CK125" s="417"/>
      <c r="CL125" s="415"/>
      <c r="CM125" s="415"/>
      <c r="CN125" s="415"/>
      <c r="CO125" s="415"/>
      <c r="CP125" s="415"/>
      <c r="CQ125" s="415"/>
      <c r="CR125" s="415"/>
      <c r="CS125" s="415"/>
      <c r="CT125" s="415"/>
      <c r="CU125" s="415"/>
      <c r="CV125" s="415"/>
      <c r="CW125" s="415"/>
      <c r="CX125" s="415"/>
      <c r="CY125" s="415"/>
      <c r="CZ125" s="415"/>
    </row>
    <row r="126" spans="1:104" x14ac:dyDescent="0.2">
      <c r="A126" s="343">
        <f t="shared" si="23"/>
        <v>1</v>
      </c>
      <c r="B126" s="346" t="s">
        <v>352</v>
      </c>
      <c r="C126" s="395">
        <v>2585310</v>
      </c>
      <c r="D126" s="408"/>
      <c r="E126" s="395">
        <v>266462</v>
      </c>
      <c r="F126" s="409">
        <v>0</v>
      </c>
      <c r="G126" s="395">
        <v>72209</v>
      </c>
      <c r="H126" s="409">
        <v>0</v>
      </c>
      <c r="I126" s="409">
        <v>0</v>
      </c>
      <c r="J126" s="409">
        <v>0</v>
      </c>
      <c r="K126" s="395">
        <v>153368</v>
      </c>
      <c r="L126" s="409">
        <v>0</v>
      </c>
      <c r="M126" s="395">
        <v>355124</v>
      </c>
      <c r="N126" s="344">
        <f t="shared" si="24"/>
        <v>847163</v>
      </c>
      <c r="O126" s="408"/>
      <c r="P126" s="395">
        <v>800658</v>
      </c>
      <c r="Q126" s="395">
        <v>122123</v>
      </c>
      <c r="R126" s="395">
        <v>761104</v>
      </c>
      <c r="S126" s="395">
        <v>297269</v>
      </c>
      <c r="T126" s="409">
        <v>0</v>
      </c>
      <c r="U126" s="409">
        <v>0</v>
      </c>
      <c r="V126" s="409">
        <v>0</v>
      </c>
      <c r="W126" s="349">
        <f t="shared" si="33"/>
        <v>1981154</v>
      </c>
      <c r="X126" s="408"/>
      <c r="Y126" s="409"/>
      <c r="Z126" s="409"/>
      <c r="AA126" s="409"/>
      <c r="AB126" s="409"/>
      <c r="AC126" s="409"/>
      <c r="AD126" s="409"/>
      <c r="AE126" s="344">
        <f t="shared" si="25"/>
        <v>0</v>
      </c>
      <c r="AF126" s="408"/>
      <c r="AG126" s="344">
        <f t="shared" si="34"/>
        <v>2828317</v>
      </c>
      <c r="AH126" s="408"/>
      <c r="AI126" s="343">
        <v>0</v>
      </c>
      <c r="AJ126" s="343">
        <v>0</v>
      </c>
      <c r="AK126" s="343">
        <v>0</v>
      </c>
      <c r="AL126" s="343">
        <v>0</v>
      </c>
      <c r="AM126" s="344">
        <f t="shared" si="30"/>
        <v>0</v>
      </c>
      <c r="AN126" s="408"/>
      <c r="AO126" s="395">
        <v>415664</v>
      </c>
      <c r="AP126" s="343">
        <v>0</v>
      </c>
      <c r="AQ126" s="343">
        <v>0</v>
      </c>
      <c r="AR126" s="343">
        <v>0</v>
      </c>
      <c r="AS126" s="344">
        <f t="shared" si="26"/>
        <v>415664</v>
      </c>
      <c r="AT126" s="408"/>
      <c r="AU126" s="395">
        <v>54296</v>
      </c>
      <c r="AV126" s="395">
        <v>49767</v>
      </c>
      <c r="AW126" s="395">
        <v>26600</v>
      </c>
      <c r="AX126" s="343">
        <v>0</v>
      </c>
      <c r="AY126" s="343">
        <v>0</v>
      </c>
      <c r="AZ126" s="395">
        <v>95535</v>
      </c>
      <c r="BA126" s="344">
        <f t="shared" si="31"/>
        <v>226198</v>
      </c>
      <c r="BB126" s="408"/>
      <c r="BC126" s="395">
        <v>89275</v>
      </c>
      <c r="BD126" s="395">
        <v>174987</v>
      </c>
      <c r="BE126" s="395">
        <v>98202</v>
      </c>
      <c r="BF126" s="395">
        <v>24738</v>
      </c>
      <c r="BG126" s="344">
        <f>(SUM(BC126:BF126))</f>
        <v>387202</v>
      </c>
      <c r="BH126" s="408"/>
      <c r="BI126" s="395">
        <v>723613</v>
      </c>
      <c r="BJ126" s="408"/>
      <c r="BK126" s="395">
        <v>259686</v>
      </c>
      <c r="BL126" s="343">
        <v>0</v>
      </c>
      <c r="BM126" s="395">
        <v>128739</v>
      </c>
      <c r="BN126" s="343">
        <v>0</v>
      </c>
      <c r="BO126" s="395">
        <v>50300</v>
      </c>
      <c r="BP126" s="343">
        <v>0</v>
      </c>
      <c r="BQ126" s="343">
        <v>0</v>
      </c>
      <c r="BR126" s="343">
        <v>0</v>
      </c>
      <c r="BS126" s="343">
        <v>0</v>
      </c>
      <c r="BT126" s="343">
        <v>0</v>
      </c>
      <c r="BU126" s="343">
        <v>0</v>
      </c>
      <c r="BV126" s="343">
        <v>0</v>
      </c>
      <c r="BW126" s="344">
        <f t="shared" si="29"/>
        <v>438725</v>
      </c>
      <c r="BX126" s="345" t="s">
        <v>12</v>
      </c>
      <c r="BY126" s="344">
        <f t="shared" si="37"/>
        <v>2191402</v>
      </c>
      <c r="BZ126" s="345" t="s">
        <v>12</v>
      </c>
      <c r="CA126" s="344">
        <f t="shared" si="35"/>
        <v>636915</v>
      </c>
      <c r="CB126" s="345" t="s">
        <v>12</v>
      </c>
      <c r="CC126" s="343">
        <v>0</v>
      </c>
      <c r="CD126" s="408"/>
      <c r="CE126" s="344">
        <f t="shared" si="36"/>
        <v>3222225</v>
      </c>
      <c r="CF126" s="408"/>
      <c r="CG126" s="395">
        <v>1000000</v>
      </c>
      <c r="CH126" s="395">
        <v>2222221</v>
      </c>
      <c r="CI126" s="344">
        <f t="shared" si="27"/>
        <v>4</v>
      </c>
      <c r="CJ126" s="394" t="s">
        <v>732</v>
      </c>
      <c r="CK126" s="417"/>
      <c r="CL126" s="415"/>
      <c r="CM126" s="415"/>
      <c r="CN126" s="415"/>
      <c r="CO126" s="415"/>
      <c r="CP126" s="415"/>
      <c r="CQ126" s="415"/>
      <c r="CR126" s="415"/>
      <c r="CS126" s="415"/>
      <c r="CT126" s="415"/>
      <c r="CU126" s="415"/>
      <c r="CV126" s="415"/>
      <c r="CW126" s="415"/>
      <c r="CX126" s="415"/>
      <c r="CY126" s="415"/>
      <c r="CZ126" s="415"/>
    </row>
    <row r="127" spans="1:104" x14ac:dyDescent="0.2">
      <c r="A127" s="343">
        <f t="shared" si="23"/>
        <v>1</v>
      </c>
      <c r="B127" s="346" t="s">
        <v>353</v>
      </c>
      <c r="C127" s="395">
        <v>95367</v>
      </c>
      <c r="D127" s="408"/>
      <c r="E127" s="409">
        <v>0</v>
      </c>
      <c r="F127" s="409">
        <v>0</v>
      </c>
      <c r="G127" s="395">
        <v>30.8</v>
      </c>
      <c r="H127" s="409">
        <v>0</v>
      </c>
      <c r="I127" s="409">
        <v>0</v>
      </c>
      <c r="J127" s="409">
        <v>0</v>
      </c>
      <c r="K127" s="409">
        <v>0</v>
      </c>
      <c r="L127" s="409">
        <v>0</v>
      </c>
      <c r="M127" s="409">
        <v>0</v>
      </c>
      <c r="N127" s="344">
        <f t="shared" si="24"/>
        <v>30.8</v>
      </c>
      <c r="O127" s="408"/>
      <c r="P127" s="395">
        <v>44554.61</v>
      </c>
      <c r="Q127" s="395">
        <v>7143.66</v>
      </c>
      <c r="R127" s="395">
        <v>43429.98</v>
      </c>
      <c r="S127" s="409">
        <v>0</v>
      </c>
      <c r="T127" s="409">
        <v>0</v>
      </c>
      <c r="U127" s="409">
        <v>0</v>
      </c>
      <c r="V127" s="395">
        <v>3089.14</v>
      </c>
      <c r="W127" s="349">
        <f t="shared" si="33"/>
        <v>98217.39</v>
      </c>
      <c r="X127" s="408"/>
      <c r="Y127" s="409"/>
      <c r="Z127" s="409"/>
      <c r="AA127" s="409"/>
      <c r="AB127" s="409"/>
      <c r="AC127" s="409"/>
      <c r="AD127" s="409"/>
      <c r="AE127" s="344">
        <f t="shared" si="25"/>
        <v>0</v>
      </c>
      <c r="AF127" s="408"/>
      <c r="AG127" s="344">
        <f t="shared" si="34"/>
        <v>98248.19</v>
      </c>
      <c r="AH127" s="408"/>
      <c r="AI127" s="343">
        <v>0</v>
      </c>
      <c r="AJ127" s="343">
        <v>0</v>
      </c>
      <c r="AK127" s="343">
        <v>0</v>
      </c>
      <c r="AL127" s="343">
        <v>0</v>
      </c>
      <c r="AM127" s="344">
        <f t="shared" si="30"/>
        <v>0</v>
      </c>
      <c r="AN127" s="408"/>
      <c r="AO127" s="343">
        <v>0</v>
      </c>
      <c r="AP127" s="343">
        <v>0</v>
      </c>
      <c r="AQ127" s="343">
        <v>0</v>
      </c>
      <c r="AR127" s="395">
        <v>175.75</v>
      </c>
      <c r="AS127" s="344">
        <f t="shared" si="26"/>
        <v>175.75</v>
      </c>
      <c r="AT127" s="408"/>
      <c r="AU127" s="343">
        <v>0</v>
      </c>
      <c r="AV127" s="343">
        <v>0</v>
      </c>
      <c r="AW127" s="395">
        <v>562.5</v>
      </c>
      <c r="AX127" s="395">
        <v>3449.5</v>
      </c>
      <c r="AY127" s="343">
        <v>0</v>
      </c>
      <c r="AZ127" s="343">
        <v>0</v>
      </c>
      <c r="BA127" s="344">
        <f t="shared" si="31"/>
        <v>4012</v>
      </c>
      <c r="BB127" s="408"/>
      <c r="BC127" s="343">
        <v>0</v>
      </c>
      <c r="BD127" s="343">
        <v>0</v>
      </c>
      <c r="BE127" s="395">
        <v>8003.32</v>
      </c>
      <c r="BF127" s="343">
        <v>0</v>
      </c>
      <c r="BG127" s="344">
        <f>(SUM(BC127:BF127))</f>
        <v>8003.32</v>
      </c>
      <c r="BH127" s="408"/>
      <c r="BI127" s="343">
        <v>0</v>
      </c>
      <c r="BJ127" s="408"/>
      <c r="BK127" s="343">
        <v>0</v>
      </c>
      <c r="BL127" s="343">
        <v>0</v>
      </c>
      <c r="BM127" s="395">
        <v>2324.7600000000002</v>
      </c>
      <c r="BN127" s="343">
        <v>0</v>
      </c>
      <c r="BO127" s="343">
        <v>0</v>
      </c>
      <c r="BP127" s="343">
        <v>0</v>
      </c>
      <c r="BQ127" s="343">
        <v>0</v>
      </c>
      <c r="BR127" s="343">
        <v>0</v>
      </c>
      <c r="BS127" s="343">
        <v>0</v>
      </c>
      <c r="BT127" s="343">
        <v>0</v>
      </c>
      <c r="BU127" s="343">
        <v>0</v>
      </c>
      <c r="BV127" s="395">
        <v>3166</v>
      </c>
      <c r="BW127" s="344">
        <f t="shared" si="29"/>
        <v>5490.76</v>
      </c>
      <c r="BX127" s="345" t="s">
        <v>12</v>
      </c>
      <c r="BY127" s="344">
        <f t="shared" si="37"/>
        <v>17681.830000000002</v>
      </c>
      <c r="BZ127" s="345" t="s">
        <v>12</v>
      </c>
      <c r="CA127" s="344">
        <f t="shared" si="35"/>
        <v>80566.36</v>
      </c>
      <c r="CB127" s="345" t="s">
        <v>12</v>
      </c>
      <c r="CC127" s="343">
        <v>0</v>
      </c>
      <c r="CD127" s="408"/>
      <c r="CE127" s="344">
        <f t="shared" si="36"/>
        <v>175933.36</v>
      </c>
      <c r="CF127" s="408"/>
      <c r="CG127" s="395">
        <v>150933.35999999999</v>
      </c>
      <c r="CH127" s="395">
        <v>25000</v>
      </c>
      <c r="CI127" s="344">
        <f t="shared" si="27"/>
        <v>0</v>
      </c>
      <c r="CJ127" s="394" t="s">
        <v>732</v>
      </c>
      <c r="CK127" s="417"/>
      <c r="CL127" s="415"/>
      <c r="CM127" s="415"/>
      <c r="CN127" s="415"/>
      <c r="CO127" s="415"/>
      <c r="CP127" s="415"/>
      <c r="CQ127" s="415"/>
      <c r="CR127" s="415"/>
      <c r="CS127" s="415"/>
      <c r="CT127" s="415"/>
      <c r="CU127" s="415"/>
      <c r="CV127" s="415"/>
      <c r="CW127" s="415"/>
      <c r="CX127" s="415"/>
      <c r="CY127" s="415"/>
      <c r="CZ127" s="415"/>
    </row>
    <row r="128" spans="1:104" x14ac:dyDescent="0.2">
      <c r="A128" s="343">
        <f t="shared" si="23"/>
        <v>1</v>
      </c>
      <c r="B128" s="346" t="s">
        <v>354</v>
      </c>
      <c r="C128" s="395">
        <v>213689</v>
      </c>
      <c r="D128" s="408"/>
      <c r="E128" s="409">
        <v>0</v>
      </c>
      <c r="F128" s="409">
        <v>0</v>
      </c>
      <c r="G128" s="395">
        <v>2204</v>
      </c>
      <c r="H128" s="409">
        <v>0</v>
      </c>
      <c r="I128" s="409">
        <v>0</v>
      </c>
      <c r="J128" s="409">
        <v>0</v>
      </c>
      <c r="K128" s="409">
        <v>0</v>
      </c>
      <c r="L128" s="409">
        <v>0</v>
      </c>
      <c r="M128" s="409">
        <v>0</v>
      </c>
      <c r="N128" s="344">
        <f t="shared" si="24"/>
        <v>2204</v>
      </c>
      <c r="O128" s="408"/>
      <c r="P128" s="395">
        <v>16755</v>
      </c>
      <c r="Q128" s="395">
        <v>2533</v>
      </c>
      <c r="R128" s="395">
        <v>13465</v>
      </c>
      <c r="S128" s="409">
        <v>0</v>
      </c>
      <c r="T128" s="409">
        <v>0</v>
      </c>
      <c r="U128" s="409">
        <v>0</v>
      </c>
      <c r="V128" s="409">
        <v>0</v>
      </c>
      <c r="W128" s="349">
        <f t="shared" si="33"/>
        <v>32753</v>
      </c>
      <c r="X128" s="408"/>
      <c r="Y128" s="409"/>
      <c r="Z128" s="409"/>
      <c r="AA128" s="409"/>
      <c r="AB128" s="409"/>
      <c r="AC128" s="409"/>
      <c r="AD128" s="409"/>
      <c r="AE128" s="344">
        <f t="shared" si="25"/>
        <v>0</v>
      </c>
      <c r="AF128" s="408"/>
      <c r="AG128" s="344">
        <f t="shared" si="34"/>
        <v>34957</v>
      </c>
      <c r="AH128" s="408"/>
      <c r="AI128" s="343">
        <v>0</v>
      </c>
      <c r="AJ128" s="343">
        <v>0</v>
      </c>
      <c r="AK128" s="343">
        <v>0</v>
      </c>
      <c r="AL128" s="343">
        <v>0</v>
      </c>
      <c r="AM128" s="344">
        <f t="shared" si="30"/>
        <v>0</v>
      </c>
      <c r="AN128" s="408"/>
      <c r="AO128" s="343">
        <v>0</v>
      </c>
      <c r="AP128" s="343">
        <v>0</v>
      </c>
      <c r="AQ128" s="343">
        <v>0</v>
      </c>
      <c r="AR128" s="343">
        <v>0</v>
      </c>
      <c r="AS128" s="344">
        <f t="shared" si="26"/>
        <v>0</v>
      </c>
      <c r="AT128" s="408"/>
      <c r="AU128" s="343">
        <v>0</v>
      </c>
      <c r="AV128" s="343">
        <v>0</v>
      </c>
      <c r="AW128" s="395">
        <v>3746</v>
      </c>
      <c r="AX128" s="343">
        <v>0</v>
      </c>
      <c r="AY128" s="343">
        <v>0</v>
      </c>
      <c r="AZ128" s="343">
        <v>0</v>
      </c>
      <c r="BA128" s="344">
        <f t="shared" si="31"/>
        <v>3746</v>
      </c>
      <c r="BB128" s="408"/>
      <c r="BC128" s="343">
        <v>0</v>
      </c>
      <c r="BD128" s="343">
        <v>0</v>
      </c>
      <c r="BE128" s="343">
        <v>0</v>
      </c>
      <c r="BF128" s="343">
        <v>0</v>
      </c>
      <c r="BG128" s="344">
        <f t="shared" si="32"/>
        <v>0</v>
      </c>
      <c r="BH128" s="408"/>
      <c r="BI128" s="343">
        <v>0</v>
      </c>
      <c r="BJ128" s="408"/>
      <c r="BK128" s="343">
        <v>0</v>
      </c>
      <c r="BL128" s="343">
        <v>0</v>
      </c>
      <c r="BM128" s="395">
        <v>2095</v>
      </c>
      <c r="BN128" s="343">
        <v>0</v>
      </c>
      <c r="BO128" s="343">
        <v>0</v>
      </c>
      <c r="BP128" s="343">
        <v>0</v>
      </c>
      <c r="BQ128" s="343">
        <v>0</v>
      </c>
      <c r="BR128" s="343">
        <v>0</v>
      </c>
      <c r="BS128" s="343">
        <v>0</v>
      </c>
      <c r="BT128" s="343">
        <v>0</v>
      </c>
      <c r="BU128" s="343">
        <v>0</v>
      </c>
      <c r="BV128" s="343">
        <v>0</v>
      </c>
      <c r="BW128" s="344">
        <f t="shared" si="29"/>
        <v>2095</v>
      </c>
      <c r="BX128" s="345" t="s">
        <v>12</v>
      </c>
      <c r="BY128" s="344">
        <f t="shared" si="37"/>
        <v>5841</v>
      </c>
      <c r="BZ128" s="345" t="s">
        <v>12</v>
      </c>
      <c r="CA128" s="344">
        <f t="shared" si="35"/>
        <v>29116</v>
      </c>
      <c r="CB128" s="345" t="s">
        <v>12</v>
      </c>
      <c r="CC128" s="343">
        <v>0</v>
      </c>
      <c r="CD128" s="408"/>
      <c r="CE128" s="344">
        <f t="shared" si="36"/>
        <v>242805</v>
      </c>
      <c r="CF128" s="408"/>
      <c r="CG128" s="439"/>
      <c r="CH128" s="395">
        <v>242805</v>
      </c>
      <c r="CI128" s="344">
        <f t="shared" si="27"/>
        <v>0</v>
      </c>
      <c r="CJ128" s="394" t="s">
        <v>732</v>
      </c>
      <c r="CK128" s="417"/>
      <c r="CL128" s="415"/>
      <c r="CM128" s="415"/>
      <c r="CN128" s="415"/>
      <c r="CO128" s="415"/>
      <c r="CP128" s="415"/>
      <c r="CQ128" s="415"/>
      <c r="CR128" s="415"/>
      <c r="CS128" s="415"/>
      <c r="CT128" s="415"/>
      <c r="CU128" s="415"/>
      <c r="CV128" s="415"/>
      <c r="CW128" s="415"/>
      <c r="CX128" s="415"/>
      <c r="CY128" s="415"/>
      <c r="CZ128" s="415"/>
    </row>
    <row r="129" spans="1:104" x14ac:dyDescent="0.2">
      <c r="A129" s="343">
        <f t="shared" si="23"/>
        <v>1</v>
      </c>
      <c r="B129" s="346" t="s">
        <v>355</v>
      </c>
      <c r="C129" s="411">
        <v>0</v>
      </c>
      <c r="D129" s="408"/>
      <c r="E129" s="395">
        <v>83080</v>
      </c>
      <c r="F129" s="409">
        <v>0</v>
      </c>
      <c r="G129" s="409">
        <v>0</v>
      </c>
      <c r="H129" s="395">
        <v>103109</v>
      </c>
      <c r="I129" s="409">
        <v>0</v>
      </c>
      <c r="J129" s="409">
        <v>0</v>
      </c>
      <c r="K129" s="409">
        <v>0</v>
      </c>
      <c r="L129" s="409">
        <v>0</v>
      </c>
      <c r="M129" s="395">
        <v>14736</v>
      </c>
      <c r="N129" s="344">
        <f t="shared" si="24"/>
        <v>200925</v>
      </c>
      <c r="O129" s="408"/>
      <c r="P129" s="395">
        <v>33124</v>
      </c>
      <c r="Q129" s="395">
        <v>5031</v>
      </c>
      <c r="R129" s="395">
        <v>31312</v>
      </c>
      <c r="S129" s="409">
        <v>0</v>
      </c>
      <c r="T129" s="409">
        <v>0</v>
      </c>
      <c r="U129" s="409">
        <v>0</v>
      </c>
      <c r="V129" s="409">
        <v>0</v>
      </c>
      <c r="W129" s="349">
        <f t="shared" si="33"/>
        <v>69467</v>
      </c>
      <c r="X129" s="408"/>
      <c r="Y129" s="409"/>
      <c r="Z129" s="409"/>
      <c r="AA129" s="409"/>
      <c r="AB129" s="409"/>
      <c r="AC129" s="409"/>
      <c r="AD129" s="409"/>
      <c r="AE129" s="344">
        <f t="shared" si="25"/>
        <v>0</v>
      </c>
      <c r="AF129" s="408"/>
      <c r="AG129" s="344">
        <f t="shared" si="34"/>
        <v>270392</v>
      </c>
      <c r="AH129" s="408"/>
      <c r="AI129" s="343">
        <v>0</v>
      </c>
      <c r="AJ129" s="343">
        <v>0</v>
      </c>
      <c r="AK129" s="343">
        <v>0</v>
      </c>
      <c r="AL129" s="343">
        <v>0</v>
      </c>
      <c r="AM129" s="344">
        <f t="shared" si="30"/>
        <v>0</v>
      </c>
      <c r="AN129" s="408"/>
      <c r="AO129" s="343">
        <v>0</v>
      </c>
      <c r="AP129" s="343">
        <v>0</v>
      </c>
      <c r="AQ129" s="343">
        <v>0</v>
      </c>
      <c r="AR129" s="395">
        <v>292</v>
      </c>
      <c r="AS129" s="344">
        <f t="shared" si="26"/>
        <v>292</v>
      </c>
      <c r="AT129" s="408"/>
      <c r="AU129" s="343">
        <v>0</v>
      </c>
      <c r="AV129" s="343">
        <v>0</v>
      </c>
      <c r="AW129" s="395">
        <v>24004</v>
      </c>
      <c r="AX129" s="343">
        <v>0</v>
      </c>
      <c r="AY129" s="343">
        <v>0</v>
      </c>
      <c r="AZ129" s="395">
        <v>112414</v>
      </c>
      <c r="BA129" s="344">
        <f t="shared" si="31"/>
        <v>136418</v>
      </c>
      <c r="BB129" s="408"/>
      <c r="BC129" s="343">
        <v>0</v>
      </c>
      <c r="BD129" s="395">
        <v>48759</v>
      </c>
      <c r="BE129" s="395">
        <v>17481</v>
      </c>
      <c r="BF129" s="343">
        <v>0</v>
      </c>
      <c r="BG129" s="344">
        <f>(SUM(BC129:BF129))</f>
        <v>66240</v>
      </c>
      <c r="BH129" s="408"/>
      <c r="BI129" s="343">
        <v>0</v>
      </c>
      <c r="BJ129" s="408"/>
      <c r="BK129" s="343">
        <v>0</v>
      </c>
      <c r="BL129" s="343">
        <v>0</v>
      </c>
      <c r="BM129" s="395">
        <v>24593</v>
      </c>
      <c r="BN129" s="343">
        <v>0</v>
      </c>
      <c r="BO129" s="395">
        <v>5987</v>
      </c>
      <c r="BP129" s="343">
        <v>0</v>
      </c>
      <c r="BQ129" s="343">
        <v>0</v>
      </c>
      <c r="BR129" s="343">
        <v>0</v>
      </c>
      <c r="BS129" s="343">
        <v>0</v>
      </c>
      <c r="BT129" s="343">
        <v>0</v>
      </c>
      <c r="BU129" s="343">
        <v>0</v>
      </c>
      <c r="BV129" s="395">
        <v>2795</v>
      </c>
      <c r="BW129" s="344">
        <f t="shared" si="29"/>
        <v>33375</v>
      </c>
      <c r="BX129" s="345" t="s">
        <v>12</v>
      </c>
      <c r="BY129" s="344">
        <f t="shared" si="37"/>
        <v>236325</v>
      </c>
      <c r="BZ129" s="345" t="s">
        <v>12</v>
      </c>
      <c r="CA129" s="344">
        <f t="shared" si="35"/>
        <v>34067</v>
      </c>
      <c r="CB129" s="345" t="s">
        <v>12</v>
      </c>
      <c r="CC129" s="343">
        <v>0</v>
      </c>
      <c r="CD129" s="408"/>
      <c r="CE129" s="344">
        <f t="shared" si="36"/>
        <v>34067</v>
      </c>
      <c r="CF129" s="408"/>
      <c r="CG129" s="395">
        <v>34067</v>
      </c>
      <c r="CH129" s="439"/>
      <c r="CI129" s="344">
        <f t="shared" si="27"/>
        <v>0</v>
      </c>
      <c r="CJ129" s="394" t="s">
        <v>732</v>
      </c>
      <c r="CK129" s="417"/>
      <c r="CL129" s="415"/>
      <c r="CM129" s="415"/>
      <c r="CN129" s="415"/>
      <c r="CO129" s="415"/>
      <c r="CP129" s="415"/>
      <c r="CQ129" s="415"/>
      <c r="CR129" s="415"/>
      <c r="CS129" s="415"/>
      <c r="CT129" s="415"/>
      <c r="CU129" s="415"/>
      <c r="CV129" s="415"/>
      <c r="CW129" s="415"/>
      <c r="CX129" s="415"/>
      <c r="CY129" s="415"/>
      <c r="CZ129" s="415"/>
    </row>
    <row r="130" spans="1:104" x14ac:dyDescent="0.2">
      <c r="A130" s="343">
        <f t="shared" si="23"/>
        <v>1</v>
      </c>
      <c r="B130" s="346" t="s">
        <v>356</v>
      </c>
      <c r="C130" s="395">
        <v>23186</v>
      </c>
      <c r="D130" s="408"/>
      <c r="E130" s="395">
        <v>7237</v>
      </c>
      <c r="F130" s="409">
        <v>0</v>
      </c>
      <c r="G130" s="409">
        <v>0</v>
      </c>
      <c r="H130" s="409">
        <v>0</v>
      </c>
      <c r="I130" s="409">
        <v>0</v>
      </c>
      <c r="J130" s="409">
        <v>0</v>
      </c>
      <c r="K130" s="409">
        <v>0</v>
      </c>
      <c r="L130" s="409">
        <v>0</v>
      </c>
      <c r="M130" s="409">
        <v>0</v>
      </c>
      <c r="N130" s="344">
        <f t="shared" si="24"/>
        <v>7237</v>
      </c>
      <c r="O130" s="408"/>
      <c r="P130" s="395">
        <v>6026</v>
      </c>
      <c r="Q130" s="395">
        <v>901</v>
      </c>
      <c r="R130" s="395">
        <v>5647</v>
      </c>
      <c r="S130" s="409">
        <v>0</v>
      </c>
      <c r="T130" s="409">
        <v>0</v>
      </c>
      <c r="U130" s="409">
        <v>0</v>
      </c>
      <c r="V130" s="409">
        <v>0</v>
      </c>
      <c r="W130" s="349">
        <f t="shared" si="33"/>
        <v>12574</v>
      </c>
      <c r="X130" s="408"/>
      <c r="Y130" s="409"/>
      <c r="Z130" s="409"/>
      <c r="AA130" s="409"/>
      <c r="AB130" s="409"/>
      <c r="AC130" s="409"/>
      <c r="AD130" s="409"/>
      <c r="AE130" s="344">
        <f t="shared" si="25"/>
        <v>0</v>
      </c>
      <c r="AF130" s="408"/>
      <c r="AG130" s="344">
        <f t="shared" si="34"/>
        <v>19811</v>
      </c>
      <c r="AH130" s="408"/>
      <c r="AI130" s="343">
        <v>0</v>
      </c>
      <c r="AJ130" s="343">
        <v>0</v>
      </c>
      <c r="AK130" s="343">
        <v>0</v>
      </c>
      <c r="AL130" s="343">
        <v>0</v>
      </c>
      <c r="AM130" s="344">
        <f t="shared" si="30"/>
        <v>0</v>
      </c>
      <c r="AN130" s="408"/>
      <c r="AO130" s="343">
        <v>0</v>
      </c>
      <c r="AP130" s="343">
        <v>0</v>
      </c>
      <c r="AQ130" s="343">
        <v>0</v>
      </c>
      <c r="AR130" s="343">
        <v>0</v>
      </c>
      <c r="AS130" s="344">
        <f t="shared" si="26"/>
        <v>0</v>
      </c>
      <c r="AT130" s="408"/>
      <c r="AU130" s="343">
        <v>0</v>
      </c>
      <c r="AV130" s="395">
        <v>3000</v>
      </c>
      <c r="AW130" s="343">
        <v>0</v>
      </c>
      <c r="AX130" s="343">
        <v>0</v>
      </c>
      <c r="AY130" s="343">
        <v>0</v>
      </c>
      <c r="AZ130" s="395">
        <v>77</v>
      </c>
      <c r="BA130" s="344">
        <f t="shared" si="31"/>
        <v>3077</v>
      </c>
      <c r="BB130" s="408"/>
      <c r="BC130" s="395">
        <v>300</v>
      </c>
      <c r="BD130" s="343">
        <v>0</v>
      </c>
      <c r="BE130" s="395">
        <v>492</v>
      </c>
      <c r="BF130" s="343">
        <v>0</v>
      </c>
      <c r="BG130" s="344">
        <f>(SUM(BC130:BF130))</f>
        <v>792</v>
      </c>
      <c r="BH130" s="408"/>
      <c r="BI130" s="395">
        <v>1787</v>
      </c>
      <c r="BJ130" s="408"/>
      <c r="BK130" s="343">
        <v>0</v>
      </c>
      <c r="BL130" s="343">
        <v>0</v>
      </c>
      <c r="BM130" s="395">
        <v>2298</v>
      </c>
      <c r="BN130" s="343">
        <v>0</v>
      </c>
      <c r="BO130" s="343">
        <v>0</v>
      </c>
      <c r="BP130" s="343">
        <v>0</v>
      </c>
      <c r="BQ130" s="343">
        <v>0</v>
      </c>
      <c r="BR130" s="343">
        <v>0</v>
      </c>
      <c r="BS130" s="343">
        <v>0</v>
      </c>
      <c r="BT130" s="343">
        <v>0</v>
      </c>
      <c r="BU130" s="343">
        <v>0</v>
      </c>
      <c r="BV130" s="343">
        <v>0</v>
      </c>
      <c r="BW130" s="344">
        <f t="shared" si="29"/>
        <v>2298</v>
      </c>
      <c r="BX130" s="345" t="s">
        <v>12</v>
      </c>
      <c r="BY130" s="344">
        <f t="shared" si="37"/>
        <v>7954</v>
      </c>
      <c r="BZ130" s="345" t="s">
        <v>12</v>
      </c>
      <c r="CA130" s="344">
        <f t="shared" si="35"/>
        <v>11857</v>
      </c>
      <c r="CB130" s="345" t="s">
        <v>12</v>
      </c>
      <c r="CC130" s="343">
        <v>0</v>
      </c>
      <c r="CD130" s="408"/>
      <c r="CE130" s="344">
        <f t="shared" si="36"/>
        <v>35043</v>
      </c>
      <c r="CF130" s="408"/>
      <c r="CG130" s="395">
        <v>32043</v>
      </c>
      <c r="CH130" s="395">
        <v>3000</v>
      </c>
      <c r="CI130" s="344">
        <f t="shared" si="27"/>
        <v>0</v>
      </c>
      <c r="CJ130" s="394" t="s">
        <v>732</v>
      </c>
      <c r="CK130" s="417"/>
      <c r="CL130" s="415"/>
      <c r="CM130" s="415"/>
      <c r="CN130" s="415"/>
      <c r="CO130" s="415"/>
      <c r="CP130" s="415"/>
      <c r="CQ130" s="415"/>
      <c r="CR130" s="415"/>
      <c r="CS130" s="415"/>
      <c r="CT130" s="415"/>
      <c r="CU130" s="415"/>
      <c r="CV130" s="415"/>
      <c r="CW130" s="415"/>
      <c r="CX130" s="415"/>
      <c r="CY130" s="415"/>
      <c r="CZ130" s="415"/>
    </row>
    <row r="131" spans="1:104" x14ac:dyDescent="0.2">
      <c r="A131" s="343">
        <f t="shared" si="23"/>
        <v>1</v>
      </c>
      <c r="B131" s="346" t="s">
        <v>357</v>
      </c>
      <c r="C131" s="395">
        <v>48865024</v>
      </c>
      <c r="D131" s="408"/>
      <c r="E131" s="395">
        <v>5478876</v>
      </c>
      <c r="F131" s="395">
        <v>5650</v>
      </c>
      <c r="G131" s="395">
        <v>677014</v>
      </c>
      <c r="H131" s="395">
        <v>2101876</v>
      </c>
      <c r="I131" s="409">
        <v>0</v>
      </c>
      <c r="J131" s="409">
        <v>0</v>
      </c>
      <c r="K131" s="395">
        <v>8057364</v>
      </c>
      <c r="L131" s="409">
        <v>0</v>
      </c>
      <c r="M131" s="395">
        <v>497994</v>
      </c>
      <c r="N131" s="344">
        <f t="shared" si="24"/>
        <v>16818774</v>
      </c>
      <c r="O131" s="408"/>
      <c r="P131" s="395">
        <v>10598336</v>
      </c>
      <c r="Q131" s="409"/>
      <c r="R131" s="409"/>
      <c r="S131" s="409">
        <v>0</v>
      </c>
      <c r="T131" s="409">
        <v>0</v>
      </c>
      <c r="U131" s="409">
        <v>0</v>
      </c>
      <c r="V131" s="409">
        <v>0</v>
      </c>
      <c r="W131" s="349">
        <f t="shared" si="33"/>
        <v>10598336</v>
      </c>
      <c r="X131" s="408"/>
      <c r="Y131" s="409"/>
      <c r="Z131" s="409"/>
      <c r="AA131" s="409"/>
      <c r="AB131" s="409"/>
      <c r="AC131" s="409"/>
      <c r="AD131" s="395">
        <v>320377</v>
      </c>
      <c r="AE131" s="344">
        <f t="shared" si="25"/>
        <v>320377</v>
      </c>
      <c r="AF131" s="408"/>
      <c r="AG131" s="344">
        <f t="shared" si="34"/>
        <v>27737487</v>
      </c>
      <c r="AH131" s="408"/>
      <c r="AI131" s="395">
        <v>1244153</v>
      </c>
      <c r="AJ131" s="343">
        <v>0</v>
      </c>
      <c r="AK131" s="343">
        <v>0</v>
      </c>
      <c r="AL131" s="343">
        <v>0</v>
      </c>
      <c r="AM131" s="344">
        <f t="shared" si="30"/>
        <v>1244153</v>
      </c>
      <c r="AN131" s="408"/>
      <c r="AO131" s="395">
        <v>7086012</v>
      </c>
      <c r="AP131" s="395">
        <v>205736</v>
      </c>
      <c r="AQ131" s="343">
        <v>0</v>
      </c>
      <c r="AR131" s="343">
        <v>0</v>
      </c>
      <c r="AS131" s="344">
        <f t="shared" si="26"/>
        <v>7291748</v>
      </c>
      <c r="AT131" s="408"/>
      <c r="AU131" s="395">
        <v>2090524</v>
      </c>
      <c r="AV131" s="395">
        <v>231979</v>
      </c>
      <c r="AW131" s="395">
        <v>436915</v>
      </c>
      <c r="AX131" s="395">
        <v>40426</v>
      </c>
      <c r="AY131" s="343">
        <v>0</v>
      </c>
      <c r="AZ131" s="395">
        <v>279274</v>
      </c>
      <c r="BA131" s="344">
        <f t="shared" si="31"/>
        <v>3079118</v>
      </c>
      <c r="BB131" s="408"/>
      <c r="BC131" s="395">
        <v>1265307</v>
      </c>
      <c r="BD131" s="395">
        <v>148798</v>
      </c>
      <c r="BE131" s="395">
        <v>821318</v>
      </c>
      <c r="BF131" s="395">
        <v>1040345</v>
      </c>
      <c r="BG131" s="344">
        <f>(SUM(BC131:BF131))</f>
        <v>3275768</v>
      </c>
      <c r="BH131" s="408"/>
      <c r="BI131" s="395">
        <v>4987462</v>
      </c>
      <c r="BJ131" s="408"/>
      <c r="BK131" s="395">
        <v>1561076</v>
      </c>
      <c r="BL131" s="343">
        <v>0</v>
      </c>
      <c r="BM131" s="395">
        <v>1050605</v>
      </c>
      <c r="BN131" s="343">
        <v>0</v>
      </c>
      <c r="BO131" s="395">
        <v>33884</v>
      </c>
      <c r="BP131" s="343">
        <v>0</v>
      </c>
      <c r="BQ131" s="343">
        <v>0</v>
      </c>
      <c r="BR131" s="343">
        <v>0</v>
      </c>
      <c r="BS131" s="343">
        <v>0</v>
      </c>
      <c r="BT131" s="343">
        <v>0</v>
      </c>
      <c r="BU131" s="395">
        <v>881447</v>
      </c>
      <c r="BV131" s="343">
        <v>0</v>
      </c>
      <c r="BW131" s="344">
        <f t="shared" si="29"/>
        <v>3527012</v>
      </c>
      <c r="BX131" s="345" t="s">
        <v>12</v>
      </c>
      <c r="BY131" s="344">
        <f t="shared" si="37"/>
        <v>23405261</v>
      </c>
      <c r="BZ131" s="345" t="s">
        <v>12</v>
      </c>
      <c r="CA131" s="344">
        <f t="shared" si="35"/>
        <v>4332226</v>
      </c>
      <c r="CB131" s="345" t="s">
        <v>12</v>
      </c>
      <c r="CC131" s="343">
        <v>0</v>
      </c>
      <c r="CD131" s="408"/>
      <c r="CE131" s="344">
        <f t="shared" si="36"/>
        <v>53197250</v>
      </c>
      <c r="CF131" s="408"/>
      <c r="CG131" s="395">
        <v>23909509</v>
      </c>
      <c r="CH131" s="395">
        <v>9022943</v>
      </c>
      <c r="CI131" s="344">
        <f t="shared" si="27"/>
        <v>20264798</v>
      </c>
      <c r="CJ131" s="394" t="s">
        <v>732</v>
      </c>
      <c r="CK131" s="417"/>
      <c r="CL131" s="415"/>
      <c r="CM131" s="415"/>
      <c r="CN131" s="415"/>
      <c r="CO131" s="415"/>
      <c r="CP131" s="415"/>
      <c r="CQ131" s="415"/>
      <c r="CR131" s="415"/>
      <c r="CS131" s="415"/>
      <c r="CT131" s="415"/>
      <c r="CU131" s="415"/>
      <c r="CV131" s="415"/>
      <c r="CW131" s="415"/>
      <c r="CX131" s="415"/>
      <c r="CY131" s="415"/>
      <c r="CZ131" s="415"/>
    </row>
    <row r="132" spans="1:104" x14ac:dyDescent="0.2">
      <c r="A132" s="343">
        <f t="shared" si="23"/>
        <v>1</v>
      </c>
      <c r="B132" s="346" t="s">
        <v>358</v>
      </c>
      <c r="C132" s="411">
        <v>0</v>
      </c>
      <c r="D132" s="408"/>
      <c r="E132" s="409">
        <v>0</v>
      </c>
      <c r="F132" s="409">
        <v>0</v>
      </c>
      <c r="G132" s="409">
        <v>0</v>
      </c>
      <c r="H132" s="409">
        <v>0</v>
      </c>
      <c r="I132" s="409">
        <v>0</v>
      </c>
      <c r="J132" s="409">
        <v>0</v>
      </c>
      <c r="K132" s="409">
        <v>0</v>
      </c>
      <c r="L132" s="409">
        <v>0</v>
      </c>
      <c r="M132" s="395">
        <v>22013</v>
      </c>
      <c r="N132" s="344">
        <f t="shared" si="24"/>
        <v>22013</v>
      </c>
      <c r="O132" s="408"/>
      <c r="P132" s="395">
        <v>27954</v>
      </c>
      <c r="Q132" s="395">
        <v>4236</v>
      </c>
      <c r="R132" s="409"/>
      <c r="S132" s="409">
        <v>0</v>
      </c>
      <c r="T132" s="395">
        <v>78171</v>
      </c>
      <c r="U132" s="409">
        <v>0</v>
      </c>
      <c r="V132" s="395">
        <v>12250</v>
      </c>
      <c r="W132" s="349">
        <f t="shared" si="33"/>
        <v>122611</v>
      </c>
      <c r="X132" s="408"/>
      <c r="Y132" s="409"/>
      <c r="Z132" s="409"/>
      <c r="AA132" s="409"/>
      <c r="AB132" s="409"/>
      <c r="AC132" s="409"/>
      <c r="AD132" s="409"/>
      <c r="AE132" s="344">
        <f t="shared" si="25"/>
        <v>0</v>
      </c>
      <c r="AF132" s="408"/>
      <c r="AG132" s="344">
        <f t="shared" si="34"/>
        <v>144624</v>
      </c>
      <c r="AH132" s="408"/>
      <c r="AI132" s="343">
        <v>0</v>
      </c>
      <c r="AJ132" s="343">
        <v>0</v>
      </c>
      <c r="AK132" s="343">
        <v>0</v>
      </c>
      <c r="AL132" s="343">
        <v>0</v>
      </c>
      <c r="AM132" s="344">
        <f t="shared" si="30"/>
        <v>0</v>
      </c>
      <c r="AN132" s="408"/>
      <c r="AO132" s="395">
        <v>2260</v>
      </c>
      <c r="AP132" s="343">
        <v>0</v>
      </c>
      <c r="AQ132" s="343">
        <v>0</v>
      </c>
      <c r="AR132" s="395">
        <v>24503</v>
      </c>
      <c r="AS132" s="344">
        <f t="shared" si="26"/>
        <v>26763</v>
      </c>
      <c r="AT132" s="408"/>
      <c r="AU132" s="343">
        <v>0</v>
      </c>
      <c r="AV132" s="395">
        <v>5380</v>
      </c>
      <c r="AW132" s="395">
        <v>934</v>
      </c>
      <c r="AX132" s="395">
        <v>12393</v>
      </c>
      <c r="AY132" s="343">
        <v>0</v>
      </c>
      <c r="AZ132" s="395">
        <v>481</v>
      </c>
      <c r="BA132" s="344">
        <f t="shared" si="31"/>
        <v>19188</v>
      </c>
      <c r="BB132" s="408"/>
      <c r="BC132" s="343">
        <v>0</v>
      </c>
      <c r="BD132" s="395">
        <v>13833</v>
      </c>
      <c r="BE132" s="395">
        <v>7928</v>
      </c>
      <c r="BF132" s="395">
        <v>3928</v>
      </c>
      <c r="BG132" s="344">
        <f>(SUM(BC132:BF132))</f>
        <v>25689</v>
      </c>
      <c r="BH132" s="408"/>
      <c r="BI132" s="395">
        <v>52980</v>
      </c>
      <c r="BJ132" s="408"/>
      <c r="BK132" s="343">
        <v>0</v>
      </c>
      <c r="BL132" s="343">
        <v>0</v>
      </c>
      <c r="BM132" s="395">
        <v>9480</v>
      </c>
      <c r="BN132" s="395">
        <v>2884</v>
      </c>
      <c r="BO132" s="395">
        <v>7640</v>
      </c>
      <c r="BP132" s="409"/>
      <c r="BQ132" s="343">
        <v>0</v>
      </c>
      <c r="BR132" s="343">
        <v>0</v>
      </c>
      <c r="BS132" s="343">
        <v>0</v>
      </c>
      <c r="BT132" s="343">
        <v>0</v>
      </c>
      <c r="BU132" s="343">
        <v>0</v>
      </c>
      <c r="BV132" s="343">
        <v>0</v>
      </c>
      <c r="BW132" s="344">
        <f t="shared" si="29"/>
        <v>20004</v>
      </c>
      <c r="BX132" s="345" t="s">
        <v>12</v>
      </c>
      <c r="BY132" s="344">
        <f t="shared" si="37"/>
        <v>144624</v>
      </c>
      <c r="BZ132" s="345" t="s">
        <v>12</v>
      </c>
      <c r="CA132" s="344">
        <f t="shared" si="35"/>
        <v>0</v>
      </c>
      <c r="CB132" s="345" t="s">
        <v>12</v>
      </c>
      <c r="CC132" s="343">
        <v>0</v>
      </c>
      <c r="CD132" s="408"/>
      <c r="CE132" s="344">
        <f t="shared" si="36"/>
        <v>0</v>
      </c>
      <c r="CF132" s="408"/>
      <c r="CG132" s="439"/>
      <c r="CH132" s="439"/>
      <c r="CI132" s="344">
        <f t="shared" si="27"/>
        <v>0</v>
      </c>
      <c r="CJ132" s="394" t="s">
        <v>732</v>
      </c>
      <c r="CK132" s="417"/>
      <c r="CL132" s="415"/>
      <c r="CM132" s="415"/>
      <c r="CN132" s="415"/>
      <c r="CO132" s="415"/>
      <c r="CP132" s="415"/>
      <c r="CQ132" s="415"/>
      <c r="CR132" s="415"/>
      <c r="CS132" s="415"/>
      <c r="CT132" s="415"/>
      <c r="CU132" s="415"/>
      <c r="CV132" s="415"/>
      <c r="CW132" s="415"/>
      <c r="CX132" s="415"/>
      <c r="CY132" s="415"/>
      <c r="CZ132" s="415"/>
    </row>
    <row r="133" spans="1:104" s="343" customFormat="1" x14ac:dyDescent="0.2">
      <c r="A133" s="343">
        <f t="shared" si="23"/>
        <v>1</v>
      </c>
      <c r="B133" s="346" t="s">
        <v>359</v>
      </c>
      <c r="C133" s="456">
        <v>624778</v>
      </c>
      <c r="D133" s="345"/>
      <c r="E133" s="456">
        <v>202548</v>
      </c>
      <c r="F133" s="456">
        <v>5427</v>
      </c>
      <c r="G133" s="456">
        <v>12583</v>
      </c>
      <c r="H133" s="343">
        <v>0</v>
      </c>
      <c r="I133" s="343">
        <v>0</v>
      </c>
      <c r="J133" s="343">
        <v>0</v>
      </c>
      <c r="K133" s="343">
        <v>0</v>
      </c>
      <c r="L133" s="343">
        <v>0</v>
      </c>
      <c r="M133" s="456">
        <v>34426</v>
      </c>
      <c r="N133" s="344">
        <f t="shared" si="24"/>
        <v>254984</v>
      </c>
      <c r="O133" s="345"/>
      <c r="P133" s="456">
        <v>158065</v>
      </c>
      <c r="S133" s="343">
        <v>0</v>
      </c>
      <c r="T133" s="343">
        <v>0</v>
      </c>
      <c r="U133" s="343">
        <v>0</v>
      </c>
      <c r="V133" s="456">
        <v>102296</v>
      </c>
      <c r="W133" s="349">
        <f t="shared" si="33"/>
        <v>260361</v>
      </c>
      <c r="X133" s="345"/>
      <c r="AE133" s="344">
        <f t="shared" si="25"/>
        <v>0</v>
      </c>
      <c r="AF133" s="345"/>
      <c r="AG133" s="344">
        <f t="shared" si="34"/>
        <v>515345</v>
      </c>
      <c r="AH133" s="345"/>
      <c r="AI133" s="343">
        <v>0</v>
      </c>
      <c r="AJ133" s="343">
        <v>0</v>
      </c>
      <c r="AK133" s="343">
        <v>0</v>
      </c>
      <c r="AL133" s="457">
        <v>176046</v>
      </c>
      <c r="AM133" s="344">
        <f t="shared" si="30"/>
        <v>176046</v>
      </c>
      <c r="AN133" s="345"/>
      <c r="AO133" s="456">
        <v>140502</v>
      </c>
      <c r="AP133" s="456">
        <v>10350</v>
      </c>
      <c r="AQ133" s="343">
        <v>0</v>
      </c>
      <c r="AR133" s="456">
        <v>8998</v>
      </c>
      <c r="AS133" s="344">
        <f t="shared" si="26"/>
        <v>159850</v>
      </c>
      <c r="AT133" s="345"/>
      <c r="AU133" s="343">
        <v>0</v>
      </c>
      <c r="AV133" s="456">
        <v>20045</v>
      </c>
      <c r="AW133" s="456">
        <v>9676</v>
      </c>
      <c r="AX133" s="456">
        <v>21705</v>
      </c>
      <c r="AY133" s="343">
        <v>0</v>
      </c>
      <c r="AZ133" s="456">
        <v>23024</v>
      </c>
      <c r="BA133" s="344">
        <f t="shared" si="31"/>
        <v>74450</v>
      </c>
      <c r="BB133" s="345"/>
      <c r="BC133" s="456">
        <v>14300</v>
      </c>
      <c r="BD133" s="343">
        <v>0</v>
      </c>
      <c r="BE133" s="456">
        <v>18111</v>
      </c>
      <c r="BF133" s="343">
        <v>0</v>
      </c>
      <c r="BG133" s="344">
        <f t="shared" si="32"/>
        <v>32411</v>
      </c>
      <c r="BH133" s="345"/>
      <c r="BI133" s="456">
        <v>44483</v>
      </c>
      <c r="BJ133" s="345"/>
      <c r="BK133" s="343">
        <v>0</v>
      </c>
      <c r="BL133" s="343">
        <v>0</v>
      </c>
      <c r="BM133" s="456">
        <v>14366</v>
      </c>
      <c r="BN133" s="456">
        <v>1800</v>
      </c>
      <c r="BO133" s="456">
        <v>55197</v>
      </c>
      <c r="BP133" s="343">
        <v>0</v>
      </c>
      <c r="BQ133" s="343">
        <v>0</v>
      </c>
      <c r="BR133" s="343">
        <v>0</v>
      </c>
      <c r="BS133" s="343">
        <v>0</v>
      </c>
      <c r="BT133" s="456">
        <v>142</v>
      </c>
      <c r="BU133" s="343">
        <v>0</v>
      </c>
      <c r="BV133" s="343">
        <v>0</v>
      </c>
      <c r="BW133" s="344">
        <f t="shared" si="29"/>
        <v>71505</v>
      </c>
      <c r="BX133" s="345" t="s">
        <v>12</v>
      </c>
      <c r="BY133" s="344">
        <f t="shared" si="37"/>
        <v>558745</v>
      </c>
      <c r="BZ133" s="345" t="s">
        <v>12</v>
      </c>
      <c r="CA133" s="344">
        <f t="shared" si="35"/>
        <v>-43400</v>
      </c>
      <c r="CB133" s="345" t="s">
        <v>12</v>
      </c>
      <c r="CC133" s="343">
        <v>0</v>
      </c>
      <c r="CD133" s="345"/>
      <c r="CE133" s="344">
        <f t="shared" si="36"/>
        <v>581378</v>
      </c>
      <c r="CF133" s="345"/>
      <c r="CG133" s="456">
        <v>256378</v>
      </c>
      <c r="CH133" s="456">
        <v>325000</v>
      </c>
      <c r="CI133" s="344">
        <f t="shared" si="27"/>
        <v>0</v>
      </c>
      <c r="CJ133" s="455" t="s">
        <v>732</v>
      </c>
      <c r="CK133" s="453"/>
    </row>
    <row r="134" spans="1:104" x14ac:dyDescent="0.2">
      <c r="A134" s="343">
        <f t="shared" si="23"/>
        <v>1</v>
      </c>
      <c r="B134" s="346" t="s">
        <v>360</v>
      </c>
      <c r="C134" s="395">
        <v>56264.28</v>
      </c>
      <c r="D134" s="408"/>
      <c r="E134" s="395">
        <v>1852.36</v>
      </c>
      <c r="F134" s="409">
        <v>0</v>
      </c>
      <c r="G134" s="395">
        <v>88.75</v>
      </c>
      <c r="H134" s="409">
        <v>0</v>
      </c>
      <c r="I134" s="409">
        <v>0</v>
      </c>
      <c r="J134" s="409">
        <v>0</v>
      </c>
      <c r="K134" s="409">
        <v>0</v>
      </c>
      <c r="L134" s="409">
        <v>0</v>
      </c>
      <c r="M134" s="409">
        <v>0</v>
      </c>
      <c r="N134" s="344">
        <f t="shared" si="24"/>
        <v>1941.11</v>
      </c>
      <c r="O134" s="408"/>
      <c r="P134" s="395">
        <v>9795.64</v>
      </c>
      <c r="Q134" s="395">
        <v>8866.4599999999991</v>
      </c>
      <c r="R134" s="395">
        <v>15444.56</v>
      </c>
      <c r="S134" s="409">
        <v>0</v>
      </c>
      <c r="T134" s="409">
        <v>0</v>
      </c>
      <c r="U134" s="409">
        <v>0</v>
      </c>
      <c r="V134" s="409">
        <v>0</v>
      </c>
      <c r="W134" s="349">
        <f t="shared" si="33"/>
        <v>34106.659999999996</v>
      </c>
      <c r="X134" s="408"/>
      <c r="Y134" s="409"/>
      <c r="Z134" s="409"/>
      <c r="AA134" s="409"/>
      <c r="AB134" s="409"/>
      <c r="AC134" s="409"/>
      <c r="AD134" s="409"/>
      <c r="AE134" s="344">
        <f t="shared" si="25"/>
        <v>0</v>
      </c>
      <c r="AF134" s="408"/>
      <c r="AG134" s="344">
        <f t="shared" si="34"/>
        <v>36047.769999999997</v>
      </c>
      <c r="AH134" s="408"/>
      <c r="AI134" s="343">
        <v>0</v>
      </c>
      <c r="AJ134" s="343">
        <v>0</v>
      </c>
      <c r="AK134" s="343">
        <v>0</v>
      </c>
      <c r="AL134" s="343">
        <v>0</v>
      </c>
      <c r="AM134" s="344">
        <f t="shared" si="30"/>
        <v>0</v>
      </c>
      <c r="AN134" s="408"/>
      <c r="AO134" s="343">
        <v>0</v>
      </c>
      <c r="AP134" s="343">
        <v>0</v>
      </c>
      <c r="AQ134" s="343">
        <v>0</v>
      </c>
      <c r="AR134" s="343">
        <v>0</v>
      </c>
      <c r="AS134" s="344">
        <f t="shared" si="26"/>
        <v>0</v>
      </c>
      <c r="AT134" s="408"/>
      <c r="AU134" s="343">
        <v>0</v>
      </c>
      <c r="AV134" s="395">
        <v>25929</v>
      </c>
      <c r="AW134" s="395">
        <v>627.37</v>
      </c>
      <c r="AX134" s="343">
        <v>0</v>
      </c>
      <c r="AY134" s="343">
        <v>0</v>
      </c>
      <c r="AZ134" s="395">
        <v>94</v>
      </c>
      <c r="BA134" s="344">
        <f t="shared" si="31"/>
        <v>26650.37</v>
      </c>
      <c r="BB134" s="408"/>
      <c r="BC134" s="343">
        <v>0</v>
      </c>
      <c r="BD134" s="343">
        <v>0</v>
      </c>
      <c r="BE134" s="395">
        <v>6411.73</v>
      </c>
      <c r="BF134" s="343">
        <v>0</v>
      </c>
      <c r="BG134" s="344">
        <f t="shared" si="32"/>
        <v>6411.73</v>
      </c>
      <c r="BH134" s="408"/>
      <c r="BI134" s="343">
        <v>0</v>
      </c>
      <c r="BJ134" s="408"/>
      <c r="BK134" s="343">
        <v>0</v>
      </c>
      <c r="BL134" s="343">
        <v>0</v>
      </c>
      <c r="BM134" s="395">
        <v>2253.4499999999998</v>
      </c>
      <c r="BN134" s="343">
        <v>0</v>
      </c>
      <c r="BO134" s="395">
        <v>260</v>
      </c>
      <c r="BP134" s="343">
        <v>0</v>
      </c>
      <c r="BQ134" s="343">
        <v>0</v>
      </c>
      <c r="BR134" s="343">
        <v>0</v>
      </c>
      <c r="BS134" s="343">
        <v>0</v>
      </c>
      <c r="BT134" s="343">
        <v>0</v>
      </c>
      <c r="BU134" s="343">
        <v>0</v>
      </c>
      <c r="BV134" s="343">
        <v>0</v>
      </c>
      <c r="BW134" s="344">
        <f t="shared" si="29"/>
        <v>2513.4499999999998</v>
      </c>
      <c r="BX134" s="345" t="s">
        <v>12</v>
      </c>
      <c r="BY134" s="344">
        <f t="shared" si="37"/>
        <v>35575.550000000003</v>
      </c>
      <c r="BZ134" s="345" t="s">
        <v>12</v>
      </c>
      <c r="CA134" s="344">
        <f t="shared" si="35"/>
        <v>472.21999999999389</v>
      </c>
      <c r="CB134" s="345" t="s">
        <v>12</v>
      </c>
      <c r="CC134" s="343">
        <v>0</v>
      </c>
      <c r="CD134" s="408"/>
      <c r="CE134" s="344">
        <f t="shared" si="36"/>
        <v>56736.499999999993</v>
      </c>
      <c r="CF134" s="408"/>
      <c r="CG134" s="395">
        <v>30000</v>
      </c>
      <c r="CH134" s="395">
        <v>26736.5</v>
      </c>
      <c r="CI134" s="344">
        <f t="shared" si="27"/>
        <v>0</v>
      </c>
      <c r="CJ134" s="394" t="s">
        <v>732</v>
      </c>
      <c r="CK134" s="417"/>
      <c r="CL134" s="415"/>
      <c r="CM134" s="415"/>
      <c r="CN134" s="415"/>
      <c r="CO134" s="415"/>
      <c r="CP134" s="415"/>
      <c r="CQ134" s="415"/>
      <c r="CR134" s="415"/>
      <c r="CS134" s="415"/>
      <c r="CT134" s="415"/>
      <c r="CU134" s="415"/>
      <c r="CV134" s="415"/>
      <c r="CW134" s="415"/>
      <c r="CX134" s="415"/>
      <c r="CY134" s="415"/>
      <c r="CZ134" s="415"/>
    </row>
    <row r="135" spans="1:104" x14ac:dyDescent="0.2">
      <c r="A135" s="343">
        <f t="shared" si="23"/>
        <v>1</v>
      </c>
      <c r="B135" s="346" t="s">
        <v>361</v>
      </c>
      <c r="C135" s="411">
        <v>0</v>
      </c>
      <c r="D135" s="408"/>
      <c r="E135" s="395">
        <v>19156</v>
      </c>
      <c r="F135" s="409">
        <v>0</v>
      </c>
      <c r="G135" s="409">
        <v>0</v>
      </c>
      <c r="H135" s="395">
        <v>67700</v>
      </c>
      <c r="I135" s="409">
        <v>0</v>
      </c>
      <c r="J135" s="409">
        <v>0</v>
      </c>
      <c r="K135" s="409">
        <v>0</v>
      </c>
      <c r="L135" s="409">
        <v>0</v>
      </c>
      <c r="M135" s="395">
        <v>3922</v>
      </c>
      <c r="N135" s="344">
        <f t="shared" si="24"/>
        <v>90778</v>
      </c>
      <c r="O135" s="408"/>
      <c r="P135" s="395">
        <v>49862</v>
      </c>
      <c r="Q135" s="409"/>
      <c r="R135" s="409"/>
      <c r="S135" s="409">
        <v>0</v>
      </c>
      <c r="T135" s="409">
        <v>0</v>
      </c>
      <c r="U135" s="409">
        <v>0</v>
      </c>
      <c r="V135" s="395">
        <v>42250</v>
      </c>
      <c r="W135" s="349">
        <f t="shared" si="33"/>
        <v>92112</v>
      </c>
      <c r="X135" s="408"/>
      <c r="Y135" s="409"/>
      <c r="Z135" s="409"/>
      <c r="AA135" s="409"/>
      <c r="AB135" s="409"/>
      <c r="AC135" s="409"/>
      <c r="AD135" s="409"/>
      <c r="AE135" s="344">
        <f t="shared" si="25"/>
        <v>0</v>
      </c>
      <c r="AF135" s="408"/>
      <c r="AG135" s="344">
        <f t="shared" si="34"/>
        <v>182890</v>
      </c>
      <c r="AH135" s="408"/>
      <c r="AI135" s="343">
        <v>0</v>
      </c>
      <c r="AJ135" s="395">
        <v>27207</v>
      </c>
      <c r="AK135" s="343">
        <v>0</v>
      </c>
      <c r="AL135" s="343">
        <v>0</v>
      </c>
      <c r="AM135" s="344">
        <f t="shared" si="30"/>
        <v>27207</v>
      </c>
      <c r="AN135" s="408"/>
      <c r="AO135" s="343">
        <v>0</v>
      </c>
      <c r="AP135" s="343">
        <v>0</v>
      </c>
      <c r="AQ135" s="343">
        <v>0</v>
      </c>
      <c r="AR135" s="395">
        <v>224</v>
      </c>
      <c r="AS135" s="344">
        <f t="shared" si="26"/>
        <v>224</v>
      </c>
      <c r="AT135" s="408"/>
      <c r="AU135" s="395">
        <v>44274</v>
      </c>
      <c r="AV135" s="395">
        <v>6699</v>
      </c>
      <c r="AW135" s="395">
        <v>5908</v>
      </c>
      <c r="AX135" s="395">
        <v>9784</v>
      </c>
      <c r="AY135" s="343">
        <v>0</v>
      </c>
      <c r="AZ135" s="395">
        <v>300</v>
      </c>
      <c r="BA135" s="344">
        <f t="shared" si="31"/>
        <v>66965</v>
      </c>
      <c r="BB135" s="408"/>
      <c r="BC135" s="395">
        <v>13484</v>
      </c>
      <c r="BD135" s="343">
        <v>0</v>
      </c>
      <c r="BE135" s="395">
        <v>42793</v>
      </c>
      <c r="BF135" s="343">
        <v>0</v>
      </c>
      <c r="BG135" s="344">
        <f t="shared" si="32"/>
        <v>56277</v>
      </c>
      <c r="BH135" s="408"/>
      <c r="BI135" s="395">
        <v>17841</v>
      </c>
      <c r="BJ135" s="408"/>
      <c r="BK135" s="343">
        <v>0</v>
      </c>
      <c r="BL135" s="343">
        <v>0</v>
      </c>
      <c r="BM135" s="395">
        <v>14354</v>
      </c>
      <c r="BN135" s="343">
        <v>0</v>
      </c>
      <c r="BO135" s="343">
        <v>0</v>
      </c>
      <c r="BP135" s="343">
        <v>0</v>
      </c>
      <c r="BQ135" s="343">
        <v>0</v>
      </c>
      <c r="BR135" s="343">
        <v>0</v>
      </c>
      <c r="BS135" s="343">
        <v>0</v>
      </c>
      <c r="BT135" s="343">
        <v>22</v>
      </c>
      <c r="BU135" s="343">
        <v>0</v>
      </c>
      <c r="BV135" s="343">
        <v>0</v>
      </c>
      <c r="BW135" s="344">
        <f t="shared" si="29"/>
        <v>14376</v>
      </c>
      <c r="BX135" s="345" t="s">
        <v>12</v>
      </c>
      <c r="BY135" s="344">
        <f t="shared" si="37"/>
        <v>182890</v>
      </c>
      <c r="BZ135" s="345" t="s">
        <v>12</v>
      </c>
      <c r="CA135" s="344">
        <f t="shared" si="35"/>
        <v>0</v>
      </c>
      <c r="CB135" s="345" t="s">
        <v>12</v>
      </c>
      <c r="CC135" s="343">
        <v>0</v>
      </c>
      <c r="CD135" s="408"/>
      <c r="CE135" s="344">
        <f t="shared" si="36"/>
        <v>0</v>
      </c>
      <c r="CF135" s="408"/>
      <c r="CG135" s="439"/>
      <c r="CH135" s="439"/>
      <c r="CI135" s="344">
        <f t="shared" si="27"/>
        <v>0</v>
      </c>
      <c r="CJ135" s="394" t="s">
        <v>732</v>
      </c>
      <c r="CK135" s="417"/>
      <c r="CL135" s="415"/>
      <c r="CM135" s="415"/>
      <c r="CN135" s="415"/>
      <c r="CO135" s="415"/>
      <c r="CP135" s="415"/>
      <c r="CQ135" s="415"/>
      <c r="CR135" s="415"/>
      <c r="CS135" s="415"/>
      <c r="CT135" s="415"/>
      <c r="CU135" s="415"/>
      <c r="CV135" s="415"/>
      <c r="CW135" s="415"/>
      <c r="CX135" s="415"/>
      <c r="CY135" s="415"/>
      <c r="CZ135" s="415"/>
    </row>
    <row r="136" spans="1:104" x14ac:dyDescent="0.2">
      <c r="A136" s="343">
        <f t="shared" si="23"/>
        <v>1</v>
      </c>
      <c r="B136" s="346" t="s">
        <v>362</v>
      </c>
      <c r="C136" s="411">
        <v>0</v>
      </c>
      <c r="D136" s="408"/>
      <c r="E136" s="395">
        <v>27262</v>
      </c>
      <c r="F136" s="409">
        <v>0</v>
      </c>
      <c r="G136" s="395">
        <v>7004</v>
      </c>
      <c r="H136" s="409">
        <v>0</v>
      </c>
      <c r="I136" s="409">
        <v>0</v>
      </c>
      <c r="J136" s="409">
        <v>0</v>
      </c>
      <c r="K136" s="409">
        <v>0</v>
      </c>
      <c r="L136" s="409">
        <v>0</v>
      </c>
      <c r="M136" s="395">
        <v>6043</v>
      </c>
      <c r="N136" s="344">
        <f t="shared" si="24"/>
        <v>40309</v>
      </c>
      <c r="O136" s="408"/>
      <c r="P136" s="395">
        <v>30181</v>
      </c>
      <c r="Q136" s="395">
        <v>4529</v>
      </c>
      <c r="R136" s="395">
        <v>28340</v>
      </c>
      <c r="S136" s="395">
        <v>402</v>
      </c>
      <c r="T136" s="409">
        <v>0</v>
      </c>
      <c r="U136" s="409">
        <v>0</v>
      </c>
      <c r="V136" s="395">
        <v>14679</v>
      </c>
      <c r="W136" s="349">
        <f t="shared" si="33"/>
        <v>78131</v>
      </c>
      <c r="X136" s="408"/>
      <c r="Y136" s="409"/>
      <c r="Z136" s="409"/>
      <c r="AA136" s="409"/>
      <c r="AB136" s="409"/>
      <c r="AC136" s="409"/>
      <c r="AD136" s="409"/>
      <c r="AE136" s="344">
        <f t="shared" si="25"/>
        <v>0</v>
      </c>
      <c r="AF136" s="408"/>
      <c r="AG136" s="344">
        <f t="shared" si="34"/>
        <v>118440</v>
      </c>
      <c r="AH136" s="408"/>
      <c r="AI136" s="343">
        <v>0</v>
      </c>
      <c r="AJ136" s="343">
        <v>0</v>
      </c>
      <c r="AK136" s="343">
        <v>0</v>
      </c>
      <c r="AL136" s="343">
        <v>0</v>
      </c>
      <c r="AM136" s="344">
        <f t="shared" si="30"/>
        <v>0</v>
      </c>
      <c r="AN136" s="408"/>
      <c r="AO136" s="343">
        <v>0</v>
      </c>
      <c r="AP136" s="343">
        <v>0</v>
      </c>
      <c r="AQ136" s="343">
        <v>0</v>
      </c>
      <c r="AR136" s="343">
        <v>0</v>
      </c>
      <c r="AS136" s="344">
        <f t="shared" si="26"/>
        <v>0</v>
      </c>
      <c r="AT136" s="408"/>
      <c r="AU136" s="395">
        <v>56843</v>
      </c>
      <c r="AV136" s="343">
        <v>0</v>
      </c>
      <c r="AW136" s="395">
        <v>57</v>
      </c>
      <c r="AX136" s="395">
        <v>8777</v>
      </c>
      <c r="AY136" s="343">
        <v>0</v>
      </c>
      <c r="AZ136" s="395">
        <v>98</v>
      </c>
      <c r="BA136" s="344">
        <f t="shared" si="31"/>
        <v>65775</v>
      </c>
      <c r="BB136" s="408"/>
      <c r="BC136" s="343">
        <v>0</v>
      </c>
      <c r="BD136" s="395">
        <v>1105</v>
      </c>
      <c r="BE136" s="343">
        <v>0</v>
      </c>
      <c r="BF136" s="343">
        <v>0</v>
      </c>
      <c r="BG136" s="344">
        <f t="shared" si="32"/>
        <v>1105</v>
      </c>
      <c r="BH136" s="408"/>
      <c r="BI136" s="395">
        <v>1726</v>
      </c>
      <c r="BJ136" s="408"/>
      <c r="BK136" s="343">
        <v>0</v>
      </c>
      <c r="BL136" s="343">
        <v>0</v>
      </c>
      <c r="BM136" s="395">
        <v>6145</v>
      </c>
      <c r="BN136" s="395">
        <v>450</v>
      </c>
      <c r="BO136" s="395">
        <v>728</v>
      </c>
      <c r="BP136" s="343">
        <v>0</v>
      </c>
      <c r="BQ136" s="343">
        <v>0</v>
      </c>
      <c r="BR136" s="343">
        <v>0</v>
      </c>
      <c r="BS136" s="343">
        <v>0</v>
      </c>
      <c r="BT136" s="343">
        <v>0</v>
      </c>
      <c r="BU136" s="343">
        <v>0</v>
      </c>
      <c r="BV136" s="343">
        <v>0</v>
      </c>
      <c r="BW136" s="344">
        <f>((SUM(BK136:BV136)))</f>
        <v>7323</v>
      </c>
      <c r="BX136" s="345" t="s">
        <v>12</v>
      </c>
      <c r="BY136" s="344">
        <f t="shared" si="37"/>
        <v>75929</v>
      </c>
      <c r="BZ136" s="345" t="s">
        <v>12</v>
      </c>
      <c r="CA136" s="344">
        <f t="shared" si="35"/>
        <v>42511</v>
      </c>
      <c r="CB136" s="345" t="s">
        <v>12</v>
      </c>
      <c r="CC136" s="343">
        <v>0</v>
      </c>
      <c r="CD136" s="408"/>
      <c r="CE136" s="344">
        <f t="shared" si="36"/>
        <v>42511</v>
      </c>
      <c r="CF136" s="408"/>
      <c r="CG136" s="395">
        <v>42511</v>
      </c>
      <c r="CH136" s="439"/>
      <c r="CI136" s="344">
        <f t="shared" si="27"/>
        <v>0</v>
      </c>
      <c r="CJ136" s="394" t="s">
        <v>732</v>
      </c>
      <c r="CK136" s="417"/>
      <c r="CL136" s="415"/>
      <c r="CM136" s="415"/>
      <c r="CN136" s="415"/>
      <c r="CO136" s="415"/>
      <c r="CP136" s="415"/>
      <c r="CQ136" s="415"/>
      <c r="CR136" s="415"/>
      <c r="CS136" s="415"/>
      <c r="CT136" s="415"/>
      <c r="CU136" s="415"/>
      <c r="CV136" s="415"/>
      <c r="CW136" s="415"/>
      <c r="CX136" s="415"/>
      <c r="CY136" s="415"/>
      <c r="CZ136" s="415"/>
    </row>
    <row r="137" spans="1:104" x14ac:dyDescent="0.2">
      <c r="A137" s="343">
        <f t="shared" si="23"/>
        <v>1</v>
      </c>
      <c r="B137" s="346" t="s">
        <v>363</v>
      </c>
      <c r="C137" s="407"/>
      <c r="D137" s="408"/>
      <c r="E137" s="395">
        <v>31608</v>
      </c>
      <c r="F137" s="409">
        <v>0</v>
      </c>
      <c r="G137" s="409">
        <v>0</v>
      </c>
      <c r="H137" s="395">
        <v>32016</v>
      </c>
      <c r="I137" s="409">
        <v>0</v>
      </c>
      <c r="J137" s="409">
        <v>0</v>
      </c>
      <c r="K137" s="395">
        <v>23389</v>
      </c>
      <c r="L137" s="409">
        <v>0</v>
      </c>
      <c r="M137" s="409">
        <v>0</v>
      </c>
      <c r="N137" s="344">
        <f t="shared" si="24"/>
        <v>87013</v>
      </c>
      <c r="O137" s="408"/>
      <c r="P137" s="395">
        <v>69716</v>
      </c>
      <c r="Q137" s="409"/>
      <c r="R137" s="395">
        <v>47468</v>
      </c>
      <c r="S137" s="409">
        <v>0</v>
      </c>
      <c r="T137" s="409">
        <v>0</v>
      </c>
      <c r="U137" s="409">
        <v>0</v>
      </c>
      <c r="V137" s="395">
        <v>100000</v>
      </c>
      <c r="W137" s="349">
        <f t="shared" si="33"/>
        <v>217184</v>
      </c>
      <c r="X137" s="408"/>
      <c r="Y137" s="409"/>
      <c r="Z137" s="409"/>
      <c r="AA137" s="409"/>
      <c r="AB137" s="409"/>
      <c r="AC137" s="409"/>
      <c r="AD137" s="409"/>
      <c r="AE137" s="344">
        <f t="shared" si="25"/>
        <v>0</v>
      </c>
      <c r="AF137" s="408"/>
      <c r="AG137" s="344">
        <f t="shared" si="34"/>
        <v>304197</v>
      </c>
      <c r="AH137" s="408"/>
      <c r="AI137" s="343">
        <v>0</v>
      </c>
      <c r="AJ137" s="343">
        <v>0</v>
      </c>
      <c r="AK137" s="343">
        <v>0</v>
      </c>
      <c r="AL137" s="343">
        <v>0</v>
      </c>
      <c r="AM137" s="344">
        <f t="shared" si="30"/>
        <v>0</v>
      </c>
      <c r="AN137" s="408"/>
      <c r="AO137" s="395">
        <v>204883</v>
      </c>
      <c r="AP137" s="343">
        <v>0</v>
      </c>
      <c r="AQ137" s="343">
        <v>0</v>
      </c>
      <c r="AR137" s="343">
        <v>0</v>
      </c>
      <c r="AS137" s="344">
        <f t="shared" si="26"/>
        <v>204883</v>
      </c>
      <c r="AT137" s="408"/>
      <c r="AU137" s="395">
        <v>570</v>
      </c>
      <c r="AV137" s="395">
        <v>1221</v>
      </c>
      <c r="AW137" s="395">
        <v>2100</v>
      </c>
      <c r="AX137" s="395">
        <v>7655</v>
      </c>
      <c r="AY137" s="343">
        <v>0</v>
      </c>
      <c r="AZ137" s="395">
        <v>30342</v>
      </c>
      <c r="BA137" s="344">
        <f t="shared" si="31"/>
        <v>41888</v>
      </c>
      <c r="BB137" s="408"/>
      <c r="BC137" s="395">
        <v>5500</v>
      </c>
      <c r="BD137" s="343">
        <v>0</v>
      </c>
      <c r="BE137" s="395">
        <v>730</v>
      </c>
      <c r="BF137" s="395">
        <v>4566</v>
      </c>
      <c r="BG137" s="344">
        <f t="shared" si="32"/>
        <v>10796</v>
      </c>
      <c r="BH137" s="408"/>
      <c r="BI137" s="395">
        <v>38172</v>
      </c>
      <c r="BJ137" s="408"/>
      <c r="BK137" s="343">
        <v>0</v>
      </c>
      <c r="BL137" s="343">
        <v>0</v>
      </c>
      <c r="BM137" s="395">
        <v>3478</v>
      </c>
      <c r="BN137" s="395">
        <v>4730</v>
      </c>
      <c r="BO137" s="343">
        <v>0</v>
      </c>
      <c r="BP137" s="343">
        <v>0</v>
      </c>
      <c r="BQ137" s="343">
        <v>0</v>
      </c>
      <c r="BR137" s="343">
        <v>0</v>
      </c>
      <c r="BS137" s="343">
        <v>0</v>
      </c>
      <c r="BT137" s="343">
        <v>0</v>
      </c>
      <c r="BU137" s="343">
        <v>0</v>
      </c>
      <c r="BV137" s="395">
        <v>250</v>
      </c>
      <c r="BW137" s="344">
        <f t="shared" si="29"/>
        <v>8458</v>
      </c>
      <c r="BX137" s="345" t="s">
        <v>12</v>
      </c>
      <c r="BY137" s="344">
        <f t="shared" si="37"/>
        <v>304197</v>
      </c>
      <c r="BZ137" s="345" t="s">
        <v>12</v>
      </c>
      <c r="CA137" s="344">
        <f t="shared" si="35"/>
        <v>0</v>
      </c>
      <c r="CB137" s="345" t="s">
        <v>12</v>
      </c>
      <c r="CC137" s="343">
        <v>0</v>
      </c>
      <c r="CD137" s="408"/>
      <c r="CE137" s="344">
        <f t="shared" si="36"/>
        <v>0</v>
      </c>
      <c r="CF137" s="408"/>
      <c r="CG137" s="439"/>
      <c r="CH137" s="439"/>
      <c r="CI137" s="344">
        <f t="shared" si="27"/>
        <v>0</v>
      </c>
      <c r="CJ137" s="394" t="s">
        <v>732</v>
      </c>
      <c r="CK137" s="417"/>
      <c r="CL137" s="415"/>
      <c r="CM137" s="415"/>
      <c r="CN137" s="415"/>
      <c r="CO137" s="415"/>
      <c r="CP137" s="415"/>
      <c r="CQ137" s="415"/>
      <c r="CR137" s="415"/>
      <c r="CS137" s="415"/>
      <c r="CT137" s="415"/>
      <c r="CU137" s="415"/>
      <c r="CV137" s="415"/>
      <c r="CW137" s="415"/>
      <c r="CX137" s="415"/>
      <c r="CY137" s="415"/>
      <c r="CZ137" s="415"/>
    </row>
    <row r="138" spans="1:104" x14ac:dyDescent="0.2">
      <c r="A138" s="343">
        <f t="shared" si="23"/>
        <v>1</v>
      </c>
      <c r="B138" s="346" t="s">
        <v>364</v>
      </c>
      <c r="C138" s="411">
        <v>0</v>
      </c>
      <c r="D138" s="408"/>
      <c r="E138" s="395">
        <v>8004</v>
      </c>
      <c r="F138" s="409">
        <v>0</v>
      </c>
      <c r="G138" s="395">
        <v>2018</v>
      </c>
      <c r="H138" s="409">
        <v>0</v>
      </c>
      <c r="I138" s="409">
        <v>0</v>
      </c>
      <c r="J138" s="409">
        <v>0</v>
      </c>
      <c r="K138" s="409">
        <v>0</v>
      </c>
      <c r="L138" s="409">
        <v>0</v>
      </c>
      <c r="M138" s="395">
        <v>1002</v>
      </c>
      <c r="N138" s="344">
        <f t="shared" si="24"/>
        <v>11024</v>
      </c>
      <c r="O138" s="408"/>
      <c r="P138" s="395">
        <v>12027</v>
      </c>
      <c r="Q138" s="395">
        <v>1820</v>
      </c>
      <c r="R138" s="395">
        <v>11242</v>
      </c>
      <c r="S138" s="409">
        <v>0</v>
      </c>
      <c r="T138" s="395">
        <v>6663</v>
      </c>
      <c r="U138" s="409">
        <v>0</v>
      </c>
      <c r="V138" s="409">
        <v>0</v>
      </c>
      <c r="W138" s="349">
        <f t="shared" ref="W138:W163" si="38">(SUM(P138:V138))</f>
        <v>31752</v>
      </c>
      <c r="X138" s="408"/>
      <c r="Y138" s="409"/>
      <c r="Z138" s="409"/>
      <c r="AA138" s="409"/>
      <c r="AB138" s="409"/>
      <c r="AC138" s="409"/>
      <c r="AD138" s="409"/>
      <c r="AE138" s="344">
        <f t="shared" si="25"/>
        <v>0</v>
      </c>
      <c r="AF138" s="408"/>
      <c r="AG138" s="344">
        <f t="shared" ref="AG138:AG169" si="39">(+AE138+W138+N138)</f>
        <v>42776</v>
      </c>
      <c r="AH138" s="408"/>
      <c r="AI138" s="343">
        <v>0</v>
      </c>
      <c r="AJ138" s="343">
        <v>0</v>
      </c>
      <c r="AK138" s="343">
        <v>0</v>
      </c>
      <c r="AL138" s="395">
        <v>23826</v>
      </c>
      <c r="AM138" s="344">
        <f>(SUM(AI138:AL138))</f>
        <v>23826</v>
      </c>
      <c r="AN138" s="408"/>
      <c r="AO138" s="343">
        <v>0</v>
      </c>
      <c r="AP138" s="343">
        <v>0</v>
      </c>
      <c r="AQ138" s="343">
        <v>0</v>
      </c>
      <c r="AR138" s="343">
        <v>0</v>
      </c>
      <c r="AS138" s="344">
        <f t="shared" si="26"/>
        <v>0</v>
      </c>
      <c r="AT138" s="408"/>
      <c r="AU138" s="395">
        <v>3800</v>
      </c>
      <c r="AV138" s="395">
        <v>1032</v>
      </c>
      <c r="AW138" s="395">
        <v>902</v>
      </c>
      <c r="AX138" s="395">
        <v>40</v>
      </c>
      <c r="AY138" s="343">
        <v>0</v>
      </c>
      <c r="AZ138" s="343">
        <v>0</v>
      </c>
      <c r="BA138" s="344">
        <f t="shared" si="31"/>
        <v>5774</v>
      </c>
      <c r="BB138" s="408"/>
      <c r="BC138" s="343">
        <v>0</v>
      </c>
      <c r="BD138" s="343">
        <v>0</v>
      </c>
      <c r="BE138" s="343">
        <v>0</v>
      </c>
      <c r="BF138" s="343">
        <v>0</v>
      </c>
      <c r="BG138" s="344">
        <f t="shared" si="32"/>
        <v>0</v>
      </c>
      <c r="BH138" s="408"/>
      <c r="BI138" s="395">
        <v>11702</v>
      </c>
      <c r="BJ138" s="408"/>
      <c r="BK138" s="343">
        <v>0</v>
      </c>
      <c r="BL138" s="343">
        <v>0</v>
      </c>
      <c r="BM138" s="395">
        <v>1474</v>
      </c>
      <c r="BN138" s="343">
        <v>0</v>
      </c>
      <c r="BO138" s="343">
        <v>0</v>
      </c>
      <c r="BP138" s="343">
        <v>0</v>
      </c>
      <c r="BQ138" s="343">
        <v>0</v>
      </c>
      <c r="BR138" s="343">
        <v>0</v>
      </c>
      <c r="BS138" s="343">
        <v>0</v>
      </c>
      <c r="BT138" s="343">
        <v>0</v>
      </c>
      <c r="BU138" s="343">
        <v>0</v>
      </c>
      <c r="BV138" s="343">
        <v>0</v>
      </c>
      <c r="BW138" s="344">
        <f t="shared" si="29"/>
        <v>1474</v>
      </c>
      <c r="BX138" s="345" t="s">
        <v>12</v>
      </c>
      <c r="BY138" s="344">
        <f t="shared" si="37"/>
        <v>42776</v>
      </c>
      <c r="BZ138" s="345" t="s">
        <v>12</v>
      </c>
      <c r="CA138" s="344">
        <f t="shared" ref="CA138:CA169" si="40">((+AE138+W138+N138)-BY138)</f>
        <v>0</v>
      </c>
      <c r="CB138" s="345" t="s">
        <v>12</v>
      </c>
      <c r="CC138" s="343">
        <v>0</v>
      </c>
      <c r="CD138" s="408"/>
      <c r="CE138" s="344">
        <f t="shared" ref="CE138:CE169" si="41">(+CA138+CC138+C138)</f>
        <v>0</v>
      </c>
      <c r="CF138" s="408"/>
      <c r="CG138" s="439"/>
      <c r="CH138" s="439"/>
      <c r="CI138" s="344">
        <f t="shared" si="27"/>
        <v>0</v>
      </c>
      <c r="CJ138" s="394" t="s">
        <v>732</v>
      </c>
      <c r="CK138" s="417"/>
      <c r="CL138" s="415"/>
      <c r="CM138" s="415"/>
      <c r="CN138" s="415"/>
      <c r="CO138" s="415"/>
      <c r="CP138" s="415"/>
      <c r="CQ138" s="415"/>
      <c r="CR138" s="415"/>
      <c r="CS138" s="415"/>
      <c r="CT138" s="415"/>
      <c r="CU138" s="415"/>
      <c r="CV138" s="415"/>
      <c r="CW138" s="415"/>
      <c r="CX138" s="415"/>
      <c r="CY138" s="415"/>
      <c r="CZ138" s="415"/>
    </row>
    <row r="139" spans="1:104" x14ac:dyDescent="0.2">
      <c r="A139" s="343">
        <f t="shared" ref="A139:A202" si="42">((IF(OR(BY139&gt;0,CA139&gt;0),1,)))</f>
        <v>1</v>
      </c>
      <c r="B139" s="346" t="s">
        <v>365</v>
      </c>
      <c r="C139" s="411">
        <v>27364</v>
      </c>
      <c r="D139" s="408"/>
      <c r="E139" s="409">
        <v>0</v>
      </c>
      <c r="F139" s="409">
        <v>0</v>
      </c>
      <c r="G139" s="409">
        <v>0</v>
      </c>
      <c r="H139" s="409">
        <v>0</v>
      </c>
      <c r="I139" s="409">
        <v>0</v>
      </c>
      <c r="J139" s="409">
        <v>0</v>
      </c>
      <c r="K139" s="409">
        <v>0</v>
      </c>
      <c r="L139" s="409">
        <v>0</v>
      </c>
      <c r="M139" s="409">
        <v>0</v>
      </c>
      <c r="N139" s="410">
        <f t="shared" ref="N139:N202" si="43">+(SUM(E139:M139))</f>
        <v>0</v>
      </c>
      <c r="O139" s="408"/>
      <c r="P139" s="343">
        <v>4163</v>
      </c>
      <c r="Q139" s="409"/>
      <c r="R139" s="409"/>
      <c r="S139" s="409">
        <v>0</v>
      </c>
      <c r="T139" s="409">
        <v>0</v>
      </c>
      <c r="U139" s="409">
        <v>0</v>
      </c>
      <c r="V139" s="409">
        <v>10204.73</v>
      </c>
      <c r="W139" s="414">
        <f t="shared" si="38"/>
        <v>14367.73</v>
      </c>
      <c r="X139" s="408"/>
      <c r="Y139" s="409"/>
      <c r="Z139" s="409"/>
      <c r="AA139" s="409"/>
      <c r="AB139" s="409"/>
      <c r="AC139" s="409"/>
      <c r="AD139" s="409"/>
      <c r="AE139" s="344">
        <f t="shared" ref="AE139:AE202" si="44">(SUM(Y139:AD139))</f>
        <v>0</v>
      </c>
      <c r="AF139" s="408"/>
      <c r="AG139" s="344">
        <f t="shared" si="39"/>
        <v>14367.73</v>
      </c>
      <c r="AH139" s="408"/>
      <c r="AI139" s="343">
        <v>0</v>
      </c>
      <c r="AJ139" s="343">
        <v>0</v>
      </c>
      <c r="AK139" s="343">
        <v>0</v>
      </c>
      <c r="AL139" s="343">
        <v>0</v>
      </c>
      <c r="AM139" s="344">
        <f t="shared" si="30"/>
        <v>0</v>
      </c>
      <c r="AN139" s="408"/>
      <c r="AO139" s="343">
        <v>0</v>
      </c>
      <c r="AP139" s="343">
        <v>0</v>
      </c>
      <c r="AQ139" s="343">
        <v>0</v>
      </c>
      <c r="AR139" s="343">
        <v>0</v>
      </c>
      <c r="AS139" s="344">
        <f t="shared" ref="AS139:AS202" si="45">(SUM(AO139:AR139))</f>
        <v>0</v>
      </c>
      <c r="AT139" s="408"/>
      <c r="AU139" s="343">
        <v>1885</v>
      </c>
      <c r="AV139" s="343">
        <v>0</v>
      </c>
      <c r="AW139" s="343">
        <v>1039</v>
      </c>
      <c r="AX139" s="343">
        <v>347</v>
      </c>
      <c r="AY139" s="343">
        <v>0</v>
      </c>
      <c r="AZ139" s="343">
        <v>0</v>
      </c>
      <c r="BA139" s="344">
        <f t="shared" si="31"/>
        <v>3271</v>
      </c>
      <c r="BB139" s="408"/>
      <c r="BC139" s="343"/>
      <c r="BD139" s="343">
        <v>1036</v>
      </c>
      <c r="BE139" s="343">
        <v>1002</v>
      </c>
      <c r="BF139" s="343">
        <v>0</v>
      </c>
      <c r="BG139" s="344">
        <f t="shared" si="32"/>
        <v>2038</v>
      </c>
      <c r="BH139" s="408"/>
      <c r="BI139" s="343">
        <v>4800</v>
      </c>
      <c r="BJ139" s="408"/>
      <c r="BK139" s="343">
        <v>0</v>
      </c>
      <c r="BL139" s="343">
        <v>0</v>
      </c>
      <c r="BM139" s="343">
        <v>5968.68</v>
      </c>
      <c r="BN139" s="343">
        <v>0</v>
      </c>
      <c r="BO139" s="343">
        <v>0</v>
      </c>
      <c r="BP139" s="343">
        <v>0</v>
      </c>
      <c r="BQ139" s="343">
        <v>0</v>
      </c>
      <c r="BR139" s="343">
        <v>0</v>
      </c>
      <c r="BS139" s="343">
        <v>0</v>
      </c>
      <c r="BT139" s="343">
        <v>0</v>
      </c>
      <c r="BU139" s="343">
        <v>0</v>
      </c>
      <c r="BV139" s="343">
        <v>0</v>
      </c>
      <c r="BW139" s="344">
        <f t="shared" si="29"/>
        <v>5968.68</v>
      </c>
      <c r="BX139" s="345" t="s">
        <v>12</v>
      </c>
      <c r="BY139" s="344">
        <f t="shared" si="37"/>
        <v>16077.68</v>
      </c>
      <c r="BZ139" s="345" t="s">
        <v>12</v>
      </c>
      <c r="CA139" s="344">
        <f t="shared" si="40"/>
        <v>-1709.9500000000007</v>
      </c>
      <c r="CB139" s="345" t="s">
        <v>12</v>
      </c>
      <c r="CC139" s="343">
        <v>0</v>
      </c>
      <c r="CD139" s="408"/>
      <c r="CE139" s="344">
        <f t="shared" si="41"/>
        <v>25654.05</v>
      </c>
      <c r="CF139" s="408"/>
      <c r="CG139" s="439">
        <v>10000</v>
      </c>
      <c r="CH139" s="439">
        <v>14000</v>
      </c>
      <c r="CI139" s="344">
        <f>CE139-CG139-CH139</f>
        <v>1654.0499999999993</v>
      </c>
      <c r="CJ139" s="443" t="s">
        <v>750</v>
      </c>
      <c r="CK139" s="417"/>
      <c r="CL139" s="415"/>
      <c r="CM139" s="415"/>
      <c r="CN139" s="415"/>
      <c r="CO139" s="415"/>
      <c r="CP139" s="415"/>
      <c r="CQ139" s="415"/>
      <c r="CR139" s="415"/>
      <c r="CS139" s="415"/>
      <c r="CT139" s="415"/>
      <c r="CU139" s="415"/>
      <c r="CV139" s="415"/>
      <c r="CW139" s="415"/>
      <c r="CX139" s="415"/>
      <c r="CY139" s="415"/>
      <c r="CZ139" s="415"/>
    </row>
    <row r="140" spans="1:104" x14ac:dyDescent="0.2">
      <c r="A140" s="343">
        <f t="shared" si="42"/>
        <v>1</v>
      </c>
      <c r="B140" s="346" t="s">
        <v>366</v>
      </c>
      <c r="C140" s="395">
        <v>762180</v>
      </c>
      <c r="D140" s="408"/>
      <c r="E140" s="395">
        <v>234387</v>
      </c>
      <c r="F140" s="395">
        <v>12798</v>
      </c>
      <c r="G140" s="395">
        <v>2597</v>
      </c>
      <c r="H140" s="409">
        <v>0</v>
      </c>
      <c r="I140" s="409">
        <v>0</v>
      </c>
      <c r="J140" s="409">
        <v>0</v>
      </c>
      <c r="K140" s="409">
        <v>0</v>
      </c>
      <c r="L140" s="409">
        <v>0</v>
      </c>
      <c r="M140" s="395">
        <v>104909</v>
      </c>
      <c r="N140" s="344">
        <f t="shared" si="43"/>
        <v>354691</v>
      </c>
      <c r="O140" s="408"/>
      <c r="P140" s="395">
        <v>273421</v>
      </c>
      <c r="Q140" s="407"/>
      <c r="R140" s="407"/>
      <c r="S140" s="409">
        <v>0</v>
      </c>
      <c r="T140" s="409">
        <v>0</v>
      </c>
      <c r="U140" s="395">
        <v>50000</v>
      </c>
      <c r="V140" s="409">
        <v>0</v>
      </c>
      <c r="W140" s="349">
        <f t="shared" si="38"/>
        <v>323421</v>
      </c>
      <c r="X140" s="408"/>
      <c r="Y140" s="409"/>
      <c r="Z140" s="409"/>
      <c r="AA140" s="409"/>
      <c r="AB140" s="409"/>
      <c r="AC140" s="409"/>
      <c r="AD140" s="409"/>
      <c r="AE140" s="344">
        <f t="shared" si="44"/>
        <v>0</v>
      </c>
      <c r="AF140" s="408"/>
      <c r="AG140" s="344">
        <f t="shared" si="39"/>
        <v>678112</v>
      </c>
      <c r="AH140" s="408"/>
      <c r="AI140" s="343">
        <v>0</v>
      </c>
      <c r="AJ140" s="343">
        <v>0</v>
      </c>
      <c r="AK140" s="343">
        <v>0</v>
      </c>
      <c r="AL140" s="343">
        <v>0</v>
      </c>
      <c r="AM140" s="344">
        <f t="shared" si="30"/>
        <v>0</v>
      </c>
      <c r="AN140" s="408"/>
      <c r="AO140" s="407"/>
      <c r="AP140" s="343">
        <v>0</v>
      </c>
      <c r="AQ140" s="343">
        <v>0</v>
      </c>
      <c r="AR140" s="407"/>
      <c r="AS140" s="344">
        <f t="shared" si="45"/>
        <v>0</v>
      </c>
      <c r="AT140" s="408"/>
      <c r="AU140" s="395">
        <v>48919</v>
      </c>
      <c r="AV140" s="407"/>
      <c r="AW140" s="395">
        <v>16322</v>
      </c>
      <c r="AX140" s="343">
        <v>0</v>
      </c>
      <c r="AY140" s="343">
        <v>0</v>
      </c>
      <c r="AZ140" s="395">
        <v>396023</v>
      </c>
      <c r="BA140" s="344">
        <f t="shared" si="31"/>
        <v>461264</v>
      </c>
      <c r="BB140" s="408"/>
      <c r="BC140" s="395">
        <v>70000</v>
      </c>
      <c r="BD140" s="343">
        <v>0</v>
      </c>
      <c r="BE140" s="343">
        <v>0</v>
      </c>
      <c r="BF140" s="343">
        <v>0</v>
      </c>
      <c r="BG140" s="344">
        <f t="shared" si="32"/>
        <v>70000</v>
      </c>
      <c r="BH140" s="408"/>
      <c r="BI140" s="395">
        <v>76567</v>
      </c>
      <c r="BJ140" s="408"/>
      <c r="BK140" s="343">
        <v>0</v>
      </c>
      <c r="BL140" s="343">
        <v>0</v>
      </c>
      <c r="BM140" s="395">
        <v>70074</v>
      </c>
      <c r="BN140" s="407"/>
      <c r="BO140" s="407"/>
      <c r="BP140" s="343">
        <v>0</v>
      </c>
      <c r="BQ140" s="343">
        <v>0</v>
      </c>
      <c r="BR140" s="343">
        <v>0</v>
      </c>
      <c r="BS140" s="343">
        <v>0</v>
      </c>
      <c r="BT140" s="343">
        <v>0</v>
      </c>
      <c r="BU140" s="343">
        <v>0</v>
      </c>
      <c r="BV140" s="343">
        <v>0</v>
      </c>
      <c r="BW140" s="344">
        <f t="shared" si="29"/>
        <v>70074</v>
      </c>
      <c r="BX140" s="345" t="s">
        <v>12</v>
      </c>
      <c r="BY140" s="344">
        <f t="shared" si="37"/>
        <v>677905</v>
      </c>
      <c r="BZ140" s="345" t="s">
        <v>12</v>
      </c>
      <c r="CA140" s="344">
        <f t="shared" si="40"/>
        <v>207</v>
      </c>
      <c r="CB140" s="345" t="s">
        <v>12</v>
      </c>
      <c r="CC140" s="343">
        <v>0</v>
      </c>
      <c r="CD140" s="408"/>
      <c r="CE140" s="344">
        <f t="shared" si="41"/>
        <v>762387</v>
      </c>
      <c r="CF140" s="408"/>
      <c r="CG140" s="395">
        <v>76387</v>
      </c>
      <c r="CH140" s="439"/>
      <c r="CI140" s="344">
        <f t="shared" ref="CI140:CI202" si="46">CE140-CG140-CH140</f>
        <v>686000</v>
      </c>
      <c r="CJ140" s="394" t="s">
        <v>732</v>
      </c>
      <c r="CK140" s="417"/>
      <c r="CL140" s="415"/>
      <c r="CM140" s="415"/>
      <c r="CN140" s="415"/>
      <c r="CO140" s="415"/>
      <c r="CP140" s="415"/>
      <c r="CQ140" s="415"/>
      <c r="CR140" s="415"/>
      <c r="CS140" s="415"/>
      <c r="CT140" s="415"/>
      <c r="CU140" s="415"/>
      <c r="CV140" s="415"/>
      <c r="CW140" s="415"/>
      <c r="CX140" s="415"/>
      <c r="CY140" s="415"/>
      <c r="CZ140" s="415"/>
    </row>
    <row r="141" spans="1:104" x14ac:dyDescent="0.2">
      <c r="A141" s="343">
        <f t="shared" si="42"/>
        <v>1</v>
      </c>
      <c r="B141" s="346" t="s">
        <v>367</v>
      </c>
      <c r="C141" s="395">
        <v>450812</v>
      </c>
      <c r="D141" s="408"/>
      <c r="E141" s="395">
        <v>68640.67</v>
      </c>
      <c r="F141" s="409">
        <v>0</v>
      </c>
      <c r="G141" s="395">
        <v>4203.7700000000004</v>
      </c>
      <c r="H141" s="409">
        <v>0</v>
      </c>
      <c r="I141" s="409">
        <v>0</v>
      </c>
      <c r="J141" s="409">
        <v>0</v>
      </c>
      <c r="K141" s="409">
        <v>0</v>
      </c>
      <c r="L141" s="409">
        <v>0</v>
      </c>
      <c r="M141" s="409">
        <v>0</v>
      </c>
      <c r="N141" s="344">
        <f t="shared" si="43"/>
        <v>72844.44</v>
      </c>
      <c r="O141" s="408"/>
      <c r="P141" s="395">
        <v>62466.2</v>
      </c>
      <c r="Q141" s="395">
        <v>12318.53</v>
      </c>
      <c r="R141" s="395">
        <v>76590.42</v>
      </c>
      <c r="S141" s="409">
        <v>0</v>
      </c>
      <c r="T141" s="395">
        <v>81100.14</v>
      </c>
      <c r="U141" s="395">
        <v>83775</v>
      </c>
      <c r="V141" s="395">
        <v>3245</v>
      </c>
      <c r="W141" s="349">
        <f t="shared" si="38"/>
        <v>319495.28999999998</v>
      </c>
      <c r="X141" s="408"/>
      <c r="Y141" s="409"/>
      <c r="Z141" s="409"/>
      <c r="AA141" s="409"/>
      <c r="AB141" s="409"/>
      <c r="AC141" s="409"/>
      <c r="AD141" s="409"/>
      <c r="AE141" s="344">
        <f t="shared" si="44"/>
        <v>0</v>
      </c>
      <c r="AF141" s="408"/>
      <c r="AG141" s="344">
        <f t="shared" si="39"/>
        <v>392339.73</v>
      </c>
      <c r="AH141" s="408"/>
      <c r="AI141" s="395">
        <v>98214.45</v>
      </c>
      <c r="AJ141" s="395">
        <v>3175</v>
      </c>
      <c r="AK141" s="343">
        <v>0</v>
      </c>
      <c r="AL141" s="395">
        <v>592</v>
      </c>
      <c r="AM141" s="344">
        <f t="shared" si="30"/>
        <v>101981.45</v>
      </c>
      <c r="AN141" s="408"/>
      <c r="AO141" s="395">
        <v>105000</v>
      </c>
      <c r="AP141" s="343">
        <v>0</v>
      </c>
      <c r="AQ141" s="343">
        <v>0</v>
      </c>
      <c r="AR141" s="395">
        <v>592</v>
      </c>
      <c r="AS141" s="344">
        <f t="shared" si="45"/>
        <v>105592</v>
      </c>
      <c r="AT141" s="408"/>
      <c r="AU141" s="395">
        <v>3000</v>
      </c>
      <c r="AV141" s="395">
        <v>1000</v>
      </c>
      <c r="AW141" s="395">
        <v>4176.3100000000004</v>
      </c>
      <c r="AX141" s="343">
        <v>0</v>
      </c>
      <c r="AY141" s="343">
        <v>0</v>
      </c>
      <c r="AZ141" s="343">
        <v>0</v>
      </c>
      <c r="BA141" s="344">
        <f t="shared" si="31"/>
        <v>8176.31</v>
      </c>
      <c r="BB141" s="408"/>
      <c r="BC141" s="343">
        <v>0</v>
      </c>
      <c r="BD141" s="343">
        <v>0</v>
      </c>
      <c r="BE141" s="395">
        <v>1677.85</v>
      </c>
      <c r="BF141" s="343">
        <v>0</v>
      </c>
      <c r="BG141" s="344">
        <f t="shared" si="32"/>
        <v>1677.85</v>
      </c>
      <c r="BH141" s="408"/>
      <c r="BI141" s="395">
        <v>49594</v>
      </c>
      <c r="BJ141" s="408"/>
      <c r="BK141" s="343">
        <v>0</v>
      </c>
      <c r="BL141" s="343">
        <v>0</v>
      </c>
      <c r="BM141" s="395">
        <v>35612.61</v>
      </c>
      <c r="BN141" s="395">
        <v>11509.5</v>
      </c>
      <c r="BO141" s="395">
        <v>1000</v>
      </c>
      <c r="BP141" s="343">
        <v>0</v>
      </c>
      <c r="BQ141" s="343">
        <v>0</v>
      </c>
      <c r="BR141" s="343">
        <v>0</v>
      </c>
      <c r="BS141" s="343">
        <v>0</v>
      </c>
      <c r="BT141" s="343">
        <v>0</v>
      </c>
      <c r="BU141" s="343">
        <v>0</v>
      </c>
      <c r="BV141" s="343">
        <v>0</v>
      </c>
      <c r="BW141" s="344">
        <f t="shared" si="29"/>
        <v>48122.11</v>
      </c>
      <c r="BX141" s="345" t="s">
        <v>12</v>
      </c>
      <c r="BY141" s="344">
        <f t="shared" si="37"/>
        <v>315143.72000000003</v>
      </c>
      <c r="BZ141" s="345" t="s">
        <v>12</v>
      </c>
      <c r="CA141" s="344">
        <f t="shared" si="40"/>
        <v>77196.009999999951</v>
      </c>
      <c r="CB141" s="345" t="s">
        <v>12</v>
      </c>
      <c r="CC141" s="343">
        <v>0</v>
      </c>
      <c r="CD141" s="408"/>
      <c r="CE141" s="344">
        <f t="shared" si="41"/>
        <v>528008.01</v>
      </c>
      <c r="CF141" s="408"/>
      <c r="CG141" s="395">
        <v>528600.01</v>
      </c>
      <c r="CH141" s="395">
        <v>528600.01</v>
      </c>
      <c r="CI141" s="344">
        <f t="shared" si="46"/>
        <v>-529192.01</v>
      </c>
      <c r="CJ141" s="394" t="s">
        <v>732</v>
      </c>
      <c r="CK141" s="417"/>
      <c r="CL141" s="415"/>
      <c r="CM141" s="415"/>
      <c r="CN141" s="415"/>
      <c r="CO141" s="415"/>
      <c r="CP141" s="415"/>
      <c r="CQ141" s="415"/>
      <c r="CR141" s="415"/>
      <c r="CS141" s="415"/>
      <c r="CT141" s="415"/>
      <c r="CU141" s="415"/>
      <c r="CV141" s="415"/>
      <c r="CW141" s="415"/>
      <c r="CX141" s="415"/>
      <c r="CY141" s="415"/>
      <c r="CZ141" s="415"/>
    </row>
    <row r="142" spans="1:104" x14ac:dyDescent="0.2">
      <c r="A142" s="343">
        <f t="shared" si="42"/>
        <v>0</v>
      </c>
      <c r="B142" s="398" t="s">
        <v>545</v>
      </c>
      <c r="C142" s="411">
        <v>0</v>
      </c>
      <c r="D142" s="408"/>
      <c r="E142" s="409">
        <v>0</v>
      </c>
      <c r="F142" s="409">
        <v>0</v>
      </c>
      <c r="G142" s="409">
        <v>0</v>
      </c>
      <c r="H142" s="409">
        <v>0</v>
      </c>
      <c r="I142" s="409">
        <v>0</v>
      </c>
      <c r="J142" s="409">
        <v>0</v>
      </c>
      <c r="K142" s="409">
        <v>0</v>
      </c>
      <c r="L142" s="409">
        <v>0</v>
      </c>
      <c r="M142" s="409">
        <v>0</v>
      </c>
      <c r="N142" s="410">
        <f t="shared" si="43"/>
        <v>0</v>
      </c>
      <c r="O142" s="408"/>
      <c r="P142" s="343">
        <v>0</v>
      </c>
      <c r="Q142" s="409"/>
      <c r="R142" s="409"/>
      <c r="S142" s="409">
        <v>0</v>
      </c>
      <c r="T142" s="409">
        <v>0</v>
      </c>
      <c r="U142" s="409">
        <v>0</v>
      </c>
      <c r="V142" s="409">
        <v>0</v>
      </c>
      <c r="W142" s="414">
        <f t="shared" si="38"/>
        <v>0</v>
      </c>
      <c r="X142" s="408"/>
      <c r="Y142" s="409"/>
      <c r="Z142" s="409"/>
      <c r="AA142" s="409"/>
      <c r="AB142" s="409"/>
      <c r="AC142" s="409"/>
      <c r="AD142" s="409"/>
      <c r="AE142" s="344">
        <f t="shared" si="44"/>
        <v>0</v>
      </c>
      <c r="AF142" s="408"/>
      <c r="AG142" s="344">
        <f t="shared" si="39"/>
        <v>0</v>
      </c>
      <c r="AH142" s="408"/>
      <c r="AI142" s="343">
        <v>0</v>
      </c>
      <c r="AJ142" s="343">
        <v>0</v>
      </c>
      <c r="AK142" s="343">
        <v>0</v>
      </c>
      <c r="AL142" s="343">
        <v>0</v>
      </c>
      <c r="AM142" s="344">
        <f>(SUM(AI142:AL142))</f>
        <v>0</v>
      </c>
      <c r="AN142" s="408"/>
      <c r="AO142" s="343">
        <v>0</v>
      </c>
      <c r="AP142" s="343">
        <v>0</v>
      </c>
      <c r="AQ142" s="343">
        <v>0</v>
      </c>
      <c r="AR142" s="343">
        <v>0</v>
      </c>
      <c r="AS142" s="344">
        <f t="shared" si="45"/>
        <v>0</v>
      </c>
      <c r="AT142" s="408"/>
      <c r="AU142" s="343">
        <v>0</v>
      </c>
      <c r="AV142" s="343">
        <v>0</v>
      </c>
      <c r="AW142" s="343">
        <v>0</v>
      </c>
      <c r="AX142" s="343">
        <v>0</v>
      </c>
      <c r="AY142" s="343">
        <v>0</v>
      </c>
      <c r="AZ142" s="343">
        <v>0</v>
      </c>
      <c r="BA142" s="344">
        <f>(SUM(AU142:AZ142))</f>
        <v>0</v>
      </c>
      <c r="BB142" s="408"/>
      <c r="BC142" s="343">
        <v>0</v>
      </c>
      <c r="BD142" s="343">
        <v>0</v>
      </c>
      <c r="BE142" s="343">
        <v>0</v>
      </c>
      <c r="BF142" s="343">
        <v>0</v>
      </c>
      <c r="BG142" s="344">
        <f>(SUM(BC142:BF142))</f>
        <v>0</v>
      </c>
      <c r="BH142" s="408"/>
      <c r="BI142" s="343">
        <v>0</v>
      </c>
      <c r="BJ142" s="408"/>
      <c r="BK142" s="343">
        <v>0</v>
      </c>
      <c r="BL142" s="343">
        <v>0</v>
      </c>
      <c r="BM142" s="343">
        <v>0</v>
      </c>
      <c r="BN142" s="343">
        <v>0</v>
      </c>
      <c r="BO142" s="343">
        <v>0</v>
      </c>
      <c r="BP142" s="343">
        <v>0</v>
      </c>
      <c r="BQ142" s="343">
        <v>0</v>
      </c>
      <c r="BR142" s="343">
        <v>0</v>
      </c>
      <c r="BS142" s="343">
        <v>0</v>
      </c>
      <c r="BT142" s="343">
        <v>0</v>
      </c>
      <c r="BU142" s="343">
        <v>0</v>
      </c>
      <c r="BV142" s="343">
        <v>0</v>
      </c>
      <c r="BW142" s="344">
        <f>((SUM(BK142:BV142)))</f>
        <v>0</v>
      </c>
      <c r="BX142" s="345" t="s">
        <v>12</v>
      </c>
      <c r="BY142" s="344">
        <f>(+BW142+BI142+BG142+BA142+AS142+AM142)</f>
        <v>0</v>
      </c>
      <c r="BZ142" s="345" t="s">
        <v>12</v>
      </c>
      <c r="CA142" s="344">
        <f t="shared" si="40"/>
        <v>0</v>
      </c>
      <c r="CB142" s="345" t="s">
        <v>12</v>
      </c>
      <c r="CC142" s="343">
        <v>0</v>
      </c>
      <c r="CD142" s="408"/>
      <c r="CE142" s="344">
        <f t="shared" si="41"/>
        <v>0</v>
      </c>
      <c r="CF142" s="408"/>
      <c r="CG142" s="439"/>
      <c r="CH142" s="439"/>
      <c r="CI142" s="344">
        <f t="shared" si="46"/>
        <v>0</v>
      </c>
      <c r="CJ142" s="443"/>
      <c r="CK142" s="417"/>
      <c r="CL142" s="415"/>
      <c r="CM142" s="415"/>
      <c r="CN142" s="415"/>
      <c r="CO142" s="415"/>
      <c r="CP142" s="415"/>
      <c r="CQ142" s="415"/>
      <c r="CR142" s="415"/>
      <c r="CS142" s="415"/>
      <c r="CT142" s="415"/>
      <c r="CU142" s="415"/>
      <c r="CV142" s="415"/>
      <c r="CW142" s="415"/>
      <c r="CX142" s="415"/>
      <c r="CY142" s="415"/>
      <c r="CZ142" s="415"/>
    </row>
    <row r="143" spans="1:104" x14ac:dyDescent="0.2">
      <c r="A143" s="343">
        <f t="shared" si="42"/>
        <v>0</v>
      </c>
      <c r="B143" s="398" t="s">
        <v>368</v>
      </c>
      <c r="C143" s="411">
        <v>0</v>
      </c>
      <c r="D143" s="408"/>
      <c r="E143" s="409">
        <v>0</v>
      </c>
      <c r="F143" s="409">
        <v>0</v>
      </c>
      <c r="G143" s="409">
        <v>0</v>
      </c>
      <c r="H143" s="409">
        <v>0</v>
      </c>
      <c r="I143" s="409">
        <v>0</v>
      </c>
      <c r="J143" s="409">
        <v>0</v>
      </c>
      <c r="K143" s="409">
        <v>0</v>
      </c>
      <c r="L143" s="409">
        <v>0</v>
      </c>
      <c r="M143" s="409">
        <v>0</v>
      </c>
      <c r="N143" s="410">
        <f t="shared" si="43"/>
        <v>0</v>
      </c>
      <c r="O143" s="408"/>
      <c r="P143" s="343">
        <v>0</v>
      </c>
      <c r="Q143" s="409"/>
      <c r="R143" s="409"/>
      <c r="S143" s="409">
        <v>0</v>
      </c>
      <c r="T143" s="409">
        <v>0</v>
      </c>
      <c r="U143" s="409">
        <v>0</v>
      </c>
      <c r="V143" s="409">
        <v>0</v>
      </c>
      <c r="W143" s="414">
        <f t="shared" si="38"/>
        <v>0</v>
      </c>
      <c r="X143" s="408"/>
      <c r="Y143" s="409"/>
      <c r="Z143" s="409"/>
      <c r="AA143" s="409"/>
      <c r="AB143" s="409"/>
      <c r="AC143" s="409"/>
      <c r="AD143" s="409"/>
      <c r="AE143" s="344">
        <f t="shared" si="44"/>
        <v>0</v>
      </c>
      <c r="AF143" s="408"/>
      <c r="AG143" s="344">
        <f t="shared" si="39"/>
        <v>0</v>
      </c>
      <c r="AH143" s="408"/>
      <c r="AI143" s="343">
        <v>0</v>
      </c>
      <c r="AJ143" s="343">
        <v>0</v>
      </c>
      <c r="AK143" s="343">
        <v>0</v>
      </c>
      <c r="AL143" s="343">
        <v>0</v>
      </c>
      <c r="AM143" s="344">
        <f t="shared" si="30"/>
        <v>0</v>
      </c>
      <c r="AN143" s="408"/>
      <c r="AO143" s="343">
        <v>0</v>
      </c>
      <c r="AP143" s="343">
        <v>0</v>
      </c>
      <c r="AQ143" s="343">
        <v>0</v>
      </c>
      <c r="AR143" s="343">
        <v>0</v>
      </c>
      <c r="AS143" s="344">
        <f t="shared" si="45"/>
        <v>0</v>
      </c>
      <c r="AT143" s="408"/>
      <c r="AU143" s="343">
        <v>0</v>
      </c>
      <c r="AV143" s="343">
        <v>0</v>
      </c>
      <c r="AW143" s="343">
        <v>0</v>
      </c>
      <c r="AX143" s="343">
        <v>0</v>
      </c>
      <c r="AY143" s="343">
        <v>0</v>
      </c>
      <c r="AZ143" s="343">
        <v>0</v>
      </c>
      <c r="BA143" s="344">
        <f t="shared" si="31"/>
        <v>0</v>
      </c>
      <c r="BB143" s="408"/>
      <c r="BC143" s="343">
        <v>0</v>
      </c>
      <c r="BD143" s="343">
        <v>0</v>
      </c>
      <c r="BE143" s="343">
        <v>0</v>
      </c>
      <c r="BF143" s="343">
        <v>0</v>
      </c>
      <c r="BG143" s="344">
        <f>(SUM(BC143:BF143))</f>
        <v>0</v>
      </c>
      <c r="BH143" s="408"/>
      <c r="BI143" s="343">
        <v>0</v>
      </c>
      <c r="BJ143" s="408"/>
      <c r="BK143" s="343">
        <v>0</v>
      </c>
      <c r="BL143" s="343">
        <v>0</v>
      </c>
      <c r="BM143" s="343">
        <v>0</v>
      </c>
      <c r="BN143" s="343">
        <v>0</v>
      </c>
      <c r="BO143" s="343">
        <v>0</v>
      </c>
      <c r="BP143" s="343">
        <v>0</v>
      </c>
      <c r="BQ143" s="343">
        <v>0</v>
      </c>
      <c r="BR143" s="343">
        <v>0</v>
      </c>
      <c r="BS143" s="343">
        <v>0</v>
      </c>
      <c r="BT143" s="343">
        <v>0</v>
      </c>
      <c r="BU143" s="343">
        <v>0</v>
      </c>
      <c r="BV143" s="343">
        <v>0</v>
      </c>
      <c r="BW143" s="344">
        <f t="shared" si="29"/>
        <v>0</v>
      </c>
      <c r="BX143" s="345" t="s">
        <v>12</v>
      </c>
      <c r="BY143" s="344">
        <f t="shared" ref="BY143:BY174" si="47">(+BW143+BI143+BG143+BA143+AS143+AM143)</f>
        <v>0</v>
      </c>
      <c r="BZ143" s="345" t="s">
        <v>12</v>
      </c>
      <c r="CA143" s="344">
        <f t="shared" si="40"/>
        <v>0</v>
      </c>
      <c r="CB143" s="345" t="s">
        <v>12</v>
      </c>
      <c r="CC143" s="343">
        <v>0</v>
      </c>
      <c r="CD143" s="408"/>
      <c r="CE143" s="344">
        <f t="shared" si="41"/>
        <v>0</v>
      </c>
      <c r="CF143" s="408"/>
      <c r="CG143" s="439"/>
      <c r="CH143" s="439"/>
      <c r="CI143" s="344">
        <f t="shared" si="46"/>
        <v>0</v>
      </c>
      <c r="CJ143" s="443"/>
      <c r="CK143" s="417"/>
      <c r="CL143" s="415"/>
      <c r="CM143" s="415"/>
      <c r="CN143" s="415"/>
      <c r="CO143" s="415"/>
      <c r="CP143" s="415"/>
      <c r="CQ143" s="415"/>
      <c r="CR143" s="415"/>
      <c r="CS143" s="415"/>
      <c r="CT143" s="415"/>
      <c r="CU143" s="415"/>
      <c r="CV143" s="415"/>
      <c r="CW143" s="415"/>
      <c r="CX143" s="415"/>
      <c r="CY143" s="415"/>
      <c r="CZ143" s="415"/>
    </row>
    <row r="144" spans="1:104" x14ac:dyDescent="0.2">
      <c r="A144" s="343">
        <f t="shared" si="42"/>
        <v>0</v>
      </c>
      <c r="B144" s="398" t="s">
        <v>369</v>
      </c>
      <c r="C144" s="411">
        <v>0</v>
      </c>
      <c r="D144" s="408"/>
      <c r="E144" s="409">
        <v>0</v>
      </c>
      <c r="F144" s="409">
        <v>0</v>
      </c>
      <c r="G144" s="409">
        <v>0</v>
      </c>
      <c r="H144" s="409">
        <v>0</v>
      </c>
      <c r="I144" s="409">
        <v>0</v>
      </c>
      <c r="J144" s="409">
        <v>0</v>
      </c>
      <c r="K144" s="409">
        <v>0</v>
      </c>
      <c r="L144" s="409">
        <v>0</v>
      </c>
      <c r="M144" s="409">
        <v>0</v>
      </c>
      <c r="N144" s="410">
        <f t="shared" si="43"/>
        <v>0</v>
      </c>
      <c r="O144" s="408"/>
      <c r="P144" s="343">
        <v>0</v>
      </c>
      <c r="Q144" s="409"/>
      <c r="R144" s="409"/>
      <c r="S144" s="409">
        <v>0</v>
      </c>
      <c r="T144" s="409">
        <v>0</v>
      </c>
      <c r="U144" s="409">
        <v>0</v>
      </c>
      <c r="V144" s="409">
        <v>0</v>
      </c>
      <c r="W144" s="414">
        <f t="shared" si="38"/>
        <v>0</v>
      </c>
      <c r="X144" s="408"/>
      <c r="Y144" s="409"/>
      <c r="Z144" s="409"/>
      <c r="AA144" s="409"/>
      <c r="AB144" s="409"/>
      <c r="AC144" s="409"/>
      <c r="AD144" s="409"/>
      <c r="AE144" s="344">
        <f t="shared" si="44"/>
        <v>0</v>
      </c>
      <c r="AF144" s="408"/>
      <c r="AG144" s="344">
        <f t="shared" si="39"/>
        <v>0</v>
      </c>
      <c r="AH144" s="408"/>
      <c r="AI144" s="343">
        <v>0</v>
      </c>
      <c r="AJ144" s="343">
        <v>0</v>
      </c>
      <c r="AK144" s="343">
        <v>0</v>
      </c>
      <c r="AL144" s="343">
        <v>0</v>
      </c>
      <c r="AM144" s="344">
        <f t="shared" si="30"/>
        <v>0</v>
      </c>
      <c r="AN144" s="408"/>
      <c r="AO144" s="343">
        <v>0</v>
      </c>
      <c r="AP144" s="343">
        <v>0</v>
      </c>
      <c r="AQ144" s="343">
        <v>0</v>
      </c>
      <c r="AR144" s="343">
        <v>0</v>
      </c>
      <c r="AS144" s="344">
        <f t="shared" si="45"/>
        <v>0</v>
      </c>
      <c r="AT144" s="408"/>
      <c r="AU144" s="343">
        <v>0</v>
      </c>
      <c r="AV144" s="343">
        <v>0</v>
      </c>
      <c r="AW144" s="343">
        <v>0</v>
      </c>
      <c r="AX144" s="343">
        <v>0</v>
      </c>
      <c r="AY144" s="343">
        <v>0</v>
      </c>
      <c r="AZ144" s="343">
        <v>0</v>
      </c>
      <c r="BA144" s="344">
        <f t="shared" si="31"/>
        <v>0</v>
      </c>
      <c r="BB144" s="408"/>
      <c r="BC144" s="343">
        <v>0</v>
      </c>
      <c r="BD144" s="343">
        <v>0</v>
      </c>
      <c r="BE144" s="343">
        <v>0</v>
      </c>
      <c r="BF144" s="343">
        <v>0</v>
      </c>
      <c r="BG144" s="344">
        <f t="shared" si="32"/>
        <v>0</v>
      </c>
      <c r="BH144" s="408"/>
      <c r="BI144" s="343">
        <v>0</v>
      </c>
      <c r="BJ144" s="408"/>
      <c r="BK144" s="343">
        <v>0</v>
      </c>
      <c r="BL144" s="343">
        <v>0</v>
      </c>
      <c r="BM144" s="343">
        <v>0</v>
      </c>
      <c r="BN144" s="343">
        <v>0</v>
      </c>
      <c r="BO144" s="343">
        <v>0</v>
      </c>
      <c r="BP144" s="343">
        <v>0</v>
      </c>
      <c r="BQ144" s="343">
        <v>0</v>
      </c>
      <c r="BR144" s="343">
        <v>0</v>
      </c>
      <c r="BS144" s="343">
        <v>0</v>
      </c>
      <c r="BT144" s="343">
        <v>0</v>
      </c>
      <c r="BU144" s="343">
        <v>0</v>
      </c>
      <c r="BV144" s="343">
        <v>0</v>
      </c>
      <c r="BW144" s="344">
        <f t="shared" ref="BW144:BW201" si="48">((SUM(BK144:BV144)))</f>
        <v>0</v>
      </c>
      <c r="BX144" s="345" t="s">
        <v>12</v>
      </c>
      <c r="BY144" s="344">
        <f t="shared" si="47"/>
        <v>0</v>
      </c>
      <c r="BZ144" s="345" t="s">
        <v>12</v>
      </c>
      <c r="CA144" s="344">
        <f t="shared" si="40"/>
        <v>0</v>
      </c>
      <c r="CB144" s="345" t="s">
        <v>12</v>
      </c>
      <c r="CC144" s="343">
        <v>0</v>
      </c>
      <c r="CD144" s="408"/>
      <c r="CE144" s="344">
        <f t="shared" si="41"/>
        <v>0</v>
      </c>
      <c r="CF144" s="408"/>
      <c r="CG144" s="439"/>
      <c r="CH144" s="439"/>
      <c r="CI144" s="344">
        <f t="shared" si="46"/>
        <v>0</v>
      </c>
      <c r="CJ144" s="443"/>
      <c r="CK144" s="417"/>
      <c r="CL144" s="415"/>
      <c r="CM144" s="415"/>
      <c r="CN144" s="415"/>
      <c r="CO144" s="415"/>
      <c r="CP144" s="415"/>
      <c r="CQ144" s="415"/>
      <c r="CR144" s="415"/>
      <c r="CS144" s="415"/>
      <c r="CT144" s="415"/>
      <c r="CU144" s="415"/>
      <c r="CV144" s="415"/>
      <c r="CW144" s="415"/>
      <c r="CX144" s="415"/>
      <c r="CY144" s="415"/>
      <c r="CZ144" s="415"/>
    </row>
    <row r="145" spans="1:104" x14ac:dyDescent="0.2">
      <c r="A145" s="343">
        <f t="shared" si="42"/>
        <v>0</v>
      </c>
      <c r="B145" s="398" t="s">
        <v>370</v>
      </c>
      <c r="C145" s="411">
        <v>0</v>
      </c>
      <c r="D145" s="408"/>
      <c r="E145" s="409">
        <v>0</v>
      </c>
      <c r="F145" s="409">
        <v>0</v>
      </c>
      <c r="G145" s="409">
        <v>0</v>
      </c>
      <c r="H145" s="409">
        <v>0</v>
      </c>
      <c r="I145" s="409">
        <v>0</v>
      </c>
      <c r="J145" s="409">
        <v>0</v>
      </c>
      <c r="K145" s="409">
        <v>0</v>
      </c>
      <c r="L145" s="409">
        <v>0</v>
      </c>
      <c r="M145" s="409">
        <v>0</v>
      </c>
      <c r="N145" s="410">
        <f t="shared" si="43"/>
        <v>0</v>
      </c>
      <c r="O145" s="408"/>
      <c r="P145" s="343">
        <v>0</v>
      </c>
      <c r="Q145" s="409"/>
      <c r="R145" s="409"/>
      <c r="S145" s="409">
        <v>0</v>
      </c>
      <c r="T145" s="409">
        <v>0</v>
      </c>
      <c r="U145" s="409">
        <v>0</v>
      </c>
      <c r="V145" s="409">
        <v>0</v>
      </c>
      <c r="W145" s="414">
        <f t="shared" si="38"/>
        <v>0</v>
      </c>
      <c r="X145" s="408"/>
      <c r="Y145" s="409"/>
      <c r="Z145" s="409"/>
      <c r="AA145" s="409"/>
      <c r="AB145" s="409"/>
      <c r="AC145" s="409"/>
      <c r="AD145" s="409"/>
      <c r="AE145" s="344">
        <f t="shared" si="44"/>
        <v>0</v>
      </c>
      <c r="AF145" s="408"/>
      <c r="AG145" s="344">
        <f t="shared" si="39"/>
        <v>0</v>
      </c>
      <c r="AH145" s="408"/>
      <c r="AI145" s="343">
        <v>0</v>
      </c>
      <c r="AJ145" s="343">
        <v>0</v>
      </c>
      <c r="AK145" s="343">
        <v>0</v>
      </c>
      <c r="AL145" s="343">
        <v>0</v>
      </c>
      <c r="AM145" s="344">
        <f t="shared" ref="AM145:AM201" si="49">(SUM(AI145:AL145))</f>
        <v>0</v>
      </c>
      <c r="AN145" s="408"/>
      <c r="AO145" s="343">
        <v>0</v>
      </c>
      <c r="AP145" s="343">
        <v>0</v>
      </c>
      <c r="AQ145" s="343">
        <v>0</v>
      </c>
      <c r="AR145" s="343">
        <v>0</v>
      </c>
      <c r="AS145" s="344">
        <f t="shared" si="45"/>
        <v>0</v>
      </c>
      <c r="AT145" s="408"/>
      <c r="AU145" s="343">
        <v>0</v>
      </c>
      <c r="AV145" s="343">
        <v>0</v>
      </c>
      <c r="AW145" s="343">
        <v>0</v>
      </c>
      <c r="AX145" s="343">
        <v>0</v>
      </c>
      <c r="AY145" s="343">
        <v>0</v>
      </c>
      <c r="AZ145" s="343">
        <v>0</v>
      </c>
      <c r="BA145" s="344">
        <f t="shared" ref="BA145:BA201" si="50">(SUM(AU145:AZ145))</f>
        <v>0</v>
      </c>
      <c r="BB145" s="408"/>
      <c r="BC145" s="343">
        <v>0</v>
      </c>
      <c r="BD145" s="343">
        <v>0</v>
      </c>
      <c r="BE145" s="343">
        <v>0</v>
      </c>
      <c r="BF145" s="343">
        <v>0</v>
      </c>
      <c r="BG145" s="344">
        <f t="shared" ref="BG145:BG202" si="51">(SUM(BC145:BF145))</f>
        <v>0</v>
      </c>
      <c r="BH145" s="408"/>
      <c r="BI145" s="343">
        <v>0</v>
      </c>
      <c r="BJ145" s="408"/>
      <c r="BK145" s="343">
        <v>0</v>
      </c>
      <c r="BL145" s="343">
        <v>0</v>
      </c>
      <c r="BM145" s="343">
        <v>0</v>
      </c>
      <c r="BN145" s="343">
        <v>0</v>
      </c>
      <c r="BO145" s="343">
        <v>0</v>
      </c>
      <c r="BP145" s="343">
        <v>0</v>
      </c>
      <c r="BQ145" s="343">
        <v>0</v>
      </c>
      <c r="BR145" s="343">
        <v>0</v>
      </c>
      <c r="BS145" s="343">
        <v>0</v>
      </c>
      <c r="BT145" s="343">
        <v>0</v>
      </c>
      <c r="BU145" s="343">
        <v>0</v>
      </c>
      <c r="BV145" s="343">
        <v>0</v>
      </c>
      <c r="BW145" s="344">
        <f t="shared" si="48"/>
        <v>0</v>
      </c>
      <c r="BX145" s="345" t="s">
        <v>12</v>
      </c>
      <c r="BY145" s="344">
        <f t="shared" si="47"/>
        <v>0</v>
      </c>
      <c r="BZ145" s="345" t="s">
        <v>12</v>
      </c>
      <c r="CA145" s="344">
        <f t="shared" si="40"/>
        <v>0</v>
      </c>
      <c r="CB145" s="345" t="s">
        <v>12</v>
      </c>
      <c r="CC145" s="343">
        <v>0</v>
      </c>
      <c r="CD145" s="408"/>
      <c r="CE145" s="344">
        <f t="shared" si="41"/>
        <v>0</v>
      </c>
      <c r="CF145" s="408"/>
      <c r="CG145" s="439"/>
      <c r="CH145" s="439"/>
      <c r="CI145" s="344">
        <f t="shared" si="46"/>
        <v>0</v>
      </c>
      <c r="CJ145" s="443"/>
      <c r="CK145" s="417"/>
      <c r="CL145" s="415"/>
      <c r="CM145" s="415"/>
      <c r="CN145" s="415"/>
      <c r="CO145" s="415"/>
      <c r="CP145" s="415"/>
      <c r="CQ145" s="415"/>
      <c r="CR145" s="415"/>
      <c r="CS145" s="415"/>
      <c r="CT145" s="415"/>
      <c r="CU145" s="415"/>
      <c r="CV145" s="415"/>
      <c r="CW145" s="415"/>
      <c r="CX145" s="415"/>
      <c r="CY145" s="415"/>
      <c r="CZ145" s="415"/>
    </row>
    <row r="146" spans="1:104" x14ac:dyDescent="0.2">
      <c r="A146" s="343">
        <f t="shared" si="42"/>
        <v>1</v>
      </c>
      <c r="B146" s="346" t="s">
        <v>371</v>
      </c>
      <c r="C146" s="395">
        <v>379484</v>
      </c>
      <c r="D146" s="408"/>
      <c r="E146" s="395">
        <v>78280</v>
      </c>
      <c r="F146" s="409">
        <v>0</v>
      </c>
      <c r="G146" s="395">
        <v>7271</v>
      </c>
      <c r="H146" s="409">
        <v>0</v>
      </c>
      <c r="I146" s="409">
        <v>0</v>
      </c>
      <c r="J146" s="409">
        <v>0</v>
      </c>
      <c r="K146" s="395">
        <v>9480</v>
      </c>
      <c r="L146" s="409">
        <v>0</v>
      </c>
      <c r="M146" s="395">
        <v>102027</v>
      </c>
      <c r="N146" s="344">
        <f t="shared" si="43"/>
        <v>197058</v>
      </c>
      <c r="O146" s="408"/>
      <c r="P146" s="395">
        <v>203482</v>
      </c>
      <c r="Q146" s="395">
        <v>1389</v>
      </c>
      <c r="R146" s="395">
        <v>98620</v>
      </c>
      <c r="S146" s="395">
        <v>1389</v>
      </c>
      <c r="T146" s="395">
        <v>15789</v>
      </c>
      <c r="U146" s="409">
        <v>0</v>
      </c>
      <c r="V146" s="409">
        <v>0</v>
      </c>
      <c r="W146" s="349">
        <f t="shared" si="38"/>
        <v>320669</v>
      </c>
      <c r="X146" s="408"/>
      <c r="Y146" s="409"/>
      <c r="Z146" s="409"/>
      <c r="AA146" s="409"/>
      <c r="AB146" s="409"/>
      <c r="AC146" s="409"/>
      <c r="AD146" s="409"/>
      <c r="AE146" s="344">
        <f t="shared" si="44"/>
        <v>0</v>
      </c>
      <c r="AF146" s="408"/>
      <c r="AG146" s="344">
        <f t="shared" si="39"/>
        <v>517727</v>
      </c>
      <c r="AH146" s="408"/>
      <c r="AI146" s="395">
        <v>44254</v>
      </c>
      <c r="AJ146" s="343">
        <v>0</v>
      </c>
      <c r="AK146" s="343">
        <v>0</v>
      </c>
      <c r="AL146" s="395">
        <v>144</v>
      </c>
      <c r="AM146" s="344">
        <f t="shared" si="49"/>
        <v>44398</v>
      </c>
      <c r="AN146" s="408"/>
      <c r="AO146" s="395">
        <v>19431</v>
      </c>
      <c r="AP146" s="343">
        <v>0</v>
      </c>
      <c r="AQ146" s="343">
        <v>0</v>
      </c>
      <c r="AR146" s="395">
        <v>144</v>
      </c>
      <c r="AS146" s="344">
        <f t="shared" si="45"/>
        <v>19575</v>
      </c>
      <c r="AT146" s="408"/>
      <c r="AU146" s="343">
        <v>0</v>
      </c>
      <c r="AV146" s="395">
        <v>861</v>
      </c>
      <c r="AW146" s="395">
        <v>1418</v>
      </c>
      <c r="AX146" s="395">
        <v>27</v>
      </c>
      <c r="AY146" s="343">
        <v>0</v>
      </c>
      <c r="AZ146" s="343">
        <v>0</v>
      </c>
      <c r="BA146" s="344">
        <f t="shared" si="50"/>
        <v>2306</v>
      </c>
      <c r="BB146" s="408"/>
      <c r="BC146" s="395">
        <v>3561</v>
      </c>
      <c r="BD146" s="395">
        <v>5844</v>
      </c>
      <c r="BE146" s="395">
        <v>1226</v>
      </c>
      <c r="BF146" s="395">
        <v>504</v>
      </c>
      <c r="BG146" s="344">
        <f>(SUM(BC146:BF146))</f>
        <v>11135</v>
      </c>
      <c r="BH146" s="408"/>
      <c r="BI146" s="395">
        <v>59135</v>
      </c>
      <c r="BJ146" s="408"/>
      <c r="BK146" s="343">
        <v>0</v>
      </c>
      <c r="BL146" s="343">
        <v>0</v>
      </c>
      <c r="BM146" s="395">
        <v>2518</v>
      </c>
      <c r="BN146" s="395">
        <v>1556</v>
      </c>
      <c r="BO146" s="395">
        <v>2848</v>
      </c>
      <c r="BP146" s="343">
        <v>0</v>
      </c>
      <c r="BQ146" s="343">
        <v>0</v>
      </c>
      <c r="BR146" s="343">
        <v>0</v>
      </c>
      <c r="BS146" s="343">
        <v>0</v>
      </c>
      <c r="BT146" s="343">
        <v>0</v>
      </c>
      <c r="BU146" s="343">
        <v>0</v>
      </c>
      <c r="BV146" s="395">
        <v>2571</v>
      </c>
      <c r="BW146" s="344">
        <f t="shared" si="48"/>
        <v>9493</v>
      </c>
      <c r="BX146" s="345" t="s">
        <v>12</v>
      </c>
      <c r="BY146" s="344">
        <f t="shared" si="47"/>
        <v>146042</v>
      </c>
      <c r="BZ146" s="345" t="s">
        <v>12</v>
      </c>
      <c r="CA146" s="344">
        <f t="shared" si="40"/>
        <v>371685</v>
      </c>
      <c r="CB146" s="345" t="s">
        <v>12</v>
      </c>
      <c r="CC146" s="343">
        <v>0</v>
      </c>
      <c r="CD146" s="408"/>
      <c r="CE146" s="344">
        <f t="shared" si="41"/>
        <v>751169</v>
      </c>
      <c r="CF146" s="408"/>
      <c r="CG146" s="395">
        <v>459637</v>
      </c>
      <c r="CH146" s="395">
        <v>291532</v>
      </c>
      <c r="CI146" s="344">
        <f t="shared" si="46"/>
        <v>0</v>
      </c>
      <c r="CJ146" s="443"/>
      <c r="CK146" s="417"/>
      <c r="CL146" s="415"/>
      <c r="CM146" s="415"/>
      <c r="CN146" s="415"/>
      <c r="CO146" s="415"/>
      <c r="CP146" s="415"/>
      <c r="CQ146" s="415"/>
      <c r="CR146" s="415"/>
      <c r="CS146" s="415"/>
      <c r="CT146" s="415"/>
      <c r="CU146" s="415"/>
      <c r="CV146" s="415"/>
      <c r="CW146" s="415"/>
      <c r="CX146" s="415"/>
      <c r="CY146" s="415"/>
      <c r="CZ146" s="415"/>
    </row>
    <row r="147" spans="1:104" x14ac:dyDescent="0.2">
      <c r="A147" s="343">
        <f t="shared" si="42"/>
        <v>1</v>
      </c>
      <c r="B147" s="346" t="s">
        <v>372</v>
      </c>
      <c r="C147" s="411">
        <v>0</v>
      </c>
      <c r="D147" s="408"/>
      <c r="E147" s="395">
        <v>1543</v>
      </c>
      <c r="F147" s="409"/>
      <c r="G147" s="409">
        <v>0</v>
      </c>
      <c r="H147" s="395">
        <v>75306</v>
      </c>
      <c r="I147" s="409">
        <v>0</v>
      </c>
      <c r="J147" s="409">
        <v>0</v>
      </c>
      <c r="K147" s="409">
        <v>0</v>
      </c>
      <c r="L147" s="409">
        <v>0</v>
      </c>
      <c r="M147" s="409">
        <v>0</v>
      </c>
      <c r="N147" s="344">
        <f t="shared" si="43"/>
        <v>76849</v>
      </c>
      <c r="O147" s="408"/>
      <c r="P147" s="395">
        <v>183324</v>
      </c>
      <c r="Q147" s="409"/>
      <c r="R147" s="395">
        <v>140758</v>
      </c>
      <c r="S147" s="409">
        <v>0</v>
      </c>
      <c r="T147" s="409">
        <v>0</v>
      </c>
      <c r="U147" s="409">
        <v>0</v>
      </c>
      <c r="V147" s="409">
        <v>0</v>
      </c>
      <c r="W147" s="349">
        <f t="shared" si="38"/>
        <v>324082</v>
      </c>
      <c r="X147" s="408"/>
      <c r="Y147" s="409"/>
      <c r="Z147" s="409"/>
      <c r="AA147" s="409"/>
      <c r="AB147" s="409"/>
      <c r="AC147" s="409"/>
      <c r="AD147" s="409"/>
      <c r="AE147" s="344">
        <f t="shared" si="44"/>
        <v>0</v>
      </c>
      <c r="AF147" s="408"/>
      <c r="AG147" s="344">
        <f t="shared" si="39"/>
        <v>400931</v>
      </c>
      <c r="AH147" s="408"/>
      <c r="AI147" s="343">
        <v>0</v>
      </c>
      <c r="AJ147" s="343">
        <v>0</v>
      </c>
      <c r="AK147" s="343">
        <v>0</v>
      </c>
      <c r="AL147" s="343">
        <v>0</v>
      </c>
      <c r="AM147" s="344">
        <f t="shared" si="49"/>
        <v>0</v>
      </c>
      <c r="AN147" s="408"/>
      <c r="AO147" s="343">
        <v>0</v>
      </c>
      <c r="AP147" s="343">
        <v>0</v>
      </c>
      <c r="AQ147" s="343">
        <v>0</v>
      </c>
      <c r="AR147" s="343">
        <v>0</v>
      </c>
      <c r="AS147" s="344">
        <f t="shared" si="45"/>
        <v>0</v>
      </c>
      <c r="AT147" s="408"/>
      <c r="AU147" s="395">
        <v>169800</v>
      </c>
      <c r="AV147" s="395">
        <v>5580</v>
      </c>
      <c r="AW147" s="395">
        <v>37290</v>
      </c>
      <c r="AX147" s="395">
        <v>10000</v>
      </c>
      <c r="AY147" s="343">
        <v>0</v>
      </c>
      <c r="AZ147" s="395">
        <v>58093</v>
      </c>
      <c r="BA147" s="344">
        <f>(SUM(AU147:AZ147))</f>
        <v>280763</v>
      </c>
      <c r="BB147" s="408"/>
      <c r="BC147" s="395">
        <v>49551</v>
      </c>
      <c r="BD147" s="343">
        <v>0</v>
      </c>
      <c r="BE147" s="395">
        <v>62976</v>
      </c>
      <c r="BF147" s="343">
        <v>0</v>
      </c>
      <c r="BG147" s="344">
        <f t="shared" si="51"/>
        <v>112527</v>
      </c>
      <c r="BH147" s="408"/>
      <c r="BI147" s="343">
        <v>0</v>
      </c>
      <c r="BJ147" s="408"/>
      <c r="BK147" s="343">
        <v>0</v>
      </c>
      <c r="BL147" s="395">
        <v>825</v>
      </c>
      <c r="BM147" s="395">
        <v>6816</v>
      </c>
      <c r="BN147" s="343">
        <v>0</v>
      </c>
      <c r="BO147" s="343">
        <v>0</v>
      </c>
      <c r="BP147" s="343">
        <v>0</v>
      </c>
      <c r="BQ147" s="343">
        <v>0</v>
      </c>
      <c r="BR147" s="343">
        <v>0</v>
      </c>
      <c r="BS147" s="343">
        <v>0</v>
      </c>
      <c r="BT147" s="343">
        <v>0</v>
      </c>
      <c r="BU147" s="343">
        <v>0</v>
      </c>
      <c r="BV147" s="343">
        <v>0</v>
      </c>
      <c r="BW147" s="344">
        <f t="shared" si="48"/>
        <v>7641</v>
      </c>
      <c r="BX147" s="345" t="s">
        <v>12</v>
      </c>
      <c r="BY147" s="344">
        <f t="shared" si="47"/>
        <v>400931</v>
      </c>
      <c r="BZ147" s="345" t="s">
        <v>12</v>
      </c>
      <c r="CA147" s="344">
        <f t="shared" si="40"/>
        <v>0</v>
      </c>
      <c r="CB147" s="345" t="s">
        <v>12</v>
      </c>
      <c r="CC147" s="343">
        <v>0</v>
      </c>
      <c r="CD147" s="408"/>
      <c r="CE147" s="344">
        <f t="shared" si="41"/>
        <v>0</v>
      </c>
      <c r="CF147" s="408"/>
      <c r="CG147" s="439"/>
      <c r="CH147" s="439"/>
      <c r="CI147" s="344">
        <f t="shared" si="46"/>
        <v>0</v>
      </c>
      <c r="CJ147" s="394" t="s">
        <v>732</v>
      </c>
      <c r="CK147" s="417"/>
      <c r="CL147" s="415"/>
      <c r="CM147" s="415"/>
      <c r="CN147" s="415"/>
      <c r="CO147" s="415"/>
      <c r="CP147" s="415"/>
      <c r="CQ147" s="415"/>
      <c r="CR147" s="415"/>
      <c r="CS147" s="415"/>
      <c r="CT147" s="415"/>
      <c r="CU147" s="415"/>
      <c r="CV147" s="415"/>
      <c r="CW147" s="415"/>
      <c r="CX147" s="415"/>
      <c r="CY147" s="415"/>
      <c r="CZ147" s="415"/>
    </row>
    <row r="148" spans="1:104" x14ac:dyDescent="0.2">
      <c r="A148" s="343">
        <f t="shared" si="42"/>
        <v>1</v>
      </c>
      <c r="B148" s="346" t="s">
        <v>373</v>
      </c>
      <c r="C148" s="411">
        <v>0</v>
      </c>
      <c r="D148" s="408"/>
      <c r="E148" s="395">
        <v>913406.36</v>
      </c>
      <c r="F148" s="409">
        <v>0</v>
      </c>
      <c r="G148" s="395">
        <v>9856.26</v>
      </c>
      <c r="H148" s="409">
        <v>0</v>
      </c>
      <c r="I148" s="409">
        <v>0</v>
      </c>
      <c r="J148" s="409">
        <v>0</v>
      </c>
      <c r="K148" s="409">
        <v>0</v>
      </c>
      <c r="L148" s="409">
        <v>0</v>
      </c>
      <c r="M148" s="395">
        <v>63286.2</v>
      </c>
      <c r="N148" s="344">
        <f t="shared" si="43"/>
        <v>986548.82</v>
      </c>
      <c r="O148" s="408"/>
      <c r="P148" s="395">
        <v>819341.07</v>
      </c>
      <c r="Q148" s="409"/>
      <c r="R148" s="409"/>
      <c r="S148" s="409">
        <v>0</v>
      </c>
      <c r="T148" s="409">
        <v>0</v>
      </c>
      <c r="U148" s="409">
        <v>0</v>
      </c>
      <c r="V148" s="409">
        <v>0</v>
      </c>
      <c r="W148" s="349">
        <f t="shared" si="38"/>
        <v>819341.07</v>
      </c>
      <c r="X148" s="408"/>
      <c r="Y148" s="409"/>
      <c r="Z148" s="409"/>
      <c r="AA148" s="409"/>
      <c r="AB148" s="409"/>
      <c r="AC148" s="409"/>
      <c r="AD148" s="409"/>
      <c r="AE148" s="344">
        <f t="shared" si="44"/>
        <v>0</v>
      </c>
      <c r="AF148" s="408"/>
      <c r="AG148" s="344">
        <f t="shared" si="39"/>
        <v>1805889.89</v>
      </c>
      <c r="AH148" s="408"/>
      <c r="AI148" s="395">
        <v>185494.06</v>
      </c>
      <c r="AJ148" s="343">
        <v>0</v>
      </c>
      <c r="AK148" s="343">
        <v>0</v>
      </c>
      <c r="AL148" s="395">
        <v>124910</v>
      </c>
      <c r="AM148" s="344">
        <f t="shared" si="49"/>
        <v>310404.06</v>
      </c>
      <c r="AN148" s="408"/>
      <c r="AO148" s="395">
        <v>87184.37</v>
      </c>
      <c r="AP148" s="395">
        <v>4426.5</v>
      </c>
      <c r="AQ148" s="343">
        <v>0</v>
      </c>
      <c r="AR148" s="395">
        <v>13770</v>
      </c>
      <c r="AS148" s="344">
        <f t="shared" si="45"/>
        <v>105380.87</v>
      </c>
      <c r="AT148" s="408"/>
      <c r="AU148" s="395">
        <v>516757.03</v>
      </c>
      <c r="AV148" s="395">
        <v>3608.15</v>
      </c>
      <c r="AW148" s="395">
        <v>177213.4</v>
      </c>
      <c r="AX148" s="395">
        <v>4318.5600000000004</v>
      </c>
      <c r="AY148" s="343">
        <v>0</v>
      </c>
      <c r="AZ148" s="343">
        <v>0</v>
      </c>
      <c r="BA148" s="344">
        <f t="shared" si="50"/>
        <v>701897.14000000013</v>
      </c>
      <c r="BB148" s="408"/>
      <c r="BC148" s="395">
        <v>27974.63</v>
      </c>
      <c r="BD148" s="343">
        <v>0</v>
      </c>
      <c r="BE148" s="395">
        <v>207330.48</v>
      </c>
      <c r="BF148" s="343">
        <v>0</v>
      </c>
      <c r="BG148" s="344">
        <f t="shared" si="51"/>
        <v>235305.11000000002</v>
      </c>
      <c r="BH148" s="408"/>
      <c r="BI148" s="395">
        <v>42284.35</v>
      </c>
      <c r="BJ148" s="408"/>
      <c r="BK148" s="343">
        <v>0</v>
      </c>
      <c r="BL148" s="343">
        <v>0</v>
      </c>
      <c r="BM148" s="395">
        <v>72334.42</v>
      </c>
      <c r="BN148" s="343">
        <v>0</v>
      </c>
      <c r="BO148" s="395">
        <v>4361.25</v>
      </c>
      <c r="BP148" s="343">
        <v>0</v>
      </c>
      <c r="BQ148" s="343">
        <v>0</v>
      </c>
      <c r="BR148" s="343">
        <v>0</v>
      </c>
      <c r="BS148" s="343">
        <v>0</v>
      </c>
      <c r="BT148" s="343">
        <v>0</v>
      </c>
      <c r="BU148" s="343">
        <v>0</v>
      </c>
      <c r="BV148" s="395">
        <v>8545.57</v>
      </c>
      <c r="BW148" s="344">
        <f t="shared" si="48"/>
        <v>85241.239999999991</v>
      </c>
      <c r="BX148" s="345" t="s">
        <v>12</v>
      </c>
      <c r="BY148" s="344">
        <f t="shared" si="47"/>
        <v>1480512.77</v>
      </c>
      <c r="BZ148" s="345" t="s">
        <v>12</v>
      </c>
      <c r="CA148" s="344">
        <f t="shared" si="40"/>
        <v>325377.11999999988</v>
      </c>
      <c r="CB148" s="345" t="s">
        <v>12</v>
      </c>
      <c r="CC148" s="343">
        <v>0</v>
      </c>
      <c r="CD148" s="408"/>
      <c r="CE148" s="344">
        <f t="shared" si="41"/>
        <v>325377.11999999988</v>
      </c>
      <c r="CF148" s="408"/>
      <c r="CG148" s="395">
        <v>325377.12</v>
      </c>
      <c r="CH148" s="439"/>
      <c r="CI148" s="344">
        <f t="shared" si="46"/>
        <v>-1.1641532182693481E-10</v>
      </c>
      <c r="CJ148" s="394" t="s">
        <v>732</v>
      </c>
      <c r="CK148" s="417"/>
      <c r="CL148" s="415"/>
      <c r="CM148" s="415"/>
      <c r="CN148" s="415"/>
      <c r="CO148" s="415"/>
      <c r="CP148" s="415"/>
      <c r="CQ148" s="415"/>
      <c r="CR148" s="415"/>
      <c r="CS148" s="415"/>
      <c r="CT148" s="415"/>
      <c r="CU148" s="415"/>
      <c r="CV148" s="415"/>
      <c r="CW148" s="415"/>
      <c r="CX148" s="415"/>
      <c r="CY148" s="415"/>
      <c r="CZ148" s="415"/>
    </row>
    <row r="149" spans="1:104" x14ac:dyDescent="0.2">
      <c r="A149" s="343">
        <f t="shared" si="42"/>
        <v>1</v>
      </c>
      <c r="B149" s="346" t="s">
        <v>374</v>
      </c>
      <c r="C149" s="395">
        <v>7056</v>
      </c>
      <c r="D149" s="408"/>
      <c r="E149" s="395">
        <v>4819.1400000000003</v>
      </c>
      <c r="F149" s="409">
        <v>0</v>
      </c>
      <c r="G149" s="409">
        <v>0</v>
      </c>
      <c r="H149" s="395">
        <v>361.78</v>
      </c>
      <c r="I149" s="409">
        <v>0</v>
      </c>
      <c r="J149" s="409">
        <v>0</v>
      </c>
      <c r="K149" s="409">
        <v>0</v>
      </c>
      <c r="L149" s="409">
        <v>0</v>
      </c>
      <c r="M149" s="409">
        <v>0</v>
      </c>
      <c r="N149" s="344">
        <f t="shared" si="43"/>
        <v>5180.92</v>
      </c>
      <c r="O149" s="408"/>
      <c r="P149" s="395">
        <v>2048.27</v>
      </c>
      <c r="Q149" s="395">
        <v>1267.25</v>
      </c>
      <c r="R149" s="395">
        <v>7891.12</v>
      </c>
      <c r="S149" s="409">
        <v>0</v>
      </c>
      <c r="T149" s="409">
        <v>0</v>
      </c>
      <c r="U149" s="409">
        <v>0</v>
      </c>
      <c r="V149" s="409">
        <v>0</v>
      </c>
      <c r="W149" s="349">
        <f t="shared" si="38"/>
        <v>11206.64</v>
      </c>
      <c r="X149" s="408"/>
      <c r="Y149" s="409"/>
      <c r="Z149" s="409"/>
      <c r="AA149" s="409"/>
      <c r="AB149" s="409"/>
      <c r="AC149" s="409"/>
      <c r="AD149" s="409"/>
      <c r="AE149" s="344">
        <f t="shared" si="44"/>
        <v>0</v>
      </c>
      <c r="AF149" s="408"/>
      <c r="AG149" s="344">
        <f t="shared" si="39"/>
        <v>16387.559999999998</v>
      </c>
      <c r="AH149" s="408"/>
      <c r="AI149" s="343">
        <v>0</v>
      </c>
      <c r="AJ149" s="343">
        <v>0</v>
      </c>
      <c r="AK149" s="343">
        <v>0</v>
      </c>
      <c r="AL149" s="343">
        <v>0</v>
      </c>
      <c r="AM149" s="344">
        <f t="shared" si="49"/>
        <v>0</v>
      </c>
      <c r="AN149" s="408"/>
      <c r="AO149" s="395">
        <v>489.83</v>
      </c>
      <c r="AP149" s="395">
        <v>881.69</v>
      </c>
      <c r="AQ149" s="343">
        <v>0</v>
      </c>
      <c r="AR149" s="395">
        <v>4514.3</v>
      </c>
      <c r="AS149" s="344">
        <f t="shared" si="45"/>
        <v>5885.82</v>
      </c>
      <c r="AT149" s="408"/>
      <c r="AU149" s="343">
        <v>0</v>
      </c>
      <c r="AV149" s="395">
        <v>313.49</v>
      </c>
      <c r="AW149" s="395">
        <v>391.86</v>
      </c>
      <c r="AX149" s="395">
        <v>985.65</v>
      </c>
      <c r="AY149" s="395">
        <v>783.72</v>
      </c>
      <c r="AZ149" s="395">
        <v>35</v>
      </c>
      <c r="BA149" s="344">
        <f t="shared" si="50"/>
        <v>2509.7200000000003</v>
      </c>
      <c r="BB149" s="408"/>
      <c r="BC149" s="343">
        <v>0</v>
      </c>
      <c r="BD149" s="343">
        <v>0</v>
      </c>
      <c r="BE149" s="343">
        <v>0</v>
      </c>
      <c r="BF149" s="343">
        <v>0</v>
      </c>
      <c r="BG149" s="344">
        <f t="shared" si="51"/>
        <v>0</v>
      </c>
      <c r="BH149" s="408"/>
      <c r="BI149" s="395">
        <v>12131.39</v>
      </c>
      <c r="BJ149" s="408"/>
      <c r="BK149" s="343">
        <v>0</v>
      </c>
      <c r="BL149" s="343">
        <v>0</v>
      </c>
      <c r="BM149" s="395">
        <v>2916.63</v>
      </c>
      <c r="BN149" s="343">
        <v>0</v>
      </c>
      <c r="BO149" s="343">
        <v>0</v>
      </c>
      <c r="BP149" s="343">
        <v>0</v>
      </c>
      <c r="BQ149" s="343">
        <v>0</v>
      </c>
      <c r="BR149" s="343">
        <v>0</v>
      </c>
      <c r="BS149" s="343">
        <v>0</v>
      </c>
      <c r="BT149" s="343">
        <v>0</v>
      </c>
      <c r="BU149" s="343">
        <v>0</v>
      </c>
      <c r="BV149" s="343">
        <v>0</v>
      </c>
      <c r="BW149" s="344">
        <f t="shared" si="48"/>
        <v>2916.63</v>
      </c>
      <c r="BX149" s="345" t="s">
        <v>12</v>
      </c>
      <c r="BY149" s="344">
        <f t="shared" si="47"/>
        <v>23443.56</v>
      </c>
      <c r="BZ149" s="345" t="s">
        <v>12</v>
      </c>
      <c r="CA149" s="344">
        <f t="shared" si="40"/>
        <v>-7056.0000000000036</v>
      </c>
      <c r="CB149" s="345" t="s">
        <v>12</v>
      </c>
      <c r="CC149" s="343">
        <v>0</v>
      </c>
      <c r="CD149" s="408"/>
      <c r="CE149" s="344">
        <f t="shared" si="41"/>
        <v>-3.637978807091713E-12</v>
      </c>
      <c r="CF149" s="408"/>
      <c r="CG149" s="439"/>
      <c r="CH149" s="439"/>
      <c r="CI149" s="344">
        <f t="shared" si="46"/>
        <v>-3.637978807091713E-12</v>
      </c>
      <c r="CJ149" s="394" t="s">
        <v>732</v>
      </c>
      <c r="CK149" s="417"/>
      <c r="CL149" s="415"/>
      <c r="CM149" s="415"/>
      <c r="CN149" s="415"/>
      <c r="CO149" s="415"/>
      <c r="CP149" s="415"/>
      <c r="CQ149" s="415"/>
      <c r="CR149" s="415"/>
      <c r="CS149" s="415"/>
      <c r="CT149" s="415"/>
      <c r="CU149" s="415"/>
      <c r="CV149" s="415"/>
      <c r="CW149" s="415"/>
      <c r="CX149" s="415"/>
      <c r="CY149" s="415"/>
      <c r="CZ149" s="415"/>
    </row>
    <row r="150" spans="1:104" x14ac:dyDescent="0.2">
      <c r="A150" s="343">
        <f t="shared" si="42"/>
        <v>1</v>
      </c>
      <c r="B150" s="346" t="s">
        <v>375</v>
      </c>
      <c r="C150" s="395">
        <v>110820</v>
      </c>
      <c r="D150" s="408"/>
      <c r="E150" s="395">
        <v>59153</v>
      </c>
      <c r="F150" s="409">
        <v>0</v>
      </c>
      <c r="G150" s="395">
        <v>3847</v>
      </c>
      <c r="H150" s="409">
        <v>0</v>
      </c>
      <c r="I150" s="409">
        <v>0</v>
      </c>
      <c r="J150" s="409">
        <v>0</v>
      </c>
      <c r="K150" s="409">
        <v>0</v>
      </c>
      <c r="L150" s="409">
        <v>0</v>
      </c>
      <c r="M150" s="395">
        <v>2413</v>
      </c>
      <c r="N150" s="344">
        <f t="shared" si="43"/>
        <v>65413</v>
      </c>
      <c r="O150" s="408"/>
      <c r="P150" s="395">
        <v>48810</v>
      </c>
      <c r="Q150" s="409"/>
      <c r="R150" s="409"/>
      <c r="S150" s="409">
        <v>0</v>
      </c>
      <c r="T150" s="395">
        <v>29239</v>
      </c>
      <c r="U150" s="409">
        <v>0</v>
      </c>
      <c r="V150" s="409">
        <v>0</v>
      </c>
      <c r="W150" s="349">
        <f t="shared" si="38"/>
        <v>78049</v>
      </c>
      <c r="X150" s="408"/>
      <c r="Y150" s="409"/>
      <c r="Z150" s="409"/>
      <c r="AA150" s="409"/>
      <c r="AB150" s="409"/>
      <c r="AC150" s="409"/>
      <c r="AD150" s="409"/>
      <c r="AE150" s="344">
        <f t="shared" si="44"/>
        <v>0</v>
      </c>
      <c r="AF150" s="408"/>
      <c r="AG150" s="344">
        <f t="shared" si="39"/>
        <v>143462</v>
      </c>
      <c r="AH150" s="408"/>
      <c r="AI150" s="343">
        <v>0</v>
      </c>
      <c r="AJ150" s="343">
        <v>0</v>
      </c>
      <c r="AK150" s="343">
        <v>0</v>
      </c>
      <c r="AL150" s="343">
        <v>0</v>
      </c>
      <c r="AM150" s="344">
        <f t="shared" si="49"/>
        <v>0</v>
      </c>
      <c r="AN150" s="408"/>
      <c r="AO150" s="343">
        <v>0</v>
      </c>
      <c r="AP150" s="343">
        <v>0</v>
      </c>
      <c r="AQ150" s="343">
        <v>0</v>
      </c>
      <c r="AR150" s="343">
        <v>0</v>
      </c>
      <c r="AS150" s="344">
        <f t="shared" si="45"/>
        <v>0</v>
      </c>
      <c r="AT150" s="408"/>
      <c r="AU150" s="343">
        <v>0</v>
      </c>
      <c r="AV150" s="395">
        <v>12722</v>
      </c>
      <c r="AW150" s="396">
        <v>18780</v>
      </c>
      <c r="AX150" s="395">
        <v>1050</v>
      </c>
      <c r="AY150" s="343">
        <v>0</v>
      </c>
      <c r="AZ150" s="395">
        <v>18040</v>
      </c>
      <c r="BA150" s="344">
        <f t="shared" si="50"/>
        <v>50592</v>
      </c>
      <c r="BB150" s="408"/>
      <c r="BC150" s="395">
        <v>16000</v>
      </c>
      <c r="BD150" s="395">
        <v>7202</v>
      </c>
      <c r="BE150" s="395">
        <v>6159</v>
      </c>
      <c r="BF150" s="343">
        <v>0</v>
      </c>
      <c r="BG150" s="344">
        <f t="shared" si="51"/>
        <v>29361</v>
      </c>
      <c r="BH150" s="408"/>
      <c r="BI150" s="395">
        <v>3004</v>
      </c>
      <c r="BJ150" s="408"/>
      <c r="BK150" s="343">
        <v>0</v>
      </c>
      <c r="BL150" s="343">
        <v>0</v>
      </c>
      <c r="BM150" s="395">
        <v>21888</v>
      </c>
      <c r="BN150" s="395">
        <v>2266</v>
      </c>
      <c r="BO150" s="343">
        <v>0</v>
      </c>
      <c r="BP150" s="343">
        <v>0</v>
      </c>
      <c r="BQ150" s="343">
        <v>0</v>
      </c>
      <c r="BR150" s="343">
        <v>0</v>
      </c>
      <c r="BS150" s="343">
        <v>0</v>
      </c>
      <c r="BT150" s="343">
        <v>0</v>
      </c>
      <c r="BU150" s="343">
        <v>0</v>
      </c>
      <c r="BV150" s="343">
        <v>0</v>
      </c>
      <c r="BW150" s="344">
        <f t="shared" si="48"/>
        <v>24154</v>
      </c>
      <c r="BX150" s="345" t="s">
        <v>12</v>
      </c>
      <c r="BY150" s="344">
        <f t="shared" si="47"/>
        <v>107111</v>
      </c>
      <c r="BZ150" s="345" t="s">
        <v>12</v>
      </c>
      <c r="CA150" s="344">
        <f t="shared" si="40"/>
        <v>36351</v>
      </c>
      <c r="CB150" s="345" t="s">
        <v>12</v>
      </c>
      <c r="CC150" s="395">
        <v>-3188</v>
      </c>
      <c r="CD150" s="408"/>
      <c r="CE150" s="344">
        <f t="shared" si="41"/>
        <v>143983</v>
      </c>
      <c r="CF150" s="408"/>
      <c r="CG150" s="395">
        <v>107983</v>
      </c>
      <c r="CH150" s="395">
        <v>36000</v>
      </c>
      <c r="CI150" s="344">
        <f t="shared" si="46"/>
        <v>0</v>
      </c>
      <c r="CJ150" s="394" t="s">
        <v>732</v>
      </c>
      <c r="CK150" s="417"/>
      <c r="CL150" s="415"/>
      <c r="CM150" s="415"/>
      <c r="CN150" s="415"/>
      <c r="CO150" s="415"/>
      <c r="CP150" s="415"/>
      <c r="CQ150" s="415"/>
      <c r="CR150" s="415"/>
      <c r="CS150" s="415"/>
      <c r="CT150" s="415"/>
      <c r="CU150" s="415"/>
      <c r="CV150" s="415"/>
      <c r="CW150" s="415"/>
      <c r="CX150" s="415"/>
      <c r="CY150" s="415"/>
      <c r="CZ150" s="415"/>
    </row>
    <row r="151" spans="1:104" x14ac:dyDescent="0.2">
      <c r="A151" s="343">
        <f t="shared" si="42"/>
        <v>1</v>
      </c>
      <c r="B151" s="346" t="s">
        <v>376</v>
      </c>
      <c r="C151" s="395">
        <v>76846</v>
      </c>
      <c r="D151" s="408"/>
      <c r="E151" s="409">
        <v>0</v>
      </c>
      <c r="F151" s="395">
        <v>6000</v>
      </c>
      <c r="G151" s="409">
        <v>0</v>
      </c>
      <c r="H151" s="395">
        <v>150620</v>
      </c>
      <c r="I151" s="409">
        <v>0</v>
      </c>
      <c r="J151" s="409">
        <v>0</v>
      </c>
      <c r="K151" s="409">
        <v>0</v>
      </c>
      <c r="L151" s="409">
        <v>0</v>
      </c>
      <c r="M151" s="395">
        <v>175</v>
      </c>
      <c r="N151" s="344">
        <f t="shared" si="43"/>
        <v>156795</v>
      </c>
      <c r="O151" s="408"/>
      <c r="P151" s="395">
        <v>86682</v>
      </c>
      <c r="Q151" s="395">
        <v>13183</v>
      </c>
      <c r="R151" s="395">
        <v>81821</v>
      </c>
      <c r="S151" s="409">
        <v>0</v>
      </c>
      <c r="T151" s="409">
        <v>0</v>
      </c>
      <c r="U151" s="409">
        <v>0</v>
      </c>
      <c r="V151" s="395">
        <v>100000</v>
      </c>
      <c r="W151" s="349">
        <f t="shared" si="38"/>
        <v>281686</v>
      </c>
      <c r="X151" s="408"/>
      <c r="Y151" s="409"/>
      <c r="Z151" s="409"/>
      <c r="AA151" s="409"/>
      <c r="AB151" s="409"/>
      <c r="AC151" s="409"/>
      <c r="AD151" s="409"/>
      <c r="AE151" s="344">
        <f t="shared" si="44"/>
        <v>0</v>
      </c>
      <c r="AF151" s="408"/>
      <c r="AG151" s="344">
        <f t="shared" si="39"/>
        <v>438481</v>
      </c>
      <c r="AH151" s="408"/>
      <c r="AI151" s="343">
        <v>0</v>
      </c>
      <c r="AJ151" s="343">
        <v>0</v>
      </c>
      <c r="AK151" s="343">
        <v>0</v>
      </c>
      <c r="AL151" s="343">
        <v>0</v>
      </c>
      <c r="AM151" s="344">
        <f t="shared" si="49"/>
        <v>0</v>
      </c>
      <c r="AN151" s="408"/>
      <c r="AO151" s="343">
        <v>0</v>
      </c>
      <c r="AP151" s="395">
        <v>13000</v>
      </c>
      <c r="AQ151" s="343">
        <v>0</v>
      </c>
      <c r="AR151" s="343">
        <v>0</v>
      </c>
      <c r="AS151" s="344">
        <f t="shared" si="45"/>
        <v>13000</v>
      </c>
      <c r="AT151" s="408"/>
      <c r="AU151" s="395">
        <v>47830</v>
      </c>
      <c r="AV151" s="343">
        <v>0</v>
      </c>
      <c r="AW151" s="395">
        <v>52027</v>
      </c>
      <c r="AX151" s="343">
        <v>0</v>
      </c>
      <c r="AY151" s="343">
        <v>0</v>
      </c>
      <c r="AZ151" s="395">
        <v>7824</v>
      </c>
      <c r="BA151" s="344">
        <f t="shared" si="50"/>
        <v>107681</v>
      </c>
      <c r="BB151" s="408"/>
      <c r="BC151" s="395">
        <v>16500</v>
      </c>
      <c r="BD151" s="343">
        <v>0</v>
      </c>
      <c r="BE151" s="395">
        <v>5412</v>
      </c>
      <c r="BF151" s="343">
        <v>0</v>
      </c>
      <c r="BG151" s="344">
        <f t="shared" si="51"/>
        <v>21912</v>
      </c>
      <c r="BH151" s="408"/>
      <c r="BI151" s="395">
        <v>90472</v>
      </c>
      <c r="BJ151" s="408"/>
      <c r="BK151" s="343">
        <v>0</v>
      </c>
      <c r="BL151" s="343">
        <v>0</v>
      </c>
      <c r="BM151" s="395">
        <v>23355</v>
      </c>
      <c r="BN151" s="343">
        <v>0</v>
      </c>
      <c r="BO151" s="343">
        <v>0</v>
      </c>
      <c r="BP151" s="343">
        <v>0</v>
      </c>
      <c r="BQ151" s="343">
        <v>0</v>
      </c>
      <c r="BR151" s="343">
        <v>0</v>
      </c>
      <c r="BS151" s="343">
        <v>0</v>
      </c>
      <c r="BT151" s="395">
        <v>114704</v>
      </c>
      <c r="BU151" s="343">
        <v>0</v>
      </c>
      <c r="BV151" s="395">
        <v>13211</v>
      </c>
      <c r="BW151" s="344">
        <f t="shared" si="48"/>
        <v>151270</v>
      </c>
      <c r="BX151" s="345" t="s">
        <v>12</v>
      </c>
      <c r="BY151" s="344">
        <f t="shared" si="47"/>
        <v>384335</v>
      </c>
      <c r="BZ151" s="345" t="s">
        <v>12</v>
      </c>
      <c r="CA151" s="344">
        <f t="shared" si="40"/>
        <v>54146</v>
      </c>
      <c r="CB151" s="345" t="s">
        <v>12</v>
      </c>
      <c r="CC151" s="343">
        <v>0</v>
      </c>
      <c r="CD151" s="408"/>
      <c r="CE151" s="344">
        <f t="shared" si="41"/>
        <v>130992</v>
      </c>
      <c r="CF151" s="408"/>
      <c r="CG151" s="395">
        <v>130992</v>
      </c>
      <c r="CH151" s="439"/>
      <c r="CI151" s="344">
        <f t="shared" si="46"/>
        <v>0</v>
      </c>
      <c r="CJ151" s="394" t="s">
        <v>732</v>
      </c>
      <c r="CK151" s="417"/>
      <c r="CL151" s="415"/>
      <c r="CM151" s="415"/>
      <c r="CN151" s="415"/>
      <c r="CO151" s="415"/>
      <c r="CP151" s="415"/>
      <c r="CQ151" s="415"/>
      <c r="CR151" s="415"/>
      <c r="CS151" s="415"/>
      <c r="CT151" s="415"/>
      <c r="CU151" s="415"/>
      <c r="CV151" s="415"/>
      <c r="CW151" s="415"/>
      <c r="CX151" s="415"/>
      <c r="CY151" s="415"/>
      <c r="CZ151" s="415"/>
    </row>
    <row r="152" spans="1:104" x14ac:dyDescent="0.2">
      <c r="A152" s="343">
        <f t="shared" si="42"/>
        <v>1</v>
      </c>
      <c r="B152" s="346" t="s">
        <v>377</v>
      </c>
      <c r="C152" s="411">
        <v>0</v>
      </c>
      <c r="D152" s="408"/>
      <c r="E152" s="409">
        <v>0</v>
      </c>
      <c r="F152" s="409">
        <v>0</v>
      </c>
      <c r="G152" s="409">
        <v>0</v>
      </c>
      <c r="H152" s="395">
        <v>2115</v>
      </c>
      <c r="I152" s="409">
        <v>0</v>
      </c>
      <c r="J152" s="409">
        <v>0</v>
      </c>
      <c r="K152" s="409">
        <v>0</v>
      </c>
      <c r="L152" s="409">
        <v>0</v>
      </c>
      <c r="M152" s="409">
        <v>0</v>
      </c>
      <c r="N152" s="344">
        <f>+(SUM(E152:M152))</f>
        <v>2115</v>
      </c>
      <c r="O152" s="408"/>
      <c r="P152" s="395">
        <v>3699</v>
      </c>
      <c r="Q152" s="395">
        <v>1498</v>
      </c>
      <c r="R152" s="409"/>
      <c r="S152" s="409">
        <v>0</v>
      </c>
      <c r="T152" s="395">
        <v>1811</v>
      </c>
      <c r="U152" s="409">
        <v>0</v>
      </c>
      <c r="V152" s="395">
        <v>1671</v>
      </c>
      <c r="W152" s="349">
        <f t="shared" si="38"/>
        <v>8679</v>
      </c>
      <c r="X152" s="408"/>
      <c r="Y152" s="409"/>
      <c r="Z152" s="409"/>
      <c r="AA152" s="409"/>
      <c r="AB152" s="409"/>
      <c r="AC152" s="409"/>
      <c r="AD152" s="409"/>
      <c r="AE152" s="344">
        <f t="shared" si="44"/>
        <v>0</v>
      </c>
      <c r="AF152" s="408"/>
      <c r="AG152" s="344">
        <f t="shared" si="39"/>
        <v>10794</v>
      </c>
      <c r="AH152" s="408"/>
      <c r="AI152" s="343">
        <v>0</v>
      </c>
      <c r="AJ152" s="343">
        <v>0</v>
      </c>
      <c r="AK152" s="343">
        <v>0</v>
      </c>
      <c r="AL152" s="343">
        <v>0</v>
      </c>
      <c r="AM152" s="344">
        <f t="shared" si="49"/>
        <v>0</v>
      </c>
      <c r="AN152" s="408"/>
      <c r="AO152" s="343">
        <v>0</v>
      </c>
      <c r="AP152" s="343">
        <v>0</v>
      </c>
      <c r="AQ152" s="343">
        <v>0</v>
      </c>
      <c r="AR152" s="343">
        <v>0</v>
      </c>
      <c r="AS152" s="344">
        <f t="shared" si="45"/>
        <v>0</v>
      </c>
      <c r="AT152" s="408"/>
      <c r="AU152" s="343">
        <v>0</v>
      </c>
      <c r="AV152" s="343">
        <v>0</v>
      </c>
      <c r="AW152" s="395">
        <v>3091</v>
      </c>
      <c r="AX152" s="395">
        <v>3560</v>
      </c>
      <c r="AY152" s="343">
        <v>0</v>
      </c>
      <c r="AZ152" s="343">
        <v>0</v>
      </c>
      <c r="BA152" s="344">
        <f t="shared" si="50"/>
        <v>6651</v>
      </c>
      <c r="BB152" s="408"/>
      <c r="BC152" s="343">
        <v>0</v>
      </c>
      <c r="BD152" s="343">
        <v>0</v>
      </c>
      <c r="BE152" s="395">
        <v>382</v>
      </c>
      <c r="BF152" s="343">
        <v>0</v>
      </c>
      <c r="BG152" s="344">
        <f t="shared" si="51"/>
        <v>382</v>
      </c>
      <c r="BH152" s="408"/>
      <c r="BI152" s="395">
        <v>1260</v>
      </c>
      <c r="BJ152" s="408"/>
      <c r="BK152" s="343">
        <v>0</v>
      </c>
      <c r="BL152" s="343">
        <v>0</v>
      </c>
      <c r="BM152" s="395">
        <v>2501</v>
      </c>
      <c r="BN152" s="343">
        <v>0</v>
      </c>
      <c r="BO152" s="343">
        <v>0</v>
      </c>
      <c r="BP152" s="343">
        <v>0</v>
      </c>
      <c r="BQ152" s="343">
        <v>0</v>
      </c>
      <c r="BR152" s="343">
        <v>0</v>
      </c>
      <c r="BS152" s="343">
        <v>0</v>
      </c>
      <c r="BT152" s="343">
        <v>0</v>
      </c>
      <c r="BU152" s="343">
        <v>0</v>
      </c>
      <c r="BV152" s="343">
        <v>0</v>
      </c>
      <c r="BW152" s="344">
        <f t="shared" si="48"/>
        <v>2501</v>
      </c>
      <c r="BX152" s="345" t="s">
        <v>12</v>
      </c>
      <c r="BY152" s="344">
        <f t="shared" si="47"/>
        <v>10794</v>
      </c>
      <c r="BZ152" s="345" t="s">
        <v>12</v>
      </c>
      <c r="CA152" s="344">
        <f t="shared" si="40"/>
        <v>0</v>
      </c>
      <c r="CB152" s="345" t="s">
        <v>12</v>
      </c>
      <c r="CC152" s="343">
        <v>0</v>
      </c>
      <c r="CD152" s="408"/>
      <c r="CE152" s="344">
        <f t="shared" si="41"/>
        <v>0</v>
      </c>
      <c r="CF152" s="408"/>
      <c r="CG152" s="439"/>
      <c r="CH152" s="439"/>
      <c r="CI152" s="344">
        <f t="shared" si="46"/>
        <v>0</v>
      </c>
      <c r="CJ152" s="394" t="s">
        <v>732</v>
      </c>
      <c r="CK152" s="417"/>
      <c r="CL152" s="415"/>
      <c r="CM152" s="415"/>
      <c r="CN152" s="415"/>
      <c r="CO152" s="415"/>
      <c r="CP152" s="415"/>
      <c r="CQ152" s="415"/>
      <c r="CR152" s="415"/>
      <c r="CS152" s="415"/>
      <c r="CT152" s="415"/>
      <c r="CU152" s="415"/>
      <c r="CV152" s="415"/>
      <c r="CW152" s="415"/>
      <c r="CX152" s="415"/>
      <c r="CY152" s="415"/>
      <c r="CZ152" s="415"/>
    </row>
    <row r="153" spans="1:104" x14ac:dyDescent="0.2">
      <c r="A153" s="343">
        <f t="shared" si="42"/>
        <v>1</v>
      </c>
      <c r="B153" s="346" t="s">
        <v>378</v>
      </c>
      <c r="C153" s="411">
        <v>0</v>
      </c>
      <c r="D153" s="408"/>
      <c r="E153" s="395">
        <v>17873</v>
      </c>
      <c r="F153" s="409">
        <v>0</v>
      </c>
      <c r="G153" s="395">
        <v>1748</v>
      </c>
      <c r="H153" s="395">
        <v>136600</v>
      </c>
      <c r="I153" s="409">
        <v>0</v>
      </c>
      <c r="J153" s="409">
        <v>0</v>
      </c>
      <c r="K153" s="409">
        <v>0</v>
      </c>
      <c r="L153" s="409">
        <v>0</v>
      </c>
      <c r="M153" s="409">
        <v>0</v>
      </c>
      <c r="N153" s="344">
        <f t="shared" si="43"/>
        <v>156221</v>
      </c>
      <c r="O153" s="408"/>
      <c r="P153" s="395">
        <v>55747</v>
      </c>
      <c r="Q153" s="395">
        <v>6814</v>
      </c>
      <c r="R153" s="395">
        <v>50574</v>
      </c>
      <c r="S153" s="409">
        <v>0</v>
      </c>
      <c r="T153" s="409">
        <v>0</v>
      </c>
      <c r="U153" s="395">
        <v>610000</v>
      </c>
      <c r="V153" s="409">
        <v>0</v>
      </c>
      <c r="W153" s="349">
        <f t="shared" si="38"/>
        <v>723135</v>
      </c>
      <c r="X153" s="408"/>
      <c r="Y153" s="409"/>
      <c r="Z153" s="409"/>
      <c r="AA153" s="409"/>
      <c r="AB153" s="409"/>
      <c r="AC153" s="409"/>
      <c r="AD153" s="409"/>
      <c r="AE153" s="344">
        <f t="shared" si="44"/>
        <v>0</v>
      </c>
      <c r="AF153" s="408"/>
      <c r="AG153" s="344">
        <f t="shared" si="39"/>
        <v>879356</v>
      </c>
      <c r="AH153" s="408"/>
      <c r="AI153" s="395">
        <v>299075</v>
      </c>
      <c r="AJ153" s="343">
        <v>0</v>
      </c>
      <c r="AK153" s="343">
        <v>0</v>
      </c>
      <c r="AL153" s="343">
        <v>0</v>
      </c>
      <c r="AM153" s="344">
        <f t="shared" si="49"/>
        <v>299075</v>
      </c>
      <c r="AN153" s="408"/>
      <c r="AO153" s="343">
        <v>0</v>
      </c>
      <c r="AP153" s="343">
        <v>0</v>
      </c>
      <c r="AQ153" s="343">
        <v>0</v>
      </c>
      <c r="AR153" s="343">
        <v>0</v>
      </c>
      <c r="AS153" s="344">
        <f t="shared" si="45"/>
        <v>0</v>
      </c>
      <c r="AT153" s="408"/>
      <c r="AU153" s="343">
        <v>0</v>
      </c>
      <c r="AV153" s="395">
        <v>17743</v>
      </c>
      <c r="AW153" s="395">
        <v>13826</v>
      </c>
      <c r="AX153" s="395">
        <v>690</v>
      </c>
      <c r="AY153" s="343">
        <v>0</v>
      </c>
      <c r="AZ153" s="395">
        <v>1499</v>
      </c>
      <c r="BA153" s="344">
        <f t="shared" si="50"/>
        <v>33758</v>
      </c>
      <c r="BB153" s="408"/>
      <c r="BC153" s="395">
        <v>39119</v>
      </c>
      <c r="BD153" s="343">
        <v>0</v>
      </c>
      <c r="BE153" s="395">
        <v>7027</v>
      </c>
      <c r="BF153" s="343">
        <v>0</v>
      </c>
      <c r="BG153" s="344">
        <f t="shared" si="51"/>
        <v>46146</v>
      </c>
      <c r="BH153" s="408"/>
      <c r="BI153" s="343">
        <v>0</v>
      </c>
      <c r="BJ153" s="408"/>
      <c r="BK153" s="343">
        <v>0</v>
      </c>
      <c r="BL153" s="343">
        <v>0</v>
      </c>
      <c r="BM153" s="343">
        <v>0</v>
      </c>
      <c r="BN153" s="343">
        <v>0</v>
      </c>
      <c r="BO153" s="395">
        <v>162253</v>
      </c>
      <c r="BP153" s="343">
        <v>0</v>
      </c>
      <c r="BQ153" s="343">
        <v>0</v>
      </c>
      <c r="BR153" s="343">
        <v>0</v>
      </c>
      <c r="BS153" s="343">
        <v>0</v>
      </c>
      <c r="BT153" s="343">
        <v>0</v>
      </c>
      <c r="BU153" s="343">
        <v>0</v>
      </c>
      <c r="BV153" s="343">
        <v>0</v>
      </c>
      <c r="BW153" s="344">
        <f t="shared" si="48"/>
        <v>162253</v>
      </c>
      <c r="BX153" s="345" t="s">
        <v>12</v>
      </c>
      <c r="BY153" s="344">
        <f t="shared" si="47"/>
        <v>541232</v>
      </c>
      <c r="BZ153" s="345" t="s">
        <v>12</v>
      </c>
      <c r="CA153" s="344">
        <f t="shared" si="40"/>
        <v>338124</v>
      </c>
      <c r="CB153" s="345" t="s">
        <v>12</v>
      </c>
      <c r="CC153" s="343">
        <v>0</v>
      </c>
      <c r="CD153" s="408"/>
      <c r="CE153" s="344">
        <f t="shared" si="41"/>
        <v>338124</v>
      </c>
      <c r="CF153" s="408"/>
      <c r="CG153" s="439"/>
      <c r="CH153" s="439"/>
      <c r="CI153" s="344">
        <f t="shared" si="46"/>
        <v>338124</v>
      </c>
      <c r="CJ153" s="394" t="s">
        <v>732</v>
      </c>
      <c r="CK153" s="417"/>
      <c r="CL153" s="415"/>
      <c r="CM153" s="415"/>
      <c r="CN153" s="415"/>
      <c r="CO153" s="415"/>
      <c r="CP153" s="415"/>
      <c r="CQ153" s="415"/>
      <c r="CR153" s="415"/>
      <c r="CS153" s="415"/>
      <c r="CT153" s="415"/>
      <c r="CU153" s="415"/>
      <c r="CV153" s="415"/>
      <c r="CW153" s="415"/>
      <c r="CX153" s="415"/>
      <c r="CY153" s="415"/>
      <c r="CZ153" s="415"/>
    </row>
    <row r="154" spans="1:104" x14ac:dyDescent="0.2">
      <c r="A154" s="343">
        <f t="shared" si="42"/>
        <v>1</v>
      </c>
      <c r="B154" s="346" t="s">
        <v>379</v>
      </c>
      <c r="C154" s="395">
        <v>7062262</v>
      </c>
      <c r="D154" s="408"/>
      <c r="E154" s="395">
        <v>2586470</v>
      </c>
      <c r="F154" s="395">
        <v>15394</v>
      </c>
      <c r="G154" s="409">
        <v>0</v>
      </c>
      <c r="H154" s="395">
        <v>1296421</v>
      </c>
      <c r="I154" s="409">
        <v>0</v>
      </c>
      <c r="J154" s="409">
        <v>0</v>
      </c>
      <c r="K154" s="409">
        <v>0</v>
      </c>
      <c r="L154" s="409">
        <v>0</v>
      </c>
      <c r="M154" s="395">
        <v>1194463</v>
      </c>
      <c r="N154" s="344">
        <f>+(SUM(E154:M154))</f>
        <v>5092748</v>
      </c>
      <c r="O154" s="408"/>
      <c r="P154" s="395">
        <v>2786388</v>
      </c>
      <c r="Q154" s="395">
        <v>428331</v>
      </c>
      <c r="R154" s="395">
        <v>2287181</v>
      </c>
      <c r="S154" s="409">
        <v>0</v>
      </c>
      <c r="T154" s="409">
        <v>0</v>
      </c>
      <c r="U154" s="409">
        <v>0</v>
      </c>
      <c r="V154" s="395">
        <v>2124976</v>
      </c>
      <c r="W154" s="349">
        <f t="shared" si="38"/>
        <v>7626876</v>
      </c>
      <c r="X154" s="408"/>
      <c r="Y154" s="409"/>
      <c r="Z154" s="409"/>
      <c r="AA154" s="409"/>
      <c r="AB154" s="409"/>
      <c r="AC154" s="409"/>
      <c r="AD154" s="409"/>
      <c r="AE154" s="344">
        <f t="shared" si="44"/>
        <v>0</v>
      </c>
      <c r="AF154" s="408"/>
      <c r="AG154" s="344">
        <f t="shared" si="39"/>
        <v>12719624</v>
      </c>
      <c r="AH154" s="408"/>
      <c r="AI154" s="343">
        <v>0</v>
      </c>
      <c r="AJ154" s="343">
        <v>0</v>
      </c>
      <c r="AK154" s="343">
        <v>0</v>
      </c>
      <c r="AL154" s="395">
        <v>73971</v>
      </c>
      <c r="AM154" s="344">
        <f t="shared" si="49"/>
        <v>73971</v>
      </c>
      <c r="AN154" s="408"/>
      <c r="AO154" s="395">
        <v>818568</v>
      </c>
      <c r="AP154" s="395">
        <v>188203</v>
      </c>
      <c r="AQ154" s="343">
        <v>0</v>
      </c>
      <c r="AR154" s="395">
        <v>268320</v>
      </c>
      <c r="AS154" s="344">
        <f t="shared" si="45"/>
        <v>1275091</v>
      </c>
      <c r="AT154" s="408"/>
      <c r="AU154" s="395">
        <v>1490933</v>
      </c>
      <c r="AV154" s="395">
        <v>182571</v>
      </c>
      <c r="AW154" s="395">
        <v>589200</v>
      </c>
      <c r="AX154" s="343">
        <v>0</v>
      </c>
      <c r="AY154" s="343">
        <v>0</v>
      </c>
      <c r="AZ154" s="395">
        <v>710474</v>
      </c>
      <c r="BA154" s="344">
        <f t="shared" si="50"/>
        <v>2973178</v>
      </c>
      <c r="BB154" s="408"/>
      <c r="BC154" s="395">
        <v>1026221</v>
      </c>
      <c r="BD154" s="395">
        <v>16915</v>
      </c>
      <c r="BE154" s="395">
        <v>1222876</v>
      </c>
      <c r="BF154" s="343">
        <v>0</v>
      </c>
      <c r="BG154" s="344">
        <f t="shared" si="51"/>
        <v>2266012</v>
      </c>
      <c r="BH154" s="408"/>
      <c r="BI154" s="395">
        <v>1114557</v>
      </c>
      <c r="BJ154" s="408"/>
      <c r="BK154" s="343">
        <v>0</v>
      </c>
      <c r="BL154" s="343">
        <v>0</v>
      </c>
      <c r="BM154" s="395">
        <v>593256</v>
      </c>
      <c r="BN154" s="395">
        <v>339602</v>
      </c>
      <c r="BO154" s="395">
        <v>195711</v>
      </c>
      <c r="BP154" s="343">
        <v>0</v>
      </c>
      <c r="BQ154" s="343">
        <v>0</v>
      </c>
      <c r="BR154" s="343">
        <v>0</v>
      </c>
      <c r="BS154" s="343">
        <v>0</v>
      </c>
      <c r="BT154" s="343">
        <v>0</v>
      </c>
      <c r="BU154" s="395">
        <v>3285</v>
      </c>
      <c r="BV154" s="395">
        <v>2167669</v>
      </c>
      <c r="BW154" s="344">
        <f t="shared" si="48"/>
        <v>3299523</v>
      </c>
      <c r="BX154" s="345" t="s">
        <v>12</v>
      </c>
      <c r="BY154" s="344">
        <f t="shared" si="47"/>
        <v>11002332</v>
      </c>
      <c r="BZ154" s="345" t="s">
        <v>12</v>
      </c>
      <c r="CA154" s="344">
        <f t="shared" si="40"/>
        <v>1717292</v>
      </c>
      <c r="CB154" s="345" t="s">
        <v>12</v>
      </c>
      <c r="CC154" s="395">
        <v>1230888</v>
      </c>
      <c r="CD154" s="408"/>
      <c r="CE154" s="344">
        <f t="shared" si="41"/>
        <v>10010442</v>
      </c>
      <c r="CF154" s="408"/>
      <c r="CG154" s="395">
        <v>7531569</v>
      </c>
      <c r="CH154" s="395">
        <v>2478873</v>
      </c>
      <c r="CI154" s="344">
        <f t="shared" si="46"/>
        <v>0</v>
      </c>
      <c r="CJ154" s="394" t="s">
        <v>732</v>
      </c>
      <c r="CK154" s="417"/>
      <c r="CL154" s="415"/>
      <c r="CM154" s="415"/>
      <c r="CN154" s="415"/>
      <c r="CO154" s="415"/>
      <c r="CP154" s="415"/>
      <c r="CQ154" s="415"/>
      <c r="CR154" s="415"/>
      <c r="CS154" s="415"/>
      <c r="CT154" s="415"/>
      <c r="CU154" s="415"/>
      <c r="CV154" s="415"/>
      <c r="CW154" s="415"/>
      <c r="CX154" s="415"/>
      <c r="CY154" s="415"/>
      <c r="CZ154" s="415"/>
    </row>
    <row r="155" spans="1:104" x14ac:dyDescent="0.2">
      <c r="A155" s="343">
        <f t="shared" si="42"/>
        <v>1</v>
      </c>
      <c r="B155" s="346" t="s">
        <v>380</v>
      </c>
      <c r="C155" s="411">
        <v>0</v>
      </c>
      <c r="D155" s="408"/>
      <c r="E155" s="395">
        <v>112143.59</v>
      </c>
      <c r="F155" s="409">
        <v>0</v>
      </c>
      <c r="G155" s="395">
        <v>805.32</v>
      </c>
      <c r="H155" s="409">
        <v>0</v>
      </c>
      <c r="I155" s="409">
        <v>0</v>
      </c>
      <c r="J155" s="409">
        <v>0</v>
      </c>
      <c r="K155" s="409">
        <v>0</v>
      </c>
      <c r="L155" s="409">
        <v>0</v>
      </c>
      <c r="M155" s="395">
        <v>57843.56</v>
      </c>
      <c r="N155" s="344">
        <f t="shared" si="43"/>
        <v>170792.47</v>
      </c>
      <c r="O155" s="408"/>
      <c r="P155" s="395">
        <v>77833.33</v>
      </c>
      <c r="Q155" s="395">
        <v>11726.9</v>
      </c>
      <c r="R155" s="395">
        <v>71802.27</v>
      </c>
      <c r="S155" s="409">
        <v>0</v>
      </c>
      <c r="T155" s="409">
        <v>0</v>
      </c>
      <c r="U155" s="409">
        <v>0</v>
      </c>
      <c r="V155" s="395">
        <v>210455</v>
      </c>
      <c r="W155" s="349">
        <f t="shared" si="38"/>
        <v>371817.5</v>
      </c>
      <c r="X155" s="408"/>
      <c r="Y155" s="409"/>
      <c r="Z155" s="409"/>
      <c r="AA155" s="409"/>
      <c r="AB155" s="395">
        <v>44965.39</v>
      </c>
      <c r="AC155" s="409"/>
      <c r="AD155" s="396">
        <v>2000000</v>
      </c>
      <c r="AE155" s="344">
        <f t="shared" si="44"/>
        <v>2044965.39</v>
      </c>
      <c r="AF155" s="408"/>
      <c r="AG155" s="344">
        <f t="shared" si="39"/>
        <v>2587575.36</v>
      </c>
      <c r="AH155" s="408"/>
      <c r="AI155" s="343">
        <v>0</v>
      </c>
      <c r="AJ155" s="343">
        <v>0</v>
      </c>
      <c r="AK155" s="343">
        <v>0</v>
      </c>
      <c r="AL155" s="343">
        <v>0</v>
      </c>
      <c r="AM155" s="344">
        <f t="shared" si="49"/>
        <v>0</v>
      </c>
      <c r="AN155" s="345">
        <v>77677</v>
      </c>
      <c r="AO155" s="395">
        <v>1077740.3899999999</v>
      </c>
      <c r="AP155" s="395">
        <v>13523.1</v>
      </c>
      <c r="AQ155" s="343">
        <v>0</v>
      </c>
      <c r="AR155" s="395">
        <v>8740.84</v>
      </c>
      <c r="AS155" s="344">
        <f t="shared" si="45"/>
        <v>1100004.33</v>
      </c>
      <c r="AT155" s="408"/>
      <c r="AU155" s="343">
        <v>0</v>
      </c>
      <c r="AV155" s="395">
        <v>183</v>
      </c>
      <c r="AW155" s="395">
        <v>3833</v>
      </c>
      <c r="AX155" s="343">
        <v>0</v>
      </c>
      <c r="AY155" s="343">
        <v>0</v>
      </c>
      <c r="AZ155" s="395">
        <v>47133.9</v>
      </c>
      <c r="BA155" s="344">
        <f t="shared" si="50"/>
        <v>51149.9</v>
      </c>
      <c r="BB155" s="408"/>
      <c r="BC155" s="343">
        <v>0</v>
      </c>
      <c r="BD155" s="343">
        <v>0</v>
      </c>
      <c r="BE155" s="343">
        <v>0</v>
      </c>
      <c r="BF155" s="343">
        <v>0</v>
      </c>
      <c r="BG155" s="344">
        <f t="shared" si="51"/>
        <v>0</v>
      </c>
      <c r="BH155" s="408"/>
      <c r="BI155" s="395">
        <v>750</v>
      </c>
      <c r="BJ155" s="408"/>
      <c r="BK155" s="343">
        <v>0</v>
      </c>
      <c r="BL155" s="343">
        <v>0</v>
      </c>
      <c r="BM155" s="395">
        <v>13964.64</v>
      </c>
      <c r="BN155" s="395">
        <v>8679.2999999999993</v>
      </c>
      <c r="BO155" s="395">
        <v>42202.720000000001</v>
      </c>
      <c r="BP155" s="343">
        <v>0</v>
      </c>
      <c r="BQ155" s="343">
        <v>0</v>
      </c>
      <c r="BR155" s="343">
        <v>0</v>
      </c>
      <c r="BS155" s="343">
        <v>0</v>
      </c>
      <c r="BT155" s="395">
        <v>1098.8499999999999</v>
      </c>
      <c r="BU155" s="343">
        <v>0</v>
      </c>
      <c r="BV155" s="395">
        <v>5372.54</v>
      </c>
      <c r="BW155" s="344">
        <f t="shared" si="48"/>
        <v>71318.05</v>
      </c>
      <c r="BX155" s="345" t="s">
        <v>12</v>
      </c>
      <c r="BY155" s="344">
        <f>(+BW155+BI155+BG155+BA155+AS155+AM155)</f>
        <v>1223222.28</v>
      </c>
      <c r="BZ155" s="345" t="s">
        <v>12</v>
      </c>
      <c r="CA155" s="344">
        <f t="shared" si="40"/>
        <v>1364353.0799999998</v>
      </c>
      <c r="CB155" s="345" t="s">
        <v>12</v>
      </c>
      <c r="CC155" s="343">
        <v>0</v>
      </c>
      <c r="CD155" s="408"/>
      <c r="CE155" s="344">
        <f t="shared" si="41"/>
        <v>1364353.0799999998</v>
      </c>
      <c r="CF155" s="408"/>
      <c r="CG155" s="395">
        <v>1364353.08</v>
      </c>
      <c r="CH155" s="439"/>
      <c r="CI155" s="344">
        <f t="shared" si="46"/>
        <v>-2.3283064365386963E-10</v>
      </c>
      <c r="CJ155" s="394" t="s">
        <v>732</v>
      </c>
      <c r="CK155" s="417"/>
      <c r="CL155" s="415"/>
      <c r="CM155" s="415"/>
      <c r="CN155" s="415"/>
      <c r="CO155" s="415"/>
      <c r="CP155" s="415"/>
      <c r="CQ155" s="415"/>
      <c r="CR155" s="415"/>
      <c r="CS155" s="415"/>
      <c r="CT155" s="415"/>
      <c r="CU155" s="415"/>
      <c r="CV155" s="415"/>
      <c r="CW155" s="415"/>
      <c r="CX155" s="415"/>
      <c r="CY155" s="415"/>
      <c r="CZ155" s="415"/>
    </row>
    <row r="156" spans="1:104" x14ac:dyDescent="0.2">
      <c r="A156" s="343">
        <f t="shared" si="42"/>
        <v>1</v>
      </c>
      <c r="B156" s="346" t="s">
        <v>381</v>
      </c>
      <c r="C156" s="395">
        <v>4501781</v>
      </c>
      <c r="D156" s="408"/>
      <c r="E156" s="409">
        <v>0</v>
      </c>
      <c r="F156" s="395">
        <v>75845.45</v>
      </c>
      <c r="G156" s="395">
        <v>487071.99</v>
      </c>
      <c r="H156" s="395">
        <v>3184517.7</v>
      </c>
      <c r="I156" s="409">
        <v>0</v>
      </c>
      <c r="J156" s="409">
        <v>0</v>
      </c>
      <c r="K156" s="395">
        <v>2652652</v>
      </c>
      <c r="L156" s="409">
        <v>0</v>
      </c>
      <c r="M156" s="395">
        <v>436108.47</v>
      </c>
      <c r="N156" s="344">
        <f t="shared" si="43"/>
        <v>6836195.6100000003</v>
      </c>
      <c r="O156" s="408"/>
      <c r="P156" s="395">
        <v>3313309.3</v>
      </c>
      <c r="Q156" s="409"/>
      <c r="R156" s="395">
        <v>326432.01</v>
      </c>
      <c r="S156" s="409">
        <v>0</v>
      </c>
      <c r="T156" s="395">
        <v>573867.5</v>
      </c>
      <c r="U156" s="409">
        <v>0</v>
      </c>
      <c r="V156" s="409">
        <v>0</v>
      </c>
      <c r="W156" s="349">
        <f t="shared" si="38"/>
        <v>4213608.8099999996</v>
      </c>
      <c r="X156" s="408"/>
      <c r="Y156" s="409"/>
      <c r="Z156" s="409"/>
      <c r="AA156" s="409"/>
      <c r="AB156" s="409"/>
      <c r="AC156" s="395">
        <v>23333.42</v>
      </c>
      <c r="AD156" s="409"/>
      <c r="AE156" s="344">
        <f t="shared" si="44"/>
        <v>23333.42</v>
      </c>
      <c r="AF156" s="408"/>
      <c r="AG156" s="344">
        <f t="shared" si="39"/>
        <v>11073137.84</v>
      </c>
      <c r="AH156" s="408"/>
      <c r="AI156" s="395">
        <v>1676519.38</v>
      </c>
      <c r="AJ156" s="343">
        <v>0</v>
      </c>
      <c r="AK156" s="343">
        <v>0</v>
      </c>
      <c r="AL156" s="343">
        <v>0</v>
      </c>
      <c r="AM156" s="344">
        <f t="shared" si="49"/>
        <v>1676519.38</v>
      </c>
      <c r="AN156" s="408"/>
      <c r="AO156" s="395">
        <v>342357.33</v>
      </c>
      <c r="AP156" s="343">
        <v>0</v>
      </c>
      <c r="AQ156" s="343">
        <v>0</v>
      </c>
      <c r="AR156" s="395">
        <v>768628.25</v>
      </c>
      <c r="AS156" s="344">
        <f t="shared" si="45"/>
        <v>1110985.58</v>
      </c>
      <c r="AT156" s="408"/>
      <c r="AU156" s="395">
        <v>247444.65</v>
      </c>
      <c r="AV156" s="395">
        <v>17599.18</v>
      </c>
      <c r="AW156" s="395">
        <v>168089.01</v>
      </c>
      <c r="AX156" s="343">
        <v>0</v>
      </c>
      <c r="AY156" s="343">
        <v>0</v>
      </c>
      <c r="AZ156" s="395">
        <v>768628.25</v>
      </c>
      <c r="BA156" s="344">
        <f t="shared" si="50"/>
        <v>1201761.0900000001</v>
      </c>
      <c r="BB156" s="408"/>
      <c r="BC156" s="395">
        <v>4379616.67</v>
      </c>
      <c r="BD156" s="343">
        <v>0</v>
      </c>
      <c r="BE156" s="395">
        <v>221826.56</v>
      </c>
      <c r="BF156" s="395">
        <v>392522.23</v>
      </c>
      <c r="BG156" s="344">
        <f t="shared" si="51"/>
        <v>4993965.459999999</v>
      </c>
      <c r="BH156" s="408"/>
      <c r="BI156" s="395">
        <v>234651.79</v>
      </c>
      <c r="BJ156" s="408"/>
      <c r="BK156" s="343">
        <v>0</v>
      </c>
      <c r="BL156" s="343">
        <v>0</v>
      </c>
      <c r="BM156" s="395">
        <v>128794</v>
      </c>
      <c r="BN156" s="343">
        <v>0</v>
      </c>
      <c r="BO156" s="343">
        <v>0</v>
      </c>
      <c r="BP156" s="395">
        <v>15850.83</v>
      </c>
      <c r="BQ156" s="343">
        <v>0</v>
      </c>
      <c r="BR156" s="343">
        <v>0</v>
      </c>
      <c r="BS156" s="343">
        <v>0</v>
      </c>
      <c r="BT156" s="343">
        <v>0</v>
      </c>
      <c r="BU156" s="343">
        <v>0</v>
      </c>
      <c r="BV156" s="343">
        <v>0</v>
      </c>
      <c r="BW156" s="344">
        <f t="shared" si="48"/>
        <v>144644.82999999999</v>
      </c>
      <c r="BX156" s="345" t="s">
        <v>12</v>
      </c>
      <c r="BY156" s="344">
        <f t="shared" si="47"/>
        <v>9362528.129999999</v>
      </c>
      <c r="BZ156" s="345" t="s">
        <v>12</v>
      </c>
      <c r="CA156" s="344">
        <f t="shared" si="40"/>
        <v>1710609.7100000009</v>
      </c>
      <c r="CB156" s="345" t="s">
        <v>12</v>
      </c>
      <c r="CC156" s="343">
        <v>0</v>
      </c>
      <c r="CD156" s="408"/>
      <c r="CE156" s="344">
        <f t="shared" si="41"/>
        <v>6212390.7100000009</v>
      </c>
      <c r="CF156" s="408"/>
      <c r="CG156" s="439"/>
      <c r="CH156" s="439"/>
      <c r="CI156" s="344">
        <f t="shared" si="46"/>
        <v>6212390.7100000009</v>
      </c>
      <c r="CJ156" s="394" t="s">
        <v>732</v>
      </c>
      <c r="CK156" s="417"/>
      <c r="CL156" s="415"/>
      <c r="CM156" s="415"/>
      <c r="CN156" s="415"/>
      <c r="CO156" s="415"/>
      <c r="CP156" s="415"/>
      <c r="CQ156" s="415"/>
      <c r="CR156" s="415"/>
      <c r="CS156" s="415"/>
      <c r="CT156" s="415"/>
      <c r="CU156" s="415"/>
      <c r="CV156" s="415"/>
      <c r="CW156" s="415"/>
      <c r="CX156" s="415"/>
      <c r="CY156" s="415"/>
      <c r="CZ156" s="415"/>
    </row>
    <row r="157" spans="1:104" x14ac:dyDescent="0.2">
      <c r="A157" s="343">
        <f t="shared" si="42"/>
        <v>1</v>
      </c>
      <c r="B157" s="346" t="s">
        <v>382</v>
      </c>
      <c r="C157" s="395">
        <v>74429</v>
      </c>
      <c r="D157" s="408"/>
      <c r="E157" s="395">
        <v>67420</v>
      </c>
      <c r="F157" s="409">
        <v>0</v>
      </c>
      <c r="G157" s="409">
        <v>0</v>
      </c>
      <c r="H157" s="409">
        <v>0</v>
      </c>
      <c r="I157" s="409">
        <v>0</v>
      </c>
      <c r="J157" s="409">
        <v>0</v>
      </c>
      <c r="K157" s="343">
        <v>0</v>
      </c>
      <c r="L157" s="409">
        <v>0</v>
      </c>
      <c r="M157" s="409">
        <v>0</v>
      </c>
      <c r="N157" s="344">
        <f t="shared" si="43"/>
        <v>67420</v>
      </c>
      <c r="O157" s="408"/>
      <c r="P157" s="395">
        <v>77066</v>
      </c>
      <c r="Q157" s="395">
        <v>5802</v>
      </c>
      <c r="R157" s="395">
        <v>36202</v>
      </c>
      <c r="S157" s="409">
        <v>0</v>
      </c>
      <c r="T157" s="409">
        <v>0</v>
      </c>
      <c r="U157" s="409">
        <v>0</v>
      </c>
      <c r="V157" s="409">
        <v>0</v>
      </c>
      <c r="W157" s="349">
        <f t="shared" si="38"/>
        <v>119070</v>
      </c>
      <c r="X157" s="408"/>
      <c r="Y157" s="409"/>
      <c r="Z157" s="409"/>
      <c r="AA157" s="409"/>
      <c r="AB157" s="409"/>
      <c r="AC157" s="409"/>
      <c r="AD157" s="409"/>
      <c r="AE157" s="344">
        <f t="shared" si="44"/>
        <v>0</v>
      </c>
      <c r="AF157" s="408"/>
      <c r="AG157" s="344">
        <f t="shared" si="39"/>
        <v>186490</v>
      </c>
      <c r="AH157" s="408"/>
      <c r="AI157" s="343">
        <v>0</v>
      </c>
      <c r="AJ157" s="343">
        <v>0</v>
      </c>
      <c r="AK157" s="343">
        <v>0</v>
      </c>
      <c r="AL157" s="343">
        <v>0</v>
      </c>
      <c r="AM157" s="344">
        <f t="shared" si="49"/>
        <v>0</v>
      </c>
      <c r="AN157" s="408"/>
      <c r="AO157" s="395">
        <v>17000</v>
      </c>
      <c r="AP157" s="343">
        <v>0</v>
      </c>
      <c r="AQ157" s="343">
        <v>0</v>
      </c>
      <c r="AR157" s="343">
        <v>0</v>
      </c>
      <c r="AS157" s="344">
        <f t="shared" si="45"/>
        <v>17000</v>
      </c>
      <c r="AT157" s="345" t="s">
        <v>83</v>
      </c>
      <c r="AU157" s="395">
        <v>55498</v>
      </c>
      <c r="AV157" s="343">
        <v>0</v>
      </c>
      <c r="AW157" s="395">
        <v>4849</v>
      </c>
      <c r="AX157" s="343">
        <v>0</v>
      </c>
      <c r="AY157" s="343">
        <v>0</v>
      </c>
      <c r="AZ157" s="395">
        <v>1237</v>
      </c>
      <c r="BA157" s="344">
        <f t="shared" si="50"/>
        <v>61584</v>
      </c>
      <c r="BB157" s="408"/>
      <c r="BC157" s="395">
        <v>13125</v>
      </c>
      <c r="BD157" s="343">
        <v>0</v>
      </c>
      <c r="BE157" s="395">
        <v>11698</v>
      </c>
      <c r="BF157" s="343">
        <v>0</v>
      </c>
      <c r="BG157" s="344">
        <f t="shared" si="51"/>
        <v>24823</v>
      </c>
      <c r="BH157" s="408"/>
      <c r="BI157" s="395">
        <v>22501</v>
      </c>
      <c r="BJ157" s="408"/>
      <c r="BK157" s="343">
        <v>0</v>
      </c>
      <c r="BL157" s="343">
        <v>0</v>
      </c>
      <c r="BM157" s="395">
        <v>19467</v>
      </c>
      <c r="BN157" s="395">
        <v>5300</v>
      </c>
      <c r="BO157" s="343">
        <v>0</v>
      </c>
      <c r="BP157" s="343">
        <v>0</v>
      </c>
      <c r="BQ157" s="343">
        <v>0</v>
      </c>
      <c r="BR157" s="343">
        <v>0</v>
      </c>
      <c r="BS157" s="343">
        <v>0</v>
      </c>
      <c r="BT157" s="343">
        <v>0</v>
      </c>
      <c r="BU157" s="343">
        <v>0</v>
      </c>
      <c r="BV157" s="343">
        <v>0</v>
      </c>
      <c r="BW157" s="344">
        <f t="shared" si="48"/>
        <v>24767</v>
      </c>
      <c r="BX157" s="345" t="s">
        <v>12</v>
      </c>
      <c r="BY157" s="344">
        <f t="shared" si="47"/>
        <v>150675</v>
      </c>
      <c r="BZ157" s="345" t="s">
        <v>12</v>
      </c>
      <c r="CA157" s="344">
        <f t="shared" si="40"/>
        <v>35815</v>
      </c>
      <c r="CB157" s="345" t="s">
        <v>12</v>
      </c>
      <c r="CC157" s="343">
        <v>0</v>
      </c>
      <c r="CD157" s="408"/>
      <c r="CE157" s="344">
        <f t="shared" si="41"/>
        <v>110244</v>
      </c>
      <c r="CF157" s="408"/>
      <c r="CG157" s="395">
        <v>42120</v>
      </c>
      <c r="CH157" s="395">
        <v>24642</v>
      </c>
      <c r="CI157" s="344">
        <f t="shared" si="46"/>
        <v>43482</v>
      </c>
      <c r="CJ157" s="394" t="s">
        <v>732</v>
      </c>
      <c r="CK157" s="417"/>
      <c r="CL157" s="415"/>
      <c r="CM157" s="415"/>
      <c r="CN157" s="415"/>
      <c r="CO157" s="415"/>
      <c r="CP157" s="415"/>
      <c r="CQ157" s="415"/>
      <c r="CR157" s="415"/>
      <c r="CS157" s="415"/>
      <c r="CT157" s="415"/>
      <c r="CU157" s="415"/>
      <c r="CV157" s="415"/>
      <c r="CW157" s="415"/>
      <c r="CX157" s="415"/>
      <c r="CY157" s="415"/>
      <c r="CZ157" s="415"/>
    </row>
    <row r="158" spans="1:104" x14ac:dyDescent="0.2">
      <c r="A158" s="343">
        <f t="shared" si="42"/>
        <v>1</v>
      </c>
      <c r="B158" s="346" t="s">
        <v>383</v>
      </c>
      <c r="C158" s="346">
        <v>1078077</v>
      </c>
      <c r="D158" s="408"/>
      <c r="E158" s="343">
        <v>307520</v>
      </c>
      <c r="F158" s="409">
        <v>0</v>
      </c>
      <c r="G158" s="409">
        <v>0</v>
      </c>
      <c r="H158" s="343">
        <v>388000</v>
      </c>
      <c r="I158" s="409">
        <v>0</v>
      </c>
      <c r="J158" s="409">
        <v>0</v>
      </c>
      <c r="K158" s="343">
        <v>0</v>
      </c>
      <c r="L158" s="409">
        <v>0</v>
      </c>
      <c r="M158" s="343">
        <v>142145</v>
      </c>
      <c r="N158" s="344">
        <f t="shared" si="43"/>
        <v>837665</v>
      </c>
      <c r="O158" s="408"/>
      <c r="P158" s="343">
        <v>291405</v>
      </c>
      <c r="Q158" s="343">
        <v>99245</v>
      </c>
      <c r="R158" s="343">
        <v>274224</v>
      </c>
      <c r="S158" s="409">
        <v>0</v>
      </c>
      <c r="T158" s="409">
        <v>0</v>
      </c>
      <c r="U158" s="409">
        <v>0</v>
      </c>
      <c r="V158" s="409">
        <v>0</v>
      </c>
      <c r="W158" s="349">
        <f t="shared" si="38"/>
        <v>664874</v>
      </c>
      <c r="X158" s="408"/>
      <c r="Y158" s="409"/>
      <c r="Z158" s="409"/>
      <c r="AA158" s="409"/>
      <c r="AB158" s="409"/>
      <c r="AC158" s="409"/>
      <c r="AD158" s="409"/>
      <c r="AE158" s="344">
        <f t="shared" si="44"/>
        <v>0</v>
      </c>
      <c r="AF158" s="408"/>
      <c r="AG158" s="344">
        <f t="shared" si="39"/>
        <v>1502539</v>
      </c>
      <c r="AH158" s="408"/>
      <c r="AI158" s="343">
        <v>0</v>
      </c>
      <c r="AJ158" s="343">
        <v>0</v>
      </c>
      <c r="AK158" s="343">
        <v>0</v>
      </c>
      <c r="AL158" s="343">
        <v>86746</v>
      </c>
      <c r="AM158" s="344">
        <f t="shared" si="49"/>
        <v>86746</v>
      </c>
      <c r="AN158" s="408"/>
      <c r="AO158" s="343">
        <v>0</v>
      </c>
      <c r="AP158" s="343">
        <v>0</v>
      </c>
      <c r="AQ158" s="343">
        <v>0</v>
      </c>
      <c r="AR158" s="343">
        <v>494531</v>
      </c>
      <c r="AS158" s="344">
        <f t="shared" si="45"/>
        <v>494531</v>
      </c>
      <c r="AT158" s="408"/>
      <c r="AU158" s="343">
        <v>70930</v>
      </c>
      <c r="AV158" s="343">
        <v>29197</v>
      </c>
      <c r="AW158" s="343">
        <v>138967</v>
      </c>
      <c r="AX158" s="343">
        <v>0</v>
      </c>
      <c r="AY158" s="343">
        <v>0</v>
      </c>
      <c r="AZ158" s="343">
        <v>0</v>
      </c>
      <c r="BA158" s="344">
        <f t="shared" si="50"/>
        <v>239094</v>
      </c>
      <c r="BB158" s="408"/>
      <c r="BC158" s="343">
        <v>0</v>
      </c>
      <c r="BD158" s="343">
        <v>99542</v>
      </c>
      <c r="BE158" s="343">
        <v>71740</v>
      </c>
      <c r="BF158" s="343">
        <v>0</v>
      </c>
      <c r="BG158" s="344">
        <f t="shared" si="51"/>
        <v>171282</v>
      </c>
      <c r="BH158" s="408"/>
      <c r="BI158" s="343">
        <v>132571</v>
      </c>
      <c r="BJ158" s="408"/>
      <c r="BK158" s="343">
        <v>0</v>
      </c>
      <c r="BL158" s="343">
        <v>0</v>
      </c>
      <c r="BM158" s="343">
        <v>18528</v>
      </c>
      <c r="BN158" s="343">
        <v>14482</v>
      </c>
      <c r="BO158" s="343">
        <v>0</v>
      </c>
      <c r="BP158" s="343">
        <v>0</v>
      </c>
      <c r="BQ158" s="343">
        <v>0</v>
      </c>
      <c r="BR158" s="343">
        <v>0</v>
      </c>
      <c r="BS158" s="343">
        <v>0</v>
      </c>
      <c r="BT158" s="343">
        <v>0</v>
      </c>
      <c r="BU158" s="343">
        <v>0</v>
      </c>
      <c r="BV158" s="343">
        <v>0</v>
      </c>
      <c r="BW158" s="344">
        <f t="shared" si="48"/>
        <v>33010</v>
      </c>
      <c r="BX158" s="345" t="s">
        <v>12</v>
      </c>
      <c r="BY158" s="344">
        <f t="shared" si="47"/>
        <v>1157234</v>
      </c>
      <c r="BZ158" s="345" t="s">
        <v>12</v>
      </c>
      <c r="CA158" s="344">
        <f t="shared" si="40"/>
        <v>345305</v>
      </c>
      <c r="CB158" s="345" t="s">
        <v>12</v>
      </c>
      <c r="CC158" s="343">
        <v>0</v>
      </c>
      <c r="CD158" s="408"/>
      <c r="CE158" s="344">
        <f t="shared" si="41"/>
        <v>1423382</v>
      </c>
      <c r="CF158" s="408"/>
      <c r="CG158" s="404">
        <v>883382</v>
      </c>
      <c r="CH158" s="404">
        <v>540000</v>
      </c>
      <c r="CI158" s="344">
        <f t="shared" si="46"/>
        <v>0</v>
      </c>
      <c r="CJ158" s="394" t="s">
        <v>732</v>
      </c>
      <c r="CK158" s="417"/>
      <c r="CL158" s="415"/>
      <c r="CM158" s="415"/>
      <c r="CN158" s="415"/>
      <c r="CO158" s="415"/>
      <c r="CP158" s="415"/>
      <c r="CQ158" s="415"/>
      <c r="CR158" s="415"/>
      <c r="CS158" s="415"/>
      <c r="CT158" s="415"/>
      <c r="CU158" s="415"/>
      <c r="CV158" s="415"/>
      <c r="CW158" s="415"/>
      <c r="CX158" s="415"/>
      <c r="CY158" s="415"/>
      <c r="CZ158" s="415"/>
    </row>
    <row r="159" spans="1:104" x14ac:dyDescent="0.2">
      <c r="A159" s="343">
        <f t="shared" si="42"/>
        <v>1</v>
      </c>
      <c r="B159" s="346" t="s">
        <v>384</v>
      </c>
      <c r="C159" s="411">
        <v>0</v>
      </c>
      <c r="D159" s="408"/>
      <c r="E159" s="395">
        <v>296157</v>
      </c>
      <c r="F159" s="395">
        <v>3225</v>
      </c>
      <c r="G159" s="395">
        <v>9586</v>
      </c>
      <c r="H159" s="409">
        <v>0</v>
      </c>
      <c r="I159" s="409">
        <v>0</v>
      </c>
      <c r="J159" s="409">
        <v>0</v>
      </c>
      <c r="K159" s="395">
        <v>10075</v>
      </c>
      <c r="L159" s="409">
        <v>0</v>
      </c>
      <c r="M159" s="395">
        <v>35153</v>
      </c>
      <c r="N159" s="344">
        <f t="shared" si="43"/>
        <v>354196</v>
      </c>
      <c r="O159" s="408"/>
      <c r="P159" s="395">
        <v>86552</v>
      </c>
      <c r="Q159" s="395">
        <v>13213</v>
      </c>
      <c r="R159" s="395">
        <v>70406</v>
      </c>
      <c r="S159" s="409">
        <v>0</v>
      </c>
      <c r="T159" s="395">
        <v>81252</v>
      </c>
      <c r="U159" s="395">
        <v>30000</v>
      </c>
      <c r="V159" s="395">
        <v>3242</v>
      </c>
      <c r="W159" s="349">
        <f t="shared" si="38"/>
        <v>284665</v>
      </c>
      <c r="X159" s="408"/>
      <c r="Y159" s="409"/>
      <c r="Z159" s="409"/>
      <c r="AA159" s="409"/>
      <c r="AB159" s="409"/>
      <c r="AC159" s="409"/>
      <c r="AD159" s="409"/>
      <c r="AE159" s="344">
        <f t="shared" si="44"/>
        <v>0</v>
      </c>
      <c r="AF159" s="408"/>
      <c r="AG159" s="344">
        <f t="shared" si="39"/>
        <v>638861</v>
      </c>
      <c r="AH159" s="408"/>
      <c r="AI159" s="343">
        <v>0</v>
      </c>
      <c r="AJ159" s="343">
        <v>0</v>
      </c>
      <c r="AK159" s="343">
        <v>0</v>
      </c>
      <c r="AL159" s="395">
        <v>230262</v>
      </c>
      <c r="AM159" s="344">
        <f t="shared" si="49"/>
        <v>230262</v>
      </c>
      <c r="AN159" s="408"/>
      <c r="AO159" s="395">
        <v>7550</v>
      </c>
      <c r="AP159" s="343">
        <v>0</v>
      </c>
      <c r="AQ159" s="343">
        <v>0</v>
      </c>
      <c r="AR159" s="343">
        <v>0</v>
      </c>
      <c r="AS159" s="344">
        <f t="shared" si="45"/>
        <v>7550</v>
      </c>
      <c r="AT159" s="408"/>
      <c r="AU159" s="343">
        <v>0</v>
      </c>
      <c r="AV159" s="395">
        <v>6294</v>
      </c>
      <c r="AW159" s="395">
        <v>15819</v>
      </c>
      <c r="AX159" s="395">
        <v>2361</v>
      </c>
      <c r="AY159" s="395">
        <v>159610</v>
      </c>
      <c r="AZ159" s="343">
        <v>0</v>
      </c>
      <c r="BA159" s="344">
        <f t="shared" si="50"/>
        <v>184084</v>
      </c>
      <c r="BB159" s="408"/>
      <c r="BC159" s="343">
        <v>0</v>
      </c>
      <c r="BD159" s="343">
        <v>0</v>
      </c>
      <c r="BE159" s="395">
        <v>30956</v>
      </c>
      <c r="BF159" s="343">
        <v>0</v>
      </c>
      <c r="BG159" s="344">
        <f t="shared" si="51"/>
        <v>30956</v>
      </c>
      <c r="BH159" s="408"/>
      <c r="BI159" s="395">
        <v>27565</v>
      </c>
      <c r="BJ159" s="408"/>
      <c r="BK159" s="343">
        <v>0</v>
      </c>
      <c r="BL159" s="343">
        <v>0</v>
      </c>
      <c r="BM159" s="395">
        <v>29426</v>
      </c>
      <c r="BN159" s="395">
        <v>17735</v>
      </c>
      <c r="BO159" s="395">
        <v>36772</v>
      </c>
      <c r="BP159" s="343">
        <v>0</v>
      </c>
      <c r="BQ159" s="395">
        <v>3919</v>
      </c>
      <c r="BR159" s="343">
        <v>0</v>
      </c>
      <c r="BS159" s="395">
        <v>53897</v>
      </c>
      <c r="BT159" s="343">
        <v>0</v>
      </c>
      <c r="BU159" s="343">
        <v>0</v>
      </c>
      <c r="BV159" s="395">
        <v>33930</v>
      </c>
      <c r="BW159" s="344">
        <f t="shared" si="48"/>
        <v>175679</v>
      </c>
      <c r="BX159" s="345" t="s">
        <v>12</v>
      </c>
      <c r="BY159" s="344">
        <f t="shared" si="47"/>
        <v>656096</v>
      </c>
      <c r="BZ159" s="345" t="s">
        <v>12</v>
      </c>
      <c r="CA159" s="344">
        <f t="shared" si="40"/>
        <v>-17235</v>
      </c>
      <c r="CB159" s="345" t="s">
        <v>12</v>
      </c>
      <c r="CC159" s="395">
        <v>17235</v>
      </c>
      <c r="CD159" s="408"/>
      <c r="CE159" s="344">
        <f t="shared" si="41"/>
        <v>0</v>
      </c>
      <c r="CF159" s="408"/>
      <c r="CG159" s="439"/>
      <c r="CH159" s="439"/>
      <c r="CI159" s="344">
        <f t="shared" si="46"/>
        <v>0</v>
      </c>
      <c r="CJ159" s="394" t="s">
        <v>732</v>
      </c>
      <c r="CK159" s="417"/>
      <c r="CL159" s="415"/>
      <c r="CM159" s="415"/>
      <c r="CN159" s="415"/>
      <c r="CO159" s="415"/>
      <c r="CP159" s="415"/>
      <c r="CQ159" s="415"/>
      <c r="CR159" s="415"/>
      <c r="CS159" s="415"/>
      <c r="CT159" s="415"/>
      <c r="CU159" s="415"/>
      <c r="CV159" s="415"/>
      <c r="CW159" s="415"/>
      <c r="CX159" s="415"/>
      <c r="CY159" s="415"/>
      <c r="CZ159" s="415"/>
    </row>
    <row r="160" spans="1:104" x14ac:dyDescent="0.2">
      <c r="A160" s="343">
        <f t="shared" si="42"/>
        <v>1</v>
      </c>
      <c r="B160" s="346" t="s">
        <v>385</v>
      </c>
      <c r="C160" s="411">
        <v>0</v>
      </c>
      <c r="D160" s="408"/>
      <c r="E160" s="409">
        <v>0</v>
      </c>
      <c r="F160" s="409">
        <v>0</v>
      </c>
      <c r="G160" s="395">
        <v>66726</v>
      </c>
      <c r="H160" s="409">
        <v>0</v>
      </c>
      <c r="I160" s="409">
        <v>0</v>
      </c>
      <c r="J160" s="409">
        <v>0</v>
      </c>
      <c r="K160" s="395">
        <v>722371</v>
      </c>
      <c r="L160" s="409">
        <v>0</v>
      </c>
      <c r="M160" s="395">
        <v>77917</v>
      </c>
      <c r="N160" s="344">
        <f t="shared" si="43"/>
        <v>867014</v>
      </c>
      <c r="O160" s="408"/>
      <c r="P160" s="395">
        <v>407961</v>
      </c>
      <c r="Q160" s="395">
        <v>120447</v>
      </c>
      <c r="R160" s="395">
        <v>417799</v>
      </c>
      <c r="S160" s="409">
        <v>0</v>
      </c>
      <c r="T160" s="343">
        <v>78610</v>
      </c>
      <c r="U160" s="409">
        <v>0</v>
      </c>
      <c r="V160" s="395">
        <v>209477</v>
      </c>
      <c r="W160" s="349">
        <f t="shared" si="38"/>
        <v>1234294</v>
      </c>
      <c r="X160" s="408"/>
      <c r="Y160" s="409"/>
      <c r="Z160" s="409"/>
      <c r="AA160" s="409"/>
      <c r="AB160" s="409"/>
      <c r="AC160" s="409"/>
      <c r="AD160" s="409"/>
      <c r="AE160" s="344">
        <f t="shared" si="44"/>
        <v>0</v>
      </c>
      <c r="AF160" s="408"/>
      <c r="AG160" s="344">
        <f t="shared" si="39"/>
        <v>2101308</v>
      </c>
      <c r="AH160" s="408"/>
      <c r="AI160" s="343">
        <v>0</v>
      </c>
      <c r="AJ160" s="343">
        <v>0</v>
      </c>
      <c r="AK160" s="343">
        <v>0</v>
      </c>
      <c r="AL160" s="395">
        <v>109087</v>
      </c>
      <c r="AM160" s="344">
        <f t="shared" si="49"/>
        <v>109087</v>
      </c>
      <c r="AN160" s="408"/>
      <c r="AO160" s="343">
        <v>0</v>
      </c>
      <c r="AP160" s="343">
        <v>0</v>
      </c>
      <c r="AQ160" s="343">
        <v>0</v>
      </c>
      <c r="AR160" s="343">
        <v>0</v>
      </c>
      <c r="AS160" s="344">
        <f t="shared" si="45"/>
        <v>0</v>
      </c>
      <c r="AT160" s="408"/>
      <c r="AU160" s="343">
        <v>0</v>
      </c>
      <c r="AV160" s="343">
        <v>0</v>
      </c>
      <c r="AW160" s="395">
        <v>64065</v>
      </c>
      <c r="AX160" s="343">
        <v>0</v>
      </c>
      <c r="AY160" s="343">
        <v>0</v>
      </c>
      <c r="AZ160" s="343">
        <v>0</v>
      </c>
      <c r="BA160" s="344">
        <f t="shared" si="50"/>
        <v>64065</v>
      </c>
      <c r="BB160" s="408"/>
      <c r="BC160" s="343">
        <v>0</v>
      </c>
      <c r="BD160" s="343">
        <v>0</v>
      </c>
      <c r="BE160" s="395">
        <v>33892</v>
      </c>
      <c r="BF160" s="395">
        <v>4194</v>
      </c>
      <c r="BG160" s="344">
        <f t="shared" si="51"/>
        <v>38086</v>
      </c>
      <c r="BH160" s="408"/>
      <c r="BI160" s="395">
        <v>30032</v>
      </c>
      <c r="BJ160" s="408"/>
      <c r="BK160" s="395">
        <v>420515</v>
      </c>
      <c r="BL160" s="343">
        <v>0</v>
      </c>
      <c r="BM160" s="395">
        <v>225797</v>
      </c>
      <c r="BN160" s="395">
        <v>16333</v>
      </c>
      <c r="BO160" s="343">
        <v>0</v>
      </c>
      <c r="BP160" s="343">
        <v>0</v>
      </c>
      <c r="BQ160" s="343">
        <v>0</v>
      </c>
      <c r="BR160" s="343">
        <v>0</v>
      </c>
      <c r="BS160" s="343">
        <v>0</v>
      </c>
      <c r="BT160" s="343">
        <v>0</v>
      </c>
      <c r="BU160" s="395">
        <v>964458</v>
      </c>
      <c r="BV160" s="343">
        <v>0</v>
      </c>
      <c r="BW160" s="344">
        <f t="shared" si="48"/>
        <v>1627103</v>
      </c>
      <c r="BX160" s="345" t="s">
        <v>12</v>
      </c>
      <c r="BY160" s="344">
        <f t="shared" si="47"/>
        <v>1868373</v>
      </c>
      <c r="BZ160" s="345" t="s">
        <v>12</v>
      </c>
      <c r="CA160" s="344">
        <f t="shared" si="40"/>
        <v>232935</v>
      </c>
      <c r="CB160" s="345" t="s">
        <v>12</v>
      </c>
      <c r="CC160" s="343">
        <v>0</v>
      </c>
      <c r="CD160" s="408"/>
      <c r="CE160" s="344">
        <f t="shared" si="41"/>
        <v>232935</v>
      </c>
      <c r="CF160" s="408"/>
      <c r="CG160" s="395">
        <v>232935</v>
      </c>
      <c r="CH160" s="439"/>
      <c r="CI160" s="344">
        <f t="shared" si="46"/>
        <v>0</v>
      </c>
      <c r="CJ160" s="394" t="s">
        <v>732</v>
      </c>
      <c r="CK160" s="417"/>
      <c r="CL160" s="415"/>
      <c r="CM160" s="415"/>
      <c r="CN160" s="415"/>
      <c r="CO160" s="415"/>
      <c r="CP160" s="415"/>
      <c r="CQ160" s="415"/>
      <c r="CR160" s="415"/>
      <c r="CS160" s="415"/>
      <c r="CT160" s="415"/>
      <c r="CU160" s="415"/>
      <c r="CV160" s="415"/>
      <c r="CW160" s="415"/>
      <c r="CX160" s="415"/>
      <c r="CY160" s="415"/>
      <c r="CZ160" s="415"/>
    </row>
    <row r="161" spans="1:104" x14ac:dyDescent="0.2">
      <c r="A161" s="343">
        <f t="shared" si="42"/>
        <v>0</v>
      </c>
      <c r="B161" s="398" t="s">
        <v>386</v>
      </c>
      <c r="C161" s="411">
        <v>0</v>
      </c>
      <c r="D161" s="408"/>
      <c r="E161" s="409">
        <v>0</v>
      </c>
      <c r="F161" s="409">
        <v>0</v>
      </c>
      <c r="G161" s="409">
        <v>0</v>
      </c>
      <c r="H161" s="409">
        <v>0</v>
      </c>
      <c r="I161" s="409">
        <v>0</v>
      </c>
      <c r="J161" s="409">
        <v>0</v>
      </c>
      <c r="K161" s="409">
        <v>0</v>
      </c>
      <c r="L161" s="409">
        <v>0</v>
      </c>
      <c r="M161" s="409">
        <v>0</v>
      </c>
      <c r="N161" s="410">
        <f t="shared" si="43"/>
        <v>0</v>
      </c>
      <c r="O161" s="408"/>
      <c r="P161" s="343">
        <v>0</v>
      </c>
      <c r="Q161" s="409"/>
      <c r="R161" s="409"/>
      <c r="S161" s="409">
        <v>0</v>
      </c>
      <c r="T161" s="409"/>
      <c r="U161" s="409">
        <v>0</v>
      </c>
      <c r="V161" s="409">
        <v>0</v>
      </c>
      <c r="W161" s="414">
        <f t="shared" si="38"/>
        <v>0</v>
      </c>
      <c r="X161" s="408"/>
      <c r="Y161" s="409"/>
      <c r="Z161" s="409"/>
      <c r="AA161" s="409"/>
      <c r="AB161" s="409"/>
      <c r="AC161" s="409"/>
      <c r="AD161" s="409"/>
      <c r="AE161" s="344">
        <f t="shared" si="44"/>
        <v>0</v>
      </c>
      <c r="AF161" s="408"/>
      <c r="AG161" s="344">
        <f t="shared" si="39"/>
        <v>0</v>
      </c>
      <c r="AH161" s="408"/>
      <c r="AI161" s="343">
        <v>0</v>
      </c>
      <c r="AJ161" s="343">
        <v>0</v>
      </c>
      <c r="AK161" s="343">
        <v>0</v>
      </c>
      <c r="AL161" s="343">
        <v>0</v>
      </c>
      <c r="AM161" s="344">
        <f t="shared" si="49"/>
        <v>0</v>
      </c>
      <c r="AN161" s="408"/>
      <c r="AO161" s="343">
        <v>0</v>
      </c>
      <c r="AP161" s="343">
        <v>0</v>
      </c>
      <c r="AQ161" s="343">
        <v>0</v>
      </c>
      <c r="AR161" s="343">
        <v>0</v>
      </c>
      <c r="AS161" s="344">
        <f t="shared" si="45"/>
        <v>0</v>
      </c>
      <c r="AT161" s="408"/>
      <c r="AU161" s="343">
        <v>0</v>
      </c>
      <c r="AV161" s="343">
        <v>0</v>
      </c>
      <c r="AW161" s="343">
        <v>0</v>
      </c>
      <c r="AX161" s="343">
        <v>0</v>
      </c>
      <c r="AY161" s="343">
        <v>0</v>
      </c>
      <c r="AZ161" s="343">
        <v>0</v>
      </c>
      <c r="BA161" s="344">
        <f t="shared" si="50"/>
        <v>0</v>
      </c>
      <c r="BB161" s="408"/>
      <c r="BC161" s="343">
        <v>0</v>
      </c>
      <c r="BD161" s="343">
        <v>0</v>
      </c>
      <c r="BE161" s="343">
        <v>0</v>
      </c>
      <c r="BF161" s="343">
        <v>0</v>
      </c>
      <c r="BG161" s="344">
        <f t="shared" si="51"/>
        <v>0</v>
      </c>
      <c r="BH161" s="408"/>
      <c r="BI161" s="343">
        <v>0</v>
      </c>
      <c r="BJ161" s="408"/>
      <c r="BK161" s="343">
        <v>0</v>
      </c>
      <c r="BL161" s="343">
        <v>0</v>
      </c>
      <c r="BM161" s="343">
        <v>0</v>
      </c>
      <c r="BN161" s="343">
        <v>0</v>
      </c>
      <c r="BO161" s="343">
        <v>0</v>
      </c>
      <c r="BP161" s="343">
        <v>0</v>
      </c>
      <c r="BQ161" s="343">
        <v>0</v>
      </c>
      <c r="BR161" s="343">
        <v>0</v>
      </c>
      <c r="BS161" s="343">
        <v>0</v>
      </c>
      <c r="BT161" s="343">
        <v>0</v>
      </c>
      <c r="BU161" s="343">
        <v>0</v>
      </c>
      <c r="BV161" s="343">
        <v>0</v>
      </c>
      <c r="BW161" s="344">
        <f t="shared" si="48"/>
        <v>0</v>
      </c>
      <c r="BX161" s="345" t="s">
        <v>12</v>
      </c>
      <c r="BY161" s="344">
        <f t="shared" si="47"/>
        <v>0</v>
      </c>
      <c r="BZ161" s="345" t="s">
        <v>12</v>
      </c>
      <c r="CA161" s="344">
        <f t="shared" si="40"/>
        <v>0</v>
      </c>
      <c r="CB161" s="345" t="s">
        <v>12</v>
      </c>
      <c r="CC161" s="343">
        <v>0</v>
      </c>
      <c r="CD161" s="408"/>
      <c r="CE161" s="344">
        <f t="shared" si="41"/>
        <v>0</v>
      </c>
      <c r="CF161" s="408"/>
      <c r="CG161" s="439"/>
      <c r="CH161" s="439"/>
      <c r="CI161" s="344">
        <f t="shared" si="46"/>
        <v>0</v>
      </c>
      <c r="CJ161" s="443"/>
      <c r="CK161" s="417"/>
      <c r="CL161" s="415"/>
      <c r="CM161" s="415"/>
      <c r="CN161" s="415"/>
      <c r="CO161" s="415"/>
      <c r="CP161" s="415"/>
      <c r="CQ161" s="415"/>
      <c r="CR161" s="415"/>
      <c r="CS161" s="415"/>
      <c r="CT161" s="415"/>
      <c r="CU161" s="415"/>
      <c r="CV161" s="415"/>
      <c r="CW161" s="415"/>
      <c r="CX161" s="415"/>
      <c r="CY161" s="415"/>
      <c r="CZ161" s="415"/>
    </row>
    <row r="162" spans="1:104" x14ac:dyDescent="0.2">
      <c r="A162" s="343">
        <f t="shared" si="42"/>
        <v>1</v>
      </c>
      <c r="B162" s="346" t="s">
        <v>387</v>
      </c>
      <c r="C162" s="395">
        <v>6656480</v>
      </c>
      <c r="D162" s="408"/>
      <c r="E162" s="395">
        <v>319909.46999999997</v>
      </c>
      <c r="F162" s="395">
        <v>472.98</v>
      </c>
      <c r="G162" s="395">
        <v>187273.5</v>
      </c>
      <c r="H162" s="409">
        <v>0</v>
      </c>
      <c r="I162" s="409">
        <v>0</v>
      </c>
      <c r="J162" s="409">
        <v>0</v>
      </c>
      <c r="K162" s="395">
        <v>530017</v>
      </c>
      <c r="L162" s="409">
        <v>0</v>
      </c>
      <c r="M162" s="395">
        <v>5591409.5700000003</v>
      </c>
      <c r="N162" s="344">
        <f t="shared" si="43"/>
        <v>6629082.5200000005</v>
      </c>
      <c r="O162" s="408"/>
      <c r="P162" s="395">
        <v>1765860.14</v>
      </c>
      <c r="Q162" s="395">
        <v>293893.21999999997</v>
      </c>
      <c r="R162" s="395">
        <v>1777257.06</v>
      </c>
      <c r="S162" s="409">
        <v>0</v>
      </c>
      <c r="T162" s="409">
        <v>0</v>
      </c>
      <c r="U162" s="409">
        <v>0</v>
      </c>
      <c r="V162" s="395">
        <v>2057300</v>
      </c>
      <c r="W162" s="349">
        <f t="shared" si="38"/>
        <v>5894310.4199999999</v>
      </c>
      <c r="X162" s="408"/>
      <c r="Y162" s="409"/>
      <c r="Z162" s="409"/>
      <c r="AA162" s="395">
        <v>188510.39</v>
      </c>
      <c r="AB162" s="409"/>
      <c r="AC162" s="409"/>
      <c r="AD162" s="409"/>
      <c r="AE162" s="344">
        <f t="shared" si="44"/>
        <v>188510.39</v>
      </c>
      <c r="AF162" s="408"/>
      <c r="AG162" s="344">
        <f t="shared" si="39"/>
        <v>12711903.33</v>
      </c>
      <c r="AH162" s="408"/>
      <c r="AI162" s="395">
        <v>2551549.2200000002</v>
      </c>
      <c r="AJ162" s="395">
        <v>210756.59</v>
      </c>
      <c r="AK162" s="395">
        <v>488481.36</v>
      </c>
      <c r="AL162" s="395">
        <v>439949.25</v>
      </c>
      <c r="AM162" s="344">
        <f t="shared" si="49"/>
        <v>3690736.42</v>
      </c>
      <c r="AN162" s="408"/>
      <c r="AO162" s="395">
        <v>4565148.46</v>
      </c>
      <c r="AP162" s="343">
        <v>0</v>
      </c>
      <c r="AQ162" s="343">
        <v>0</v>
      </c>
      <c r="AR162" s="343">
        <v>0</v>
      </c>
      <c r="AS162" s="344">
        <f t="shared" si="45"/>
        <v>4565148.46</v>
      </c>
      <c r="AT162" s="408"/>
      <c r="AU162" s="395">
        <v>153037.81</v>
      </c>
      <c r="AV162" s="395">
        <v>335020.71000000002</v>
      </c>
      <c r="AW162" s="395">
        <v>193687.45</v>
      </c>
      <c r="AX162" s="343">
        <v>0</v>
      </c>
      <c r="AY162" s="343">
        <v>0</v>
      </c>
      <c r="AZ162" s="395">
        <v>1143223.8700000001</v>
      </c>
      <c r="BA162" s="344">
        <f t="shared" si="50"/>
        <v>1824969.84</v>
      </c>
      <c r="BB162" s="408"/>
      <c r="BC162" s="395">
        <v>225978.99</v>
      </c>
      <c r="BD162" s="343">
        <v>0</v>
      </c>
      <c r="BE162" s="395">
        <v>278708.53999999998</v>
      </c>
      <c r="BF162" s="343">
        <v>0</v>
      </c>
      <c r="BG162" s="344">
        <f t="shared" si="51"/>
        <v>504687.52999999997</v>
      </c>
      <c r="BH162" s="408"/>
      <c r="BI162" s="395">
        <v>304877.03999999998</v>
      </c>
      <c r="BJ162" s="408"/>
      <c r="BK162" s="343">
        <v>0</v>
      </c>
      <c r="BL162" s="343">
        <v>0</v>
      </c>
      <c r="BM162" s="395">
        <v>914750.89</v>
      </c>
      <c r="BN162" s="343">
        <v>0</v>
      </c>
      <c r="BO162" s="395">
        <v>395968.86</v>
      </c>
      <c r="BP162" s="343">
        <v>0</v>
      </c>
      <c r="BQ162" s="343">
        <v>0</v>
      </c>
      <c r="BR162" s="343">
        <v>0</v>
      </c>
      <c r="BS162" s="343">
        <v>0</v>
      </c>
      <c r="BT162" s="343">
        <v>0</v>
      </c>
      <c r="BU162" s="343">
        <v>0</v>
      </c>
      <c r="BV162" s="343">
        <v>0</v>
      </c>
      <c r="BW162" s="344">
        <f>((SUM(BK162:BV162)))</f>
        <v>1310719.75</v>
      </c>
      <c r="BX162" s="345" t="s">
        <v>12</v>
      </c>
      <c r="BY162" s="344">
        <f t="shared" si="47"/>
        <v>12201139.040000001</v>
      </c>
      <c r="BZ162" s="345" t="s">
        <v>12</v>
      </c>
      <c r="CA162" s="344">
        <f t="shared" si="40"/>
        <v>510764.28999999911</v>
      </c>
      <c r="CB162" s="345" t="s">
        <v>12</v>
      </c>
      <c r="CC162" s="343">
        <v>0</v>
      </c>
      <c r="CD162" s="408"/>
      <c r="CE162" s="344">
        <f t="shared" si="41"/>
        <v>7167244.2899999991</v>
      </c>
      <c r="CF162" s="408"/>
      <c r="CG162" s="395">
        <v>7167244.29</v>
      </c>
      <c r="CH162" s="439"/>
      <c r="CI162" s="344">
        <f t="shared" si="46"/>
        <v>-9.3132257461547852E-10</v>
      </c>
      <c r="CJ162" s="394" t="s">
        <v>732</v>
      </c>
      <c r="CK162" s="417"/>
      <c r="CL162" s="415"/>
      <c r="CM162" s="415"/>
      <c r="CN162" s="415"/>
      <c r="CO162" s="415"/>
      <c r="CP162" s="415"/>
      <c r="CQ162" s="415"/>
      <c r="CR162" s="415"/>
      <c r="CS162" s="415"/>
      <c r="CT162" s="415"/>
      <c r="CU162" s="415"/>
      <c r="CV162" s="415"/>
      <c r="CW162" s="415"/>
      <c r="CX162" s="415"/>
      <c r="CY162" s="415"/>
      <c r="CZ162" s="415"/>
    </row>
    <row r="163" spans="1:104" x14ac:dyDescent="0.2">
      <c r="A163" s="343">
        <f t="shared" si="42"/>
        <v>1</v>
      </c>
      <c r="B163" s="346" t="s">
        <v>388</v>
      </c>
      <c r="C163" s="449">
        <v>114087</v>
      </c>
      <c r="D163" s="408"/>
      <c r="E163" s="409">
        <v>0</v>
      </c>
      <c r="F163" s="409">
        <v>0</v>
      </c>
      <c r="G163" s="409">
        <v>0</v>
      </c>
      <c r="H163" s="409">
        <v>0</v>
      </c>
      <c r="I163" s="409">
        <v>0</v>
      </c>
      <c r="J163" s="409">
        <v>0</v>
      </c>
      <c r="K163" s="409">
        <v>0</v>
      </c>
      <c r="L163" s="409">
        <v>0</v>
      </c>
      <c r="M163" s="409">
        <v>0</v>
      </c>
      <c r="N163" s="410">
        <f t="shared" si="43"/>
        <v>0</v>
      </c>
      <c r="O163" s="408"/>
      <c r="P163" s="449">
        <v>28088</v>
      </c>
      <c r="Q163" s="409"/>
      <c r="R163" s="409"/>
      <c r="S163" s="409">
        <v>0</v>
      </c>
      <c r="T163" s="409">
        <v>0</v>
      </c>
      <c r="U163" s="409">
        <v>0</v>
      </c>
      <c r="V163" s="409">
        <v>0</v>
      </c>
      <c r="W163" s="349">
        <f t="shared" si="38"/>
        <v>28088</v>
      </c>
      <c r="X163" s="408"/>
      <c r="Y163" s="409"/>
      <c r="Z163" s="409"/>
      <c r="AA163" s="409"/>
      <c r="AB163" s="409"/>
      <c r="AC163" s="409"/>
      <c r="AD163" s="409"/>
      <c r="AE163" s="344">
        <f t="shared" si="44"/>
        <v>0</v>
      </c>
      <c r="AF163" s="408"/>
      <c r="AG163" s="344">
        <f t="shared" si="39"/>
        <v>28088</v>
      </c>
      <c r="AH163" s="408"/>
      <c r="AI163" s="343">
        <v>0</v>
      </c>
      <c r="AJ163" s="343">
        <v>0</v>
      </c>
      <c r="AK163" s="343">
        <v>0</v>
      </c>
      <c r="AL163" s="343">
        <v>0</v>
      </c>
      <c r="AM163" s="344">
        <f t="shared" si="49"/>
        <v>0</v>
      </c>
      <c r="AN163" s="408"/>
      <c r="AO163" s="343">
        <v>0</v>
      </c>
      <c r="AP163" s="343">
        <v>0</v>
      </c>
      <c r="AQ163" s="343">
        <v>0</v>
      </c>
      <c r="AR163" s="343">
        <v>0</v>
      </c>
      <c r="AS163" s="344">
        <f t="shared" si="45"/>
        <v>0</v>
      </c>
      <c r="AT163" s="408"/>
      <c r="AU163" s="450">
        <v>31336.04</v>
      </c>
      <c r="AV163" s="343">
        <v>0</v>
      </c>
      <c r="AW163" s="449">
        <v>7000</v>
      </c>
      <c r="AX163" s="343">
        <v>0</v>
      </c>
      <c r="AY163" s="343">
        <v>0</v>
      </c>
      <c r="AZ163" s="343">
        <v>0</v>
      </c>
      <c r="BA163" s="344">
        <f t="shared" si="50"/>
        <v>38336.04</v>
      </c>
      <c r="BB163" s="408"/>
      <c r="BC163" s="449">
        <v>29790.799999999999</v>
      </c>
      <c r="BD163" s="449">
        <v>4549.32</v>
      </c>
      <c r="BE163" s="449">
        <v>3676.59</v>
      </c>
      <c r="BF163" s="343">
        <v>0</v>
      </c>
      <c r="BG163" s="344">
        <f t="shared" si="51"/>
        <v>38016.709999999992</v>
      </c>
      <c r="BH163" s="408"/>
      <c r="BI163" s="343">
        <v>0</v>
      </c>
      <c r="BJ163" s="408"/>
      <c r="BK163" s="343">
        <v>0</v>
      </c>
      <c r="BL163" s="343">
        <v>0</v>
      </c>
      <c r="BM163" s="343">
        <v>0</v>
      </c>
      <c r="BN163" s="343">
        <v>0</v>
      </c>
      <c r="BO163" s="343">
        <v>0</v>
      </c>
      <c r="BP163" s="343">
        <v>0</v>
      </c>
      <c r="BQ163" s="343">
        <v>0</v>
      </c>
      <c r="BR163" s="343">
        <v>0</v>
      </c>
      <c r="BS163" s="343">
        <v>0</v>
      </c>
      <c r="BT163" s="343">
        <v>0</v>
      </c>
      <c r="BU163" s="343">
        <v>0</v>
      </c>
      <c r="BV163" s="343">
        <v>0</v>
      </c>
      <c r="BW163" s="344">
        <f t="shared" si="48"/>
        <v>0</v>
      </c>
      <c r="BX163" s="345" t="s">
        <v>12</v>
      </c>
      <c r="BY163" s="344">
        <f t="shared" si="47"/>
        <v>76352.75</v>
      </c>
      <c r="BZ163" s="345" t="s">
        <v>12</v>
      </c>
      <c r="CA163" s="344">
        <f t="shared" si="40"/>
        <v>-48264.75</v>
      </c>
      <c r="CB163" s="345" t="s">
        <v>12</v>
      </c>
      <c r="CC163" s="343">
        <v>0</v>
      </c>
      <c r="CD163" s="408"/>
      <c r="CE163" s="344">
        <f t="shared" si="41"/>
        <v>65822.25</v>
      </c>
      <c r="CF163" s="408"/>
      <c r="CG163" s="439"/>
      <c r="CH163" s="439"/>
      <c r="CI163" s="344">
        <f t="shared" si="46"/>
        <v>65822.25</v>
      </c>
      <c r="CJ163" s="443" t="s">
        <v>732</v>
      </c>
      <c r="CK163" s="417"/>
      <c r="CL163" s="415"/>
      <c r="CM163" s="415"/>
      <c r="CN163" s="415"/>
      <c r="CO163" s="415"/>
      <c r="CP163" s="415"/>
      <c r="CQ163" s="415"/>
      <c r="CR163" s="415"/>
      <c r="CS163" s="415"/>
      <c r="CT163" s="415"/>
      <c r="CU163" s="415"/>
      <c r="CV163" s="415"/>
      <c r="CW163" s="415"/>
      <c r="CX163" s="415"/>
      <c r="CY163" s="415"/>
      <c r="CZ163" s="415"/>
    </row>
    <row r="164" spans="1:104" x14ac:dyDescent="0.2">
      <c r="A164" s="343">
        <f t="shared" si="42"/>
        <v>1</v>
      </c>
      <c r="B164" s="346" t="s">
        <v>389</v>
      </c>
      <c r="C164" s="395">
        <v>1148801</v>
      </c>
      <c r="D164" s="408"/>
      <c r="E164" s="395">
        <v>311767</v>
      </c>
      <c r="F164" s="409">
        <v>0</v>
      </c>
      <c r="G164" s="395">
        <v>64283</v>
      </c>
      <c r="H164" s="409">
        <v>0</v>
      </c>
      <c r="I164" s="409">
        <v>0</v>
      </c>
      <c r="J164" s="409">
        <v>0</v>
      </c>
      <c r="K164" s="409">
        <v>0</v>
      </c>
      <c r="L164" s="409">
        <v>0</v>
      </c>
      <c r="M164" s="395">
        <v>291014</v>
      </c>
      <c r="N164" s="344">
        <f t="shared" si="43"/>
        <v>667064</v>
      </c>
      <c r="O164" s="408"/>
      <c r="P164" s="395">
        <v>202309</v>
      </c>
      <c r="Q164" s="395">
        <v>40249</v>
      </c>
      <c r="R164" s="395">
        <v>249263</v>
      </c>
      <c r="S164" s="409">
        <v>0</v>
      </c>
      <c r="T164" s="395">
        <v>91367</v>
      </c>
      <c r="U164" s="395">
        <v>45267</v>
      </c>
      <c r="V164" s="409">
        <v>0</v>
      </c>
      <c r="W164" s="349">
        <f t="shared" ref="W164:W202" si="52">(SUM(P164:V164))</f>
        <v>628455</v>
      </c>
      <c r="X164" s="408"/>
      <c r="Y164" s="409"/>
      <c r="Z164" s="409"/>
      <c r="AA164" s="409"/>
      <c r="AB164" s="409"/>
      <c r="AC164" s="409"/>
      <c r="AD164" s="409"/>
      <c r="AE164" s="344">
        <f t="shared" si="44"/>
        <v>0</v>
      </c>
      <c r="AF164" s="408"/>
      <c r="AG164" s="344">
        <f t="shared" si="39"/>
        <v>1295519</v>
      </c>
      <c r="AH164" s="408"/>
      <c r="AI164" s="343">
        <v>0</v>
      </c>
      <c r="AJ164" s="343">
        <v>0</v>
      </c>
      <c r="AK164" s="343">
        <v>0</v>
      </c>
      <c r="AL164" s="343">
        <v>0</v>
      </c>
      <c r="AM164" s="344">
        <f t="shared" si="49"/>
        <v>0</v>
      </c>
      <c r="AN164" s="408"/>
      <c r="AO164" s="343">
        <v>0</v>
      </c>
      <c r="AP164" s="395">
        <v>45718</v>
      </c>
      <c r="AQ164" s="343">
        <v>0</v>
      </c>
      <c r="AR164" s="343">
        <v>0</v>
      </c>
      <c r="AS164" s="344">
        <f t="shared" si="45"/>
        <v>45718</v>
      </c>
      <c r="AT164" s="408"/>
      <c r="AU164" s="395">
        <v>175451</v>
      </c>
      <c r="AV164" s="395">
        <v>22512</v>
      </c>
      <c r="AW164" s="395">
        <v>63159</v>
      </c>
      <c r="AX164" s="343">
        <v>0</v>
      </c>
      <c r="AY164" s="395">
        <v>4160</v>
      </c>
      <c r="AZ164" s="343">
        <v>0</v>
      </c>
      <c r="BA164" s="344">
        <f t="shared" si="50"/>
        <v>265282</v>
      </c>
      <c r="BB164" s="408"/>
      <c r="BC164" s="343">
        <v>0</v>
      </c>
      <c r="BD164" s="343">
        <v>0</v>
      </c>
      <c r="BE164" s="395">
        <v>190132</v>
      </c>
      <c r="BF164" s="343">
        <v>0</v>
      </c>
      <c r="BG164" s="344">
        <f t="shared" si="51"/>
        <v>190132</v>
      </c>
      <c r="BH164" s="408"/>
      <c r="BI164" s="343">
        <v>0</v>
      </c>
      <c r="BJ164" s="408"/>
      <c r="BK164" s="343">
        <v>0</v>
      </c>
      <c r="BL164" s="343">
        <v>0</v>
      </c>
      <c r="BM164" s="395">
        <v>60584</v>
      </c>
      <c r="BN164" s="343">
        <v>0</v>
      </c>
      <c r="BO164" s="343">
        <v>0</v>
      </c>
      <c r="BP164" s="343">
        <v>0</v>
      </c>
      <c r="BQ164" s="343">
        <v>0</v>
      </c>
      <c r="BR164" s="343">
        <v>0</v>
      </c>
      <c r="BS164" s="343">
        <v>0</v>
      </c>
      <c r="BT164" s="343">
        <v>0</v>
      </c>
      <c r="BU164" s="343">
        <v>0</v>
      </c>
      <c r="BV164" s="343">
        <v>0</v>
      </c>
      <c r="BW164" s="344">
        <f t="shared" si="48"/>
        <v>60584</v>
      </c>
      <c r="BX164" s="345" t="s">
        <v>12</v>
      </c>
      <c r="BY164" s="344">
        <f t="shared" si="47"/>
        <v>561716</v>
      </c>
      <c r="BZ164" s="345" t="s">
        <v>12</v>
      </c>
      <c r="CA164" s="344">
        <f t="shared" si="40"/>
        <v>733803</v>
      </c>
      <c r="CB164" s="345" t="s">
        <v>12</v>
      </c>
      <c r="CC164" s="343">
        <v>0</v>
      </c>
      <c r="CD164" s="408"/>
      <c r="CE164" s="344">
        <f t="shared" si="41"/>
        <v>1882604</v>
      </c>
      <c r="CF164" s="408"/>
      <c r="CG164" s="395">
        <v>1882604</v>
      </c>
      <c r="CH164" s="439"/>
      <c r="CI164" s="344">
        <f t="shared" si="46"/>
        <v>0</v>
      </c>
      <c r="CJ164" s="394" t="s">
        <v>732</v>
      </c>
      <c r="CK164" s="417"/>
      <c r="CL164" s="415"/>
      <c r="CM164" s="415"/>
      <c r="CN164" s="415"/>
      <c r="CO164" s="415"/>
      <c r="CP164" s="415"/>
      <c r="CQ164" s="415"/>
      <c r="CR164" s="415"/>
      <c r="CS164" s="415"/>
      <c r="CT164" s="415"/>
      <c r="CU164" s="415"/>
      <c r="CV164" s="415"/>
      <c r="CW164" s="415"/>
      <c r="CX164" s="415"/>
      <c r="CY164" s="415"/>
      <c r="CZ164" s="415"/>
    </row>
    <row r="165" spans="1:104" x14ac:dyDescent="0.2">
      <c r="A165" s="343">
        <f t="shared" si="42"/>
        <v>1</v>
      </c>
      <c r="B165" s="346" t="s">
        <v>390</v>
      </c>
      <c r="C165" s="395">
        <v>93892</v>
      </c>
      <c r="D165" s="408"/>
      <c r="E165" s="395">
        <v>12350</v>
      </c>
      <c r="F165" s="409">
        <v>0</v>
      </c>
      <c r="G165" s="395">
        <v>2914</v>
      </c>
      <c r="H165" s="395">
        <v>11927</v>
      </c>
      <c r="I165" s="409">
        <v>0</v>
      </c>
      <c r="J165" s="409">
        <v>0</v>
      </c>
      <c r="K165" s="409">
        <v>0</v>
      </c>
      <c r="L165" s="409">
        <v>0</v>
      </c>
      <c r="M165" s="395">
        <v>42836</v>
      </c>
      <c r="N165" s="344">
        <f t="shared" si="43"/>
        <v>70027</v>
      </c>
      <c r="O165" s="408"/>
      <c r="P165" s="395">
        <v>16911</v>
      </c>
      <c r="Q165" s="395">
        <v>2921</v>
      </c>
      <c r="R165" s="395">
        <v>18126</v>
      </c>
      <c r="S165" s="409">
        <v>0</v>
      </c>
      <c r="T165" s="409">
        <v>0</v>
      </c>
      <c r="U165" s="343">
        <v>0</v>
      </c>
      <c r="V165" s="409">
        <v>0</v>
      </c>
      <c r="W165" s="349">
        <f t="shared" si="52"/>
        <v>37958</v>
      </c>
      <c r="X165" s="408"/>
      <c r="Y165" s="409"/>
      <c r="Z165" s="409"/>
      <c r="AA165" s="409"/>
      <c r="AB165" s="409"/>
      <c r="AC165" s="409"/>
      <c r="AD165" s="409"/>
      <c r="AE165" s="344">
        <f t="shared" si="44"/>
        <v>0</v>
      </c>
      <c r="AF165" s="408"/>
      <c r="AG165" s="344">
        <f t="shared" si="39"/>
        <v>107985</v>
      </c>
      <c r="AH165" s="408"/>
      <c r="AI165" s="343">
        <v>0</v>
      </c>
      <c r="AJ165" s="343">
        <v>0</v>
      </c>
      <c r="AK165" s="343">
        <v>0</v>
      </c>
      <c r="AL165" s="343">
        <v>0</v>
      </c>
      <c r="AM165" s="344">
        <f t="shared" si="49"/>
        <v>0</v>
      </c>
      <c r="AN165" s="408"/>
      <c r="AO165" s="343">
        <v>0</v>
      </c>
      <c r="AP165" s="343">
        <v>0</v>
      </c>
      <c r="AQ165" s="343">
        <v>0</v>
      </c>
      <c r="AR165" s="343">
        <v>0</v>
      </c>
      <c r="AS165" s="344">
        <f t="shared" si="45"/>
        <v>0</v>
      </c>
      <c r="AT165" s="408"/>
      <c r="AU165" s="395">
        <v>56822</v>
      </c>
      <c r="AV165" s="395">
        <v>3236</v>
      </c>
      <c r="AW165" s="343">
        <v>0</v>
      </c>
      <c r="AX165" s="343">
        <v>0</v>
      </c>
      <c r="AY165" s="343">
        <v>0</v>
      </c>
      <c r="AZ165" s="395">
        <v>23395</v>
      </c>
      <c r="BA165" s="344">
        <f t="shared" si="50"/>
        <v>83453</v>
      </c>
      <c r="BB165" s="408"/>
      <c r="BC165" s="343">
        <v>0</v>
      </c>
      <c r="BD165" s="395">
        <v>2076</v>
      </c>
      <c r="BE165" s="395">
        <v>7304</v>
      </c>
      <c r="BF165" s="395">
        <v>106</v>
      </c>
      <c r="BG165" s="344">
        <f t="shared" si="51"/>
        <v>9486</v>
      </c>
      <c r="BH165" s="408"/>
      <c r="BI165" s="395">
        <v>23668</v>
      </c>
      <c r="BJ165" s="408"/>
      <c r="BK165" s="343">
        <v>0</v>
      </c>
      <c r="BL165" s="343">
        <v>0</v>
      </c>
      <c r="BM165" s="395">
        <v>9940</v>
      </c>
      <c r="BN165" s="343">
        <v>0</v>
      </c>
      <c r="BO165" s="395">
        <v>10347</v>
      </c>
      <c r="BP165" s="343">
        <v>0</v>
      </c>
      <c r="BQ165" s="343">
        <v>0</v>
      </c>
      <c r="BR165" s="343">
        <v>0</v>
      </c>
      <c r="BS165" s="343">
        <v>0</v>
      </c>
      <c r="BT165" s="343">
        <v>0</v>
      </c>
      <c r="BU165" s="343">
        <v>0</v>
      </c>
      <c r="BV165" s="343">
        <v>0</v>
      </c>
      <c r="BW165" s="344">
        <f t="shared" si="48"/>
        <v>20287</v>
      </c>
      <c r="BX165" s="345" t="s">
        <v>12</v>
      </c>
      <c r="BY165" s="344">
        <f t="shared" si="47"/>
        <v>136894</v>
      </c>
      <c r="BZ165" s="345" t="s">
        <v>12</v>
      </c>
      <c r="CA165" s="344">
        <f t="shared" si="40"/>
        <v>-28909</v>
      </c>
      <c r="CB165" s="345" t="s">
        <v>12</v>
      </c>
      <c r="CC165" s="343">
        <v>0</v>
      </c>
      <c r="CD165" s="408"/>
      <c r="CE165" s="344">
        <f t="shared" si="41"/>
        <v>64983</v>
      </c>
      <c r="CF165" s="408"/>
      <c r="CG165" s="395">
        <v>14107</v>
      </c>
      <c r="CH165" s="395">
        <v>50876</v>
      </c>
      <c r="CI165" s="344">
        <f t="shared" si="46"/>
        <v>0</v>
      </c>
      <c r="CJ165" s="394" t="s">
        <v>732</v>
      </c>
      <c r="CK165" s="417"/>
      <c r="CL165" s="415"/>
      <c r="CM165" s="415"/>
      <c r="CN165" s="415"/>
      <c r="CO165" s="415"/>
      <c r="CP165" s="415"/>
      <c r="CQ165" s="415"/>
      <c r="CR165" s="415"/>
      <c r="CS165" s="415"/>
      <c r="CT165" s="415"/>
      <c r="CU165" s="415"/>
      <c r="CV165" s="415"/>
      <c r="CW165" s="415"/>
      <c r="CX165" s="415"/>
      <c r="CY165" s="415"/>
      <c r="CZ165" s="415"/>
    </row>
    <row r="166" spans="1:104" x14ac:dyDescent="0.2">
      <c r="A166" s="343">
        <f t="shared" si="42"/>
        <v>1</v>
      </c>
      <c r="B166" s="346" t="s">
        <v>391</v>
      </c>
      <c r="C166" s="395">
        <v>168706</v>
      </c>
      <c r="D166" s="408"/>
      <c r="E166" s="395">
        <v>16092</v>
      </c>
      <c r="F166" s="409">
        <v>0</v>
      </c>
      <c r="G166" s="409">
        <v>0</v>
      </c>
      <c r="H166" s="409">
        <v>0</v>
      </c>
      <c r="I166" s="409">
        <v>0</v>
      </c>
      <c r="J166" s="409">
        <v>0</v>
      </c>
      <c r="K166" s="409">
        <v>0</v>
      </c>
      <c r="L166" s="409">
        <v>0</v>
      </c>
      <c r="M166" s="395">
        <v>15765</v>
      </c>
      <c r="N166" s="344">
        <f t="shared" si="43"/>
        <v>31857</v>
      </c>
      <c r="O166" s="408"/>
      <c r="P166" s="395">
        <v>34031</v>
      </c>
      <c r="Q166" s="395">
        <v>5196</v>
      </c>
      <c r="R166" s="395">
        <v>32430</v>
      </c>
      <c r="S166" s="409">
        <v>0</v>
      </c>
      <c r="T166" s="409">
        <v>0</v>
      </c>
      <c r="U166" s="395">
        <v>30000</v>
      </c>
      <c r="V166" s="409">
        <v>0</v>
      </c>
      <c r="W166" s="349">
        <f t="shared" si="52"/>
        <v>101657</v>
      </c>
      <c r="X166" s="408"/>
      <c r="Y166" s="409"/>
      <c r="Z166" s="409"/>
      <c r="AA166" s="409"/>
      <c r="AB166" s="409"/>
      <c r="AC166" s="409"/>
      <c r="AD166" s="409"/>
      <c r="AE166" s="344">
        <f t="shared" si="44"/>
        <v>0</v>
      </c>
      <c r="AF166" s="408"/>
      <c r="AG166" s="344">
        <f t="shared" si="39"/>
        <v>133514</v>
      </c>
      <c r="AH166" s="408"/>
      <c r="AI166" s="343">
        <v>0</v>
      </c>
      <c r="AJ166" s="343">
        <v>0</v>
      </c>
      <c r="AK166" s="343">
        <v>0</v>
      </c>
      <c r="AL166" s="343">
        <v>0</v>
      </c>
      <c r="AM166" s="344">
        <f t="shared" si="49"/>
        <v>0</v>
      </c>
      <c r="AN166" s="408"/>
      <c r="AO166" s="343">
        <v>0</v>
      </c>
      <c r="AP166" s="343">
        <v>0</v>
      </c>
      <c r="AQ166" s="343">
        <v>0</v>
      </c>
      <c r="AR166" s="343">
        <v>0</v>
      </c>
      <c r="AS166" s="344">
        <f t="shared" si="45"/>
        <v>0</v>
      </c>
      <c r="AT166" s="408"/>
      <c r="AU166" s="343">
        <v>0</v>
      </c>
      <c r="AV166" s="395">
        <v>4873</v>
      </c>
      <c r="AW166" s="395">
        <v>1466</v>
      </c>
      <c r="AX166" s="343">
        <v>0</v>
      </c>
      <c r="AY166" s="343">
        <v>0</v>
      </c>
      <c r="AZ166" s="395">
        <v>17690</v>
      </c>
      <c r="BA166" s="344">
        <f t="shared" si="50"/>
        <v>24029</v>
      </c>
      <c r="BB166" s="408"/>
      <c r="BC166" s="343">
        <v>0</v>
      </c>
      <c r="BD166" s="343">
        <v>0</v>
      </c>
      <c r="BE166" s="395">
        <v>3682</v>
      </c>
      <c r="BF166" s="343">
        <v>0</v>
      </c>
      <c r="BG166" s="344">
        <f t="shared" si="51"/>
        <v>3682</v>
      </c>
      <c r="BH166" s="408"/>
      <c r="BI166" s="395">
        <v>12742</v>
      </c>
      <c r="BJ166" s="408"/>
      <c r="BK166" s="343">
        <v>0</v>
      </c>
      <c r="BL166" s="343">
        <v>0</v>
      </c>
      <c r="BM166" s="395">
        <v>401</v>
      </c>
      <c r="BN166" s="343">
        <v>0</v>
      </c>
      <c r="BO166" s="395">
        <v>42100</v>
      </c>
      <c r="BP166" s="343">
        <v>0</v>
      </c>
      <c r="BQ166" s="343">
        <v>0</v>
      </c>
      <c r="BR166" s="343">
        <v>0</v>
      </c>
      <c r="BS166" s="343">
        <v>0</v>
      </c>
      <c r="BT166" s="343">
        <v>0</v>
      </c>
      <c r="BU166" s="343">
        <v>0</v>
      </c>
      <c r="BV166" s="343">
        <v>0</v>
      </c>
      <c r="BW166" s="344">
        <f t="shared" si="48"/>
        <v>42501</v>
      </c>
      <c r="BX166" s="345" t="s">
        <v>12</v>
      </c>
      <c r="BY166" s="344">
        <f t="shared" si="47"/>
        <v>82954</v>
      </c>
      <c r="BZ166" s="345" t="s">
        <v>12</v>
      </c>
      <c r="CA166" s="344">
        <f t="shared" si="40"/>
        <v>50560</v>
      </c>
      <c r="CB166" s="345" t="s">
        <v>12</v>
      </c>
      <c r="CC166" s="343">
        <v>0</v>
      </c>
      <c r="CD166" s="408"/>
      <c r="CE166" s="344">
        <f t="shared" si="41"/>
        <v>219266</v>
      </c>
      <c r="CF166" s="408"/>
      <c r="CG166" s="395">
        <v>174266</v>
      </c>
      <c r="CH166" s="395">
        <v>45000</v>
      </c>
      <c r="CI166" s="344">
        <f t="shared" si="46"/>
        <v>0</v>
      </c>
      <c r="CJ166" s="394" t="s">
        <v>732</v>
      </c>
      <c r="CK166" s="417"/>
      <c r="CL166" s="415"/>
      <c r="CM166" s="415"/>
      <c r="CN166" s="415"/>
      <c r="CO166" s="415"/>
      <c r="CP166" s="415"/>
      <c r="CQ166" s="415"/>
      <c r="CR166" s="415"/>
      <c r="CS166" s="415"/>
      <c r="CT166" s="415"/>
      <c r="CU166" s="415"/>
      <c r="CV166" s="415"/>
      <c r="CW166" s="415"/>
      <c r="CX166" s="415"/>
      <c r="CY166" s="415"/>
      <c r="CZ166" s="415"/>
    </row>
    <row r="167" spans="1:104" x14ac:dyDescent="0.2">
      <c r="A167" s="343">
        <f t="shared" si="42"/>
        <v>1</v>
      </c>
      <c r="B167" s="346" t="s">
        <v>392</v>
      </c>
      <c r="C167" s="395">
        <v>151388</v>
      </c>
      <c r="D167" s="408"/>
      <c r="E167" s="395">
        <v>34189</v>
      </c>
      <c r="F167" s="409">
        <v>0</v>
      </c>
      <c r="G167" s="409">
        <v>0</v>
      </c>
      <c r="H167" s="409">
        <v>0</v>
      </c>
      <c r="I167" s="409">
        <v>0</v>
      </c>
      <c r="J167" s="409">
        <v>0</v>
      </c>
      <c r="K167" s="409">
        <v>0</v>
      </c>
      <c r="L167" s="409">
        <v>0</v>
      </c>
      <c r="M167" s="409">
        <v>0</v>
      </c>
      <c r="N167" s="344">
        <f t="shared" si="43"/>
        <v>34189</v>
      </c>
      <c r="O167" s="408"/>
      <c r="P167" s="395">
        <v>53676</v>
      </c>
      <c r="Q167" s="409"/>
      <c r="R167" s="409"/>
      <c r="S167" s="409">
        <v>0</v>
      </c>
      <c r="T167" s="409">
        <v>0</v>
      </c>
      <c r="U167" s="409">
        <v>0</v>
      </c>
      <c r="V167" s="409">
        <v>0</v>
      </c>
      <c r="W167" s="349">
        <f t="shared" si="52"/>
        <v>53676</v>
      </c>
      <c r="X167" s="408"/>
      <c r="Y167" s="409"/>
      <c r="Z167" s="409"/>
      <c r="AA167" s="409"/>
      <c r="AB167" s="409"/>
      <c r="AC167" s="409"/>
      <c r="AD167" s="409"/>
      <c r="AE167" s="344">
        <f t="shared" si="44"/>
        <v>0</v>
      </c>
      <c r="AF167" s="408"/>
      <c r="AG167" s="344">
        <f t="shared" si="39"/>
        <v>87865</v>
      </c>
      <c r="AH167" s="408"/>
      <c r="AI167" s="343">
        <v>0</v>
      </c>
      <c r="AJ167" s="343">
        <v>0</v>
      </c>
      <c r="AK167" s="343">
        <v>0</v>
      </c>
      <c r="AL167" s="395">
        <v>295462</v>
      </c>
      <c r="AM167" s="344">
        <f t="shared" si="49"/>
        <v>295462</v>
      </c>
      <c r="AN167" s="408"/>
      <c r="AO167" s="343">
        <v>0</v>
      </c>
      <c r="AP167" s="343">
        <v>0</v>
      </c>
      <c r="AQ167" s="343">
        <v>0</v>
      </c>
      <c r="AR167" s="343">
        <v>0</v>
      </c>
      <c r="AS167" s="344">
        <f t="shared" si="45"/>
        <v>0</v>
      </c>
      <c r="AT167" s="408"/>
      <c r="AU167" s="343">
        <v>0</v>
      </c>
      <c r="AV167" s="343">
        <v>0</v>
      </c>
      <c r="AW167" s="395">
        <v>7327</v>
      </c>
      <c r="AX167" s="343">
        <v>0</v>
      </c>
      <c r="AY167" s="343">
        <v>0</v>
      </c>
      <c r="AZ167" s="395">
        <v>29712</v>
      </c>
      <c r="BA167" s="344">
        <f t="shared" si="50"/>
        <v>37039</v>
      </c>
      <c r="BB167" s="408"/>
      <c r="BC167" s="343">
        <v>0</v>
      </c>
      <c r="BD167" s="343">
        <v>0</v>
      </c>
      <c r="BE167" s="395">
        <v>5397</v>
      </c>
      <c r="BF167" s="395">
        <v>2655</v>
      </c>
      <c r="BG167" s="344">
        <f t="shared" si="51"/>
        <v>8052</v>
      </c>
      <c r="BH167" s="408"/>
      <c r="BI167" s="343">
        <v>0</v>
      </c>
      <c r="BJ167" s="408"/>
      <c r="BK167" s="343">
        <v>0</v>
      </c>
      <c r="BL167" s="343">
        <v>0</v>
      </c>
      <c r="BM167" s="395">
        <v>9154</v>
      </c>
      <c r="BN167" s="343">
        <v>0</v>
      </c>
      <c r="BO167" s="343">
        <v>0</v>
      </c>
      <c r="BP167" s="343">
        <v>0</v>
      </c>
      <c r="BQ167" s="343">
        <v>0</v>
      </c>
      <c r="BR167" s="343">
        <v>0</v>
      </c>
      <c r="BS167" s="343">
        <v>0</v>
      </c>
      <c r="BT167" s="343">
        <v>0</v>
      </c>
      <c r="BU167" s="343">
        <v>0</v>
      </c>
      <c r="BV167" s="343">
        <v>0</v>
      </c>
      <c r="BW167" s="344">
        <f t="shared" si="48"/>
        <v>9154</v>
      </c>
      <c r="BX167" s="345" t="s">
        <v>12</v>
      </c>
      <c r="BY167" s="344">
        <f t="shared" si="47"/>
        <v>349707</v>
      </c>
      <c r="BZ167" s="345" t="s">
        <v>12</v>
      </c>
      <c r="CA167" s="344">
        <f t="shared" si="40"/>
        <v>-261842</v>
      </c>
      <c r="CB167" s="345" t="s">
        <v>12</v>
      </c>
      <c r="CC167" s="343">
        <v>0</v>
      </c>
      <c r="CD167" s="408"/>
      <c r="CE167" s="344">
        <f t="shared" si="41"/>
        <v>-110454</v>
      </c>
      <c r="CF167" s="408"/>
      <c r="CG167" s="439"/>
      <c r="CH167" s="439"/>
      <c r="CI167" s="344">
        <f t="shared" si="46"/>
        <v>-110454</v>
      </c>
      <c r="CJ167" s="394" t="s">
        <v>732</v>
      </c>
      <c r="CK167" s="417"/>
      <c r="CL167" s="415"/>
      <c r="CM167" s="415"/>
      <c r="CN167" s="415"/>
      <c r="CO167" s="415"/>
      <c r="CP167" s="415"/>
      <c r="CQ167" s="415"/>
      <c r="CR167" s="415"/>
      <c r="CS167" s="415"/>
      <c r="CT167" s="415"/>
      <c r="CU167" s="415"/>
      <c r="CV167" s="415"/>
      <c r="CW167" s="415"/>
      <c r="CX167" s="415"/>
      <c r="CY167" s="415"/>
      <c r="CZ167" s="415"/>
    </row>
    <row r="168" spans="1:104" x14ac:dyDescent="0.2">
      <c r="A168" s="343">
        <f t="shared" si="42"/>
        <v>1</v>
      </c>
      <c r="B168" s="346" t="s">
        <v>393</v>
      </c>
      <c r="C168" s="395">
        <v>100000</v>
      </c>
      <c r="D168" s="408"/>
      <c r="E168" s="395">
        <v>4027</v>
      </c>
      <c r="F168" s="409">
        <v>0</v>
      </c>
      <c r="G168" s="343">
        <v>2</v>
      </c>
      <c r="H168" s="395">
        <v>9316</v>
      </c>
      <c r="I168" s="409">
        <v>0</v>
      </c>
      <c r="J168" s="409">
        <v>0</v>
      </c>
      <c r="K168" s="409">
        <v>0</v>
      </c>
      <c r="L168" s="409">
        <v>0</v>
      </c>
      <c r="M168" s="409">
        <v>0</v>
      </c>
      <c r="N168" s="344">
        <f t="shared" si="43"/>
        <v>13345</v>
      </c>
      <c r="O168" s="408"/>
      <c r="P168" s="395">
        <v>12088</v>
      </c>
      <c r="Q168" s="395">
        <v>1871</v>
      </c>
      <c r="R168" s="395">
        <v>11549</v>
      </c>
      <c r="S168" s="409">
        <v>0</v>
      </c>
      <c r="T168" s="395">
        <v>7394</v>
      </c>
      <c r="U168" s="409">
        <v>0</v>
      </c>
      <c r="V168" s="409">
        <v>0</v>
      </c>
      <c r="W168" s="349">
        <f t="shared" si="52"/>
        <v>32902</v>
      </c>
      <c r="X168" s="408"/>
      <c r="Y168" s="409"/>
      <c r="Z168" s="409"/>
      <c r="AA168" s="409"/>
      <c r="AB168" s="409"/>
      <c r="AC168" s="409"/>
      <c r="AD168" s="409"/>
      <c r="AE168" s="344">
        <f t="shared" si="44"/>
        <v>0</v>
      </c>
      <c r="AF168" s="408"/>
      <c r="AG168" s="344">
        <f t="shared" si="39"/>
        <v>46247</v>
      </c>
      <c r="AH168" s="408"/>
      <c r="AI168" s="343">
        <v>0</v>
      </c>
      <c r="AJ168" s="343">
        <v>0</v>
      </c>
      <c r="AK168" s="343">
        <v>0</v>
      </c>
      <c r="AL168" s="343">
        <v>0</v>
      </c>
      <c r="AM168" s="344">
        <f t="shared" si="49"/>
        <v>0</v>
      </c>
      <c r="AN168" s="408"/>
      <c r="AO168" s="343">
        <v>0</v>
      </c>
      <c r="AP168" s="343">
        <v>0</v>
      </c>
      <c r="AQ168" s="343">
        <v>0</v>
      </c>
      <c r="AR168" s="395">
        <v>45</v>
      </c>
      <c r="AS168" s="344">
        <f t="shared" si="45"/>
        <v>45</v>
      </c>
      <c r="AT168" s="408"/>
      <c r="AU168" s="395">
        <v>99196</v>
      </c>
      <c r="AV168" s="343">
        <v>0</v>
      </c>
      <c r="AW168" s="395">
        <v>1260</v>
      </c>
      <c r="AX168" s="343">
        <v>0</v>
      </c>
      <c r="AY168" s="343">
        <v>0</v>
      </c>
      <c r="AZ168" s="343">
        <v>0</v>
      </c>
      <c r="BA168" s="344">
        <f t="shared" si="50"/>
        <v>100456</v>
      </c>
      <c r="BB168" s="408"/>
      <c r="BC168" s="343">
        <v>0</v>
      </c>
      <c r="BD168" s="343">
        <v>0</v>
      </c>
      <c r="BE168" s="395">
        <v>1001</v>
      </c>
      <c r="BF168" s="343">
        <v>0</v>
      </c>
      <c r="BG168" s="344">
        <f>(SUM(BC168:BF168))</f>
        <v>1001</v>
      </c>
      <c r="BH168" s="408"/>
      <c r="BI168" s="395">
        <v>35712</v>
      </c>
      <c r="BJ168" s="408"/>
      <c r="BK168" s="343">
        <v>0</v>
      </c>
      <c r="BL168" s="343">
        <v>0</v>
      </c>
      <c r="BM168" s="395">
        <v>5289</v>
      </c>
      <c r="BN168" s="395">
        <v>3133</v>
      </c>
      <c r="BO168" s="395">
        <v>611</v>
      </c>
      <c r="BP168" s="343">
        <v>0</v>
      </c>
      <c r="BQ168" s="343">
        <v>0</v>
      </c>
      <c r="BR168" s="343">
        <v>0</v>
      </c>
      <c r="BS168" s="343">
        <v>0</v>
      </c>
      <c r="BT168" s="343">
        <v>0</v>
      </c>
      <c r="BU168" s="343">
        <v>0</v>
      </c>
      <c r="BV168" s="343">
        <v>0</v>
      </c>
      <c r="BW168" s="344">
        <f t="shared" si="48"/>
        <v>9033</v>
      </c>
      <c r="BX168" s="345" t="s">
        <v>12</v>
      </c>
      <c r="BY168" s="344">
        <f t="shared" si="47"/>
        <v>146247</v>
      </c>
      <c r="BZ168" s="345" t="s">
        <v>12</v>
      </c>
      <c r="CA168" s="344">
        <f t="shared" si="40"/>
        <v>-100000</v>
      </c>
      <c r="CB168" s="345" t="s">
        <v>12</v>
      </c>
      <c r="CC168" s="343">
        <v>0</v>
      </c>
      <c r="CD168" s="408"/>
      <c r="CE168" s="344">
        <f t="shared" si="41"/>
        <v>0</v>
      </c>
      <c r="CF168" s="408"/>
      <c r="CG168" s="439"/>
      <c r="CH168" s="439"/>
      <c r="CI168" s="344">
        <f t="shared" si="46"/>
        <v>0</v>
      </c>
      <c r="CJ168" s="394" t="s">
        <v>732</v>
      </c>
      <c r="CK168" s="417"/>
      <c r="CL168" s="415"/>
      <c r="CM168" s="415"/>
      <c r="CN168" s="415"/>
      <c r="CO168" s="415"/>
      <c r="CP168" s="415"/>
      <c r="CQ168" s="415"/>
      <c r="CR168" s="415"/>
      <c r="CS168" s="415"/>
      <c r="CT168" s="415"/>
      <c r="CU168" s="415"/>
      <c r="CV168" s="415"/>
      <c r="CW168" s="415"/>
      <c r="CX168" s="415"/>
      <c r="CY168" s="415"/>
      <c r="CZ168" s="415"/>
    </row>
    <row r="169" spans="1:104" x14ac:dyDescent="0.2">
      <c r="A169" s="343">
        <f t="shared" si="42"/>
        <v>1</v>
      </c>
      <c r="B169" s="346" t="s">
        <v>394</v>
      </c>
      <c r="C169" s="395">
        <v>99949</v>
      </c>
      <c r="D169" s="408"/>
      <c r="E169" s="409">
        <v>0</v>
      </c>
      <c r="F169" s="409">
        <v>0</v>
      </c>
      <c r="G169" s="409">
        <v>0</v>
      </c>
      <c r="H169" s="409">
        <v>0</v>
      </c>
      <c r="I169" s="409">
        <v>0</v>
      </c>
      <c r="J169" s="409">
        <v>0</v>
      </c>
      <c r="K169" s="409">
        <v>0</v>
      </c>
      <c r="L169" s="409">
        <v>0</v>
      </c>
      <c r="M169" s="409">
        <v>0</v>
      </c>
      <c r="N169" s="410">
        <f t="shared" si="43"/>
        <v>0</v>
      </c>
      <c r="O169" s="408"/>
      <c r="P169" s="395">
        <v>303267</v>
      </c>
      <c r="Q169" s="395">
        <v>46189</v>
      </c>
      <c r="R169" s="395">
        <v>287268</v>
      </c>
      <c r="S169" s="409">
        <v>0</v>
      </c>
      <c r="T169" s="409">
        <v>0</v>
      </c>
      <c r="U169" s="409">
        <v>0</v>
      </c>
      <c r="V169" s="409">
        <v>0</v>
      </c>
      <c r="W169" s="349">
        <f t="shared" si="52"/>
        <v>636724</v>
      </c>
      <c r="X169" s="408"/>
      <c r="Y169" s="409"/>
      <c r="Z169" s="409"/>
      <c r="AA169" s="409"/>
      <c r="AB169" s="409"/>
      <c r="AC169" s="409"/>
      <c r="AD169" s="409"/>
      <c r="AE169" s="344">
        <f t="shared" si="44"/>
        <v>0</v>
      </c>
      <c r="AF169" s="408"/>
      <c r="AG169" s="344">
        <f t="shared" si="39"/>
        <v>636724</v>
      </c>
      <c r="AH169" s="408"/>
      <c r="AI169" s="395">
        <v>24690</v>
      </c>
      <c r="AJ169" s="343">
        <v>0</v>
      </c>
      <c r="AK169" s="343">
        <v>0</v>
      </c>
      <c r="AL169" s="343">
        <v>0</v>
      </c>
      <c r="AM169" s="344">
        <f t="shared" si="49"/>
        <v>24690</v>
      </c>
      <c r="AN169" s="408"/>
      <c r="AO169" s="395">
        <v>76952</v>
      </c>
      <c r="AP169" s="395">
        <v>8319</v>
      </c>
      <c r="AQ169" s="343">
        <v>0</v>
      </c>
      <c r="AR169" s="343">
        <v>0</v>
      </c>
      <c r="AS169" s="344">
        <f t="shared" si="45"/>
        <v>85271</v>
      </c>
      <c r="AT169" s="408"/>
      <c r="AU169" s="395">
        <v>179800</v>
      </c>
      <c r="AV169" s="395">
        <v>47897</v>
      </c>
      <c r="AW169" s="395">
        <v>74122</v>
      </c>
      <c r="AX169" s="395">
        <v>28418</v>
      </c>
      <c r="AY169" s="395">
        <v>27518</v>
      </c>
      <c r="AZ169" s="343">
        <v>0</v>
      </c>
      <c r="BA169" s="344">
        <f t="shared" si="50"/>
        <v>357755</v>
      </c>
      <c r="BB169" s="408"/>
      <c r="BC169" s="343">
        <v>0</v>
      </c>
      <c r="BD169" s="343">
        <v>0</v>
      </c>
      <c r="BE169" s="395">
        <v>79730</v>
      </c>
      <c r="BF169" s="343">
        <v>0</v>
      </c>
      <c r="BG169" s="344">
        <f t="shared" si="51"/>
        <v>79730</v>
      </c>
      <c r="BH169" s="408"/>
      <c r="BI169" s="395">
        <v>122868</v>
      </c>
      <c r="BJ169" s="408"/>
      <c r="BK169" s="343">
        <v>0</v>
      </c>
      <c r="BL169" s="343">
        <v>0</v>
      </c>
      <c r="BM169" s="395">
        <v>32876</v>
      </c>
      <c r="BN169" s="395">
        <v>16745</v>
      </c>
      <c r="BO169" s="395">
        <v>8245</v>
      </c>
      <c r="BP169" s="343">
        <v>0</v>
      </c>
      <c r="BQ169" s="343">
        <v>0</v>
      </c>
      <c r="BR169" s="343">
        <v>0</v>
      </c>
      <c r="BS169" s="343">
        <v>0</v>
      </c>
      <c r="BT169" s="343">
        <v>0</v>
      </c>
      <c r="BU169" s="343">
        <v>0</v>
      </c>
      <c r="BV169" s="343">
        <v>0</v>
      </c>
      <c r="BW169" s="344">
        <f t="shared" si="48"/>
        <v>57866</v>
      </c>
      <c r="BX169" s="345" t="s">
        <v>12</v>
      </c>
      <c r="BY169" s="344">
        <f t="shared" si="47"/>
        <v>728180</v>
      </c>
      <c r="BZ169" s="345" t="s">
        <v>12</v>
      </c>
      <c r="CA169" s="344">
        <f t="shared" si="40"/>
        <v>-91456</v>
      </c>
      <c r="CB169" s="345" t="s">
        <v>12</v>
      </c>
      <c r="CC169" s="343">
        <v>0</v>
      </c>
      <c r="CD169" s="408"/>
      <c r="CE169" s="344">
        <f t="shared" si="41"/>
        <v>8493</v>
      </c>
      <c r="CF169" s="408"/>
      <c r="CG169" s="395">
        <v>8493</v>
      </c>
      <c r="CH169" s="439"/>
      <c r="CI169" s="344">
        <f t="shared" si="46"/>
        <v>0</v>
      </c>
      <c r="CJ169" s="394" t="s">
        <v>732</v>
      </c>
      <c r="CK169" s="417"/>
      <c r="CL169" s="415"/>
      <c r="CM169" s="415"/>
      <c r="CN169" s="415"/>
      <c r="CO169" s="415"/>
      <c r="CP169" s="415"/>
      <c r="CQ169" s="415"/>
      <c r="CR169" s="415"/>
      <c r="CS169" s="415"/>
      <c r="CT169" s="415"/>
      <c r="CU169" s="415"/>
      <c r="CV169" s="415"/>
      <c r="CW169" s="415"/>
      <c r="CX169" s="415"/>
      <c r="CY169" s="415"/>
      <c r="CZ169" s="415"/>
    </row>
    <row r="170" spans="1:104" x14ac:dyDescent="0.2">
      <c r="A170" s="343">
        <f t="shared" si="42"/>
        <v>1</v>
      </c>
      <c r="B170" s="346" t="s">
        <v>395</v>
      </c>
      <c r="C170" s="395">
        <v>304095</v>
      </c>
      <c r="D170" s="408"/>
      <c r="E170" s="409">
        <v>0</v>
      </c>
      <c r="F170" s="409">
        <v>0</v>
      </c>
      <c r="G170" s="395">
        <v>36791</v>
      </c>
      <c r="H170" s="409">
        <v>0</v>
      </c>
      <c r="I170" s="409">
        <v>0</v>
      </c>
      <c r="J170" s="409">
        <v>0</v>
      </c>
      <c r="K170" s="409">
        <v>0</v>
      </c>
      <c r="L170" s="409">
        <v>0</v>
      </c>
      <c r="M170" s="395">
        <v>12961</v>
      </c>
      <c r="N170" s="344">
        <f t="shared" si="43"/>
        <v>49752</v>
      </c>
      <c r="O170" s="408"/>
      <c r="P170" s="395">
        <v>307245</v>
      </c>
      <c r="Q170" s="409"/>
      <c r="R170" s="409"/>
      <c r="S170" s="409">
        <v>0</v>
      </c>
      <c r="T170" s="409">
        <v>0</v>
      </c>
      <c r="U170" s="409">
        <v>0</v>
      </c>
      <c r="V170" s="395">
        <v>130000</v>
      </c>
      <c r="W170" s="349">
        <f t="shared" si="52"/>
        <v>437245</v>
      </c>
      <c r="X170" s="408"/>
      <c r="Y170" s="409"/>
      <c r="Z170" s="409"/>
      <c r="AA170" s="409"/>
      <c r="AB170" s="409"/>
      <c r="AC170" s="409"/>
      <c r="AD170" s="409"/>
      <c r="AE170" s="344">
        <f t="shared" si="44"/>
        <v>0</v>
      </c>
      <c r="AF170" s="408"/>
      <c r="AG170" s="344">
        <f t="shared" ref="AG170:AG202" si="53">(+AE170+W170+N170)</f>
        <v>486997</v>
      </c>
      <c r="AH170" s="408"/>
      <c r="AI170" s="343">
        <v>0</v>
      </c>
      <c r="AJ170" s="343">
        <v>0</v>
      </c>
      <c r="AK170" s="343">
        <v>0</v>
      </c>
      <c r="AL170" s="343">
        <v>0</v>
      </c>
      <c r="AM170" s="344">
        <f t="shared" si="49"/>
        <v>0</v>
      </c>
      <c r="AN170" s="408"/>
      <c r="AO170" s="395">
        <v>11934</v>
      </c>
      <c r="AP170" s="343">
        <v>0</v>
      </c>
      <c r="AQ170" s="343">
        <v>0</v>
      </c>
      <c r="AR170" s="395">
        <v>32597</v>
      </c>
      <c r="AS170" s="344">
        <f t="shared" si="45"/>
        <v>44531</v>
      </c>
      <c r="AT170" s="408"/>
      <c r="AU170" s="395">
        <v>141607</v>
      </c>
      <c r="AV170" s="395">
        <v>16660</v>
      </c>
      <c r="AW170" s="395">
        <v>59547</v>
      </c>
      <c r="AX170" s="395">
        <v>8330</v>
      </c>
      <c r="AY170" s="343">
        <v>0</v>
      </c>
      <c r="AZ170" s="343">
        <v>0</v>
      </c>
      <c r="BA170" s="344">
        <f t="shared" si="50"/>
        <v>226144</v>
      </c>
      <c r="BB170" s="408"/>
      <c r="BC170" s="395">
        <v>7420</v>
      </c>
      <c r="BD170" s="395">
        <v>37680</v>
      </c>
      <c r="BE170" s="395">
        <v>50847</v>
      </c>
      <c r="BF170" s="343">
        <v>0</v>
      </c>
      <c r="BG170" s="344">
        <f>(SUM(BC170:BF170))</f>
        <v>95947</v>
      </c>
      <c r="BH170" s="408"/>
      <c r="BI170" s="395">
        <v>76569</v>
      </c>
      <c r="BJ170" s="408"/>
      <c r="BK170" s="343">
        <v>0</v>
      </c>
      <c r="BL170" s="343">
        <v>0</v>
      </c>
      <c r="BM170" s="395">
        <v>54772</v>
      </c>
      <c r="BN170" s="395">
        <v>1360</v>
      </c>
      <c r="BO170" s="395">
        <v>125</v>
      </c>
      <c r="BP170" s="343">
        <v>0</v>
      </c>
      <c r="BQ170" s="343">
        <v>0</v>
      </c>
      <c r="BR170" s="343">
        <v>0</v>
      </c>
      <c r="BS170" s="343">
        <v>0</v>
      </c>
      <c r="BT170" s="343">
        <v>0</v>
      </c>
      <c r="BU170" s="343">
        <v>0</v>
      </c>
      <c r="BV170" s="343">
        <v>0</v>
      </c>
      <c r="BW170" s="344">
        <f t="shared" si="48"/>
        <v>56257</v>
      </c>
      <c r="BX170" s="345" t="s">
        <v>12</v>
      </c>
      <c r="BY170" s="344">
        <f t="shared" si="47"/>
        <v>499448</v>
      </c>
      <c r="BZ170" s="345" t="s">
        <v>12</v>
      </c>
      <c r="CA170" s="344">
        <f>((+AE170+W170+N170)-BY170)</f>
        <v>-12451</v>
      </c>
      <c r="CB170" s="345" t="s">
        <v>12</v>
      </c>
      <c r="CC170" s="343">
        <v>0</v>
      </c>
      <c r="CD170" s="408"/>
      <c r="CE170" s="344">
        <f t="shared" ref="CE170:CE202" si="54">(+CA170+CC170+C170)</f>
        <v>291644</v>
      </c>
      <c r="CF170" s="408"/>
      <c r="CG170" s="395">
        <v>2316000</v>
      </c>
      <c r="CH170" s="439"/>
      <c r="CI170" s="344">
        <f t="shared" si="46"/>
        <v>-2024356</v>
      </c>
      <c r="CJ170" s="394" t="s">
        <v>732</v>
      </c>
      <c r="CK170" s="417"/>
      <c r="CL170" s="415"/>
      <c r="CM170" s="415"/>
      <c r="CN170" s="415"/>
      <c r="CO170" s="415"/>
      <c r="CP170" s="415"/>
      <c r="CQ170" s="415"/>
      <c r="CR170" s="415"/>
      <c r="CS170" s="415"/>
      <c r="CT170" s="415"/>
      <c r="CU170" s="415"/>
      <c r="CV170" s="415"/>
      <c r="CW170" s="415"/>
      <c r="CX170" s="415"/>
      <c r="CY170" s="415"/>
      <c r="CZ170" s="415"/>
    </row>
    <row r="171" spans="1:104" x14ac:dyDescent="0.2">
      <c r="A171" s="343">
        <f t="shared" si="42"/>
        <v>1</v>
      </c>
      <c r="B171" s="346" t="s">
        <v>396</v>
      </c>
      <c r="C171" s="395">
        <v>279729</v>
      </c>
      <c r="D171" s="408"/>
      <c r="E171" s="409">
        <v>0</v>
      </c>
      <c r="F171" s="409">
        <v>0</v>
      </c>
      <c r="G171" s="395">
        <v>78075</v>
      </c>
      <c r="H171" s="395">
        <v>432871</v>
      </c>
      <c r="I171" s="409">
        <v>0</v>
      </c>
      <c r="J171" s="409">
        <v>0</v>
      </c>
      <c r="K171" s="395">
        <v>117908</v>
      </c>
      <c r="L171" s="409">
        <v>0</v>
      </c>
      <c r="M171" s="395">
        <v>2055466</v>
      </c>
      <c r="N171" s="344">
        <f t="shared" si="43"/>
        <v>2684320</v>
      </c>
      <c r="O171" s="408"/>
      <c r="P171" s="395">
        <v>542147</v>
      </c>
      <c r="Q171" s="409"/>
      <c r="R171" s="409"/>
      <c r="S171" s="409">
        <v>0</v>
      </c>
      <c r="T171" s="395">
        <v>378382</v>
      </c>
      <c r="U171" s="409">
        <v>0</v>
      </c>
      <c r="V171" s="409">
        <v>0</v>
      </c>
      <c r="W171" s="348">
        <f t="shared" si="52"/>
        <v>920529</v>
      </c>
      <c r="X171" s="408"/>
      <c r="Y171" s="409"/>
      <c r="Z171" s="409"/>
      <c r="AA171" s="409"/>
      <c r="AB171" s="409"/>
      <c r="AC171" s="409"/>
      <c r="AD171" s="395">
        <v>23175</v>
      </c>
      <c r="AE171" s="344">
        <f t="shared" si="44"/>
        <v>23175</v>
      </c>
      <c r="AF171" s="408"/>
      <c r="AG171" s="344">
        <f t="shared" si="53"/>
        <v>3628024</v>
      </c>
      <c r="AH171" s="408"/>
      <c r="AI171" s="343">
        <v>0</v>
      </c>
      <c r="AJ171" s="343">
        <v>0</v>
      </c>
      <c r="AK171" s="343">
        <v>0</v>
      </c>
      <c r="AL171" s="343">
        <v>0</v>
      </c>
      <c r="AM171" s="344">
        <f t="shared" si="49"/>
        <v>0</v>
      </c>
      <c r="AN171" s="408"/>
      <c r="AO171" s="395">
        <v>400582</v>
      </c>
      <c r="AP171" s="395">
        <v>10886</v>
      </c>
      <c r="AQ171" s="343">
        <v>0</v>
      </c>
      <c r="AR171" s="395">
        <v>233291</v>
      </c>
      <c r="AS171" s="344">
        <f t="shared" si="45"/>
        <v>644759</v>
      </c>
      <c r="AT171" s="408"/>
      <c r="AU171" s="395">
        <v>78020</v>
      </c>
      <c r="AV171" s="395">
        <v>106398</v>
      </c>
      <c r="AW171" s="395">
        <v>246188</v>
      </c>
      <c r="AX171" s="343">
        <v>0</v>
      </c>
      <c r="AY171" s="343">
        <v>0</v>
      </c>
      <c r="AZ171" s="395">
        <v>353213</v>
      </c>
      <c r="BA171" s="344">
        <f t="shared" si="50"/>
        <v>783819</v>
      </c>
      <c r="BB171" s="408"/>
      <c r="BC171" s="395">
        <v>351699</v>
      </c>
      <c r="BD171" s="343">
        <v>0</v>
      </c>
      <c r="BE171" s="395">
        <v>139846</v>
      </c>
      <c r="BF171" s="343">
        <v>0</v>
      </c>
      <c r="BG171" s="344">
        <f>(SUM(BC171:BF171))</f>
        <v>491545</v>
      </c>
      <c r="BH171" s="408"/>
      <c r="BI171" s="395">
        <v>485299</v>
      </c>
      <c r="BJ171" s="408"/>
      <c r="BK171" s="395">
        <v>363790</v>
      </c>
      <c r="BL171" s="343">
        <v>0</v>
      </c>
      <c r="BM171" s="395">
        <v>147819</v>
      </c>
      <c r="BN171" s="343">
        <v>0</v>
      </c>
      <c r="BO171" s="395">
        <v>593085</v>
      </c>
      <c r="BP171" s="343">
        <v>0</v>
      </c>
      <c r="BQ171" s="343">
        <v>0</v>
      </c>
      <c r="BR171" s="343">
        <v>0</v>
      </c>
      <c r="BS171" s="343">
        <v>0</v>
      </c>
      <c r="BT171" s="343">
        <v>0</v>
      </c>
      <c r="BU171" s="343">
        <v>0</v>
      </c>
      <c r="BV171" s="343">
        <v>0</v>
      </c>
      <c r="BW171" s="344">
        <f t="shared" si="48"/>
        <v>1104694</v>
      </c>
      <c r="BX171" s="345" t="s">
        <v>12</v>
      </c>
      <c r="BY171" s="344">
        <f t="shared" si="47"/>
        <v>3510116</v>
      </c>
      <c r="BZ171" s="345" t="s">
        <v>12</v>
      </c>
      <c r="CA171" s="344">
        <f t="shared" ref="CA171:CA202" si="55">((+AE171+W171+N171)-BY171)</f>
        <v>117908</v>
      </c>
      <c r="CB171" s="345" t="s">
        <v>12</v>
      </c>
      <c r="CC171" s="343">
        <v>0</v>
      </c>
      <c r="CD171" s="408"/>
      <c r="CE171" s="344">
        <f t="shared" si="54"/>
        <v>397637</v>
      </c>
      <c r="CF171" s="408"/>
      <c r="CG171" s="395">
        <v>397637</v>
      </c>
      <c r="CH171" s="439"/>
      <c r="CI171" s="344">
        <f t="shared" si="46"/>
        <v>0</v>
      </c>
      <c r="CJ171" s="394" t="s">
        <v>732</v>
      </c>
      <c r="CK171" s="417"/>
      <c r="CL171" s="415"/>
      <c r="CM171" s="415"/>
      <c r="CN171" s="415"/>
      <c r="CO171" s="415"/>
      <c r="CP171" s="415"/>
      <c r="CQ171" s="415"/>
      <c r="CR171" s="415"/>
      <c r="CS171" s="415"/>
      <c r="CT171" s="415"/>
      <c r="CU171" s="415"/>
      <c r="CV171" s="415"/>
      <c r="CW171" s="415"/>
      <c r="CX171" s="415"/>
      <c r="CY171" s="415"/>
      <c r="CZ171" s="415"/>
    </row>
    <row r="172" spans="1:104" x14ac:dyDescent="0.2">
      <c r="A172" s="343">
        <f t="shared" si="42"/>
        <v>1</v>
      </c>
      <c r="B172" s="346" t="s">
        <v>397</v>
      </c>
      <c r="C172" s="395">
        <v>1306340</v>
      </c>
      <c r="D172" s="408"/>
      <c r="E172" s="395">
        <v>375223</v>
      </c>
      <c r="F172" s="409">
        <v>0</v>
      </c>
      <c r="G172" s="409">
        <v>0</v>
      </c>
      <c r="H172" s="409">
        <v>0</v>
      </c>
      <c r="I172" s="409">
        <v>0</v>
      </c>
      <c r="J172" s="409">
        <v>0</v>
      </c>
      <c r="K172" s="409">
        <v>0</v>
      </c>
      <c r="L172" s="409">
        <v>0</v>
      </c>
      <c r="M172" s="395">
        <v>91581</v>
      </c>
      <c r="N172" s="344">
        <f t="shared" si="43"/>
        <v>466804</v>
      </c>
      <c r="O172" s="408"/>
      <c r="P172" s="395">
        <v>522358</v>
      </c>
      <c r="Q172" s="395">
        <v>82955</v>
      </c>
      <c r="R172" s="409"/>
      <c r="S172" s="409">
        <v>0</v>
      </c>
      <c r="T172" s="409">
        <v>0</v>
      </c>
      <c r="U172" s="409">
        <v>0</v>
      </c>
      <c r="V172" s="409">
        <v>0</v>
      </c>
      <c r="W172" s="349">
        <f t="shared" si="52"/>
        <v>605313</v>
      </c>
      <c r="X172" s="408"/>
      <c r="Y172" s="409"/>
      <c r="Z172" s="409"/>
      <c r="AA172" s="409"/>
      <c r="AB172" s="409"/>
      <c r="AC172" s="409"/>
      <c r="AD172" s="409"/>
      <c r="AE172" s="410">
        <f t="shared" si="44"/>
        <v>0</v>
      </c>
      <c r="AF172" s="408"/>
      <c r="AG172" s="344">
        <f t="shared" si="53"/>
        <v>1072117</v>
      </c>
      <c r="AH172" s="408"/>
      <c r="AI172" s="343">
        <v>0</v>
      </c>
      <c r="AJ172" s="343">
        <v>0</v>
      </c>
      <c r="AK172" s="343">
        <v>0</v>
      </c>
      <c r="AL172" s="343">
        <v>0</v>
      </c>
      <c r="AM172" s="344">
        <f t="shared" si="49"/>
        <v>0</v>
      </c>
      <c r="AN172" s="408"/>
      <c r="AO172" s="395">
        <v>530846</v>
      </c>
      <c r="AP172" s="395">
        <v>1156</v>
      </c>
      <c r="AQ172" s="343">
        <v>0</v>
      </c>
      <c r="AR172" s="343">
        <v>0</v>
      </c>
      <c r="AS172" s="344">
        <f t="shared" si="45"/>
        <v>532002</v>
      </c>
      <c r="AT172" s="408"/>
      <c r="AU172" s="343">
        <v>0</v>
      </c>
      <c r="AV172" s="343">
        <v>0</v>
      </c>
      <c r="AW172" s="395">
        <v>46865</v>
      </c>
      <c r="AX172" s="343">
        <v>0</v>
      </c>
      <c r="AY172" s="343">
        <v>0</v>
      </c>
      <c r="AZ172" s="395">
        <v>174625</v>
      </c>
      <c r="BA172" s="344">
        <f t="shared" si="50"/>
        <v>221490</v>
      </c>
      <c r="BB172" s="408"/>
      <c r="BC172" s="395">
        <v>51886</v>
      </c>
      <c r="BD172" s="343">
        <v>0</v>
      </c>
      <c r="BE172" s="395">
        <v>57066</v>
      </c>
      <c r="BF172" s="395">
        <v>1706</v>
      </c>
      <c r="BG172" s="344">
        <f t="shared" si="51"/>
        <v>110658</v>
      </c>
      <c r="BH172" s="408"/>
      <c r="BI172" s="395">
        <v>46673</v>
      </c>
      <c r="BJ172" s="408"/>
      <c r="BK172" s="343">
        <v>0</v>
      </c>
      <c r="BL172" s="343">
        <v>0</v>
      </c>
      <c r="BM172" s="395">
        <v>43422</v>
      </c>
      <c r="BN172" s="343">
        <v>0</v>
      </c>
      <c r="BO172" s="395">
        <v>55396</v>
      </c>
      <c r="BP172" s="343">
        <v>0</v>
      </c>
      <c r="BQ172" s="343">
        <v>0</v>
      </c>
      <c r="BR172" s="343">
        <v>0</v>
      </c>
      <c r="BS172" s="343">
        <v>0</v>
      </c>
      <c r="BT172" s="343">
        <v>0</v>
      </c>
      <c r="BU172" s="343">
        <v>0</v>
      </c>
      <c r="BV172" s="395">
        <v>13633</v>
      </c>
      <c r="BW172" s="344">
        <f t="shared" si="48"/>
        <v>112451</v>
      </c>
      <c r="BX172" s="345" t="s">
        <v>12</v>
      </c>
      <c r="BY172" s="344">
        <f t="shared" si="47"/>
        <v>1023274</v>
      </c>
      <c r="BZ172" s="345" t="s">
        <v>12</v>
      </c>
      <c r="CA172" s="344">
        <f t="shared" si="55"/>
        <v>48843</v>
      </c>
      <c r="CB172" s="345" t="s">
        <v>12</v>
      </c>
      <c r="CC172" s="343">
        <v>0</v>
      </c>
      <c r="CD172" s="408"/>
      <c r="CE172" s="344">
        <f t="shared" si="54"/>
        <v>1355183</v>
      </c>
      <c r="CF172" s="408"/>
      <c r="CG172" s="395">
        <v>584947</v>
      </c>
      <c r="CH172" s="395">
        <v>770236</v>
      </c>
      <c r="CI172" s="344">
        <f t="shared" si="46"/>
        <v>0</v>
      </c>
      <c r="CJ172" s="443"/>
      <c r="CK172" s="417"/>
      <c r="CL172" s="415"/>
      <c r="CM172" s="415"/>
      <c r="CN172" s="415"/>
      <c r="CO172" s="415"/>
      <c r="CP172" s="415"/>
      <c r="CQ172" s="415"/>
      <c r="CR172" s="415"/>
      <c r="CS172" s="415"/>
      <c r="CT172" s="415"/>
      <c r="CU172" s="415"/>
      <c r="CV172" s="415"/>
      <c r="CW172" s="415"/>
      <c r="CX172" s="415"/>
      <c r="CY172" s="415"/>
      <c r="CZ172" s="415"/>
    </row>
    <row r="173" spans="1:104" x14ac:dyDescent="0.2">
      <c r="A173" s="343">
        <f t="shared" si="42"/>
        <v>1</v>
      </c>
      <c r="B173" s="346" t="s">
        <v>398</v>
      </c>
      <c r="C173" s="395">
        <v>323709</v>
      </c>
      <c r="D173" s="408"/>
      <c r="E173" s="395">
        <v>125025</v>
      </c>
      <c r="F173" s="409">
        <v>0</v>
      </c>
      <c r="G173" s="395">
        <v>4359.24</v>
      </c>
      <c r="H173" s="409">
        <v>0</v>
      </c>
      <c r="I173" s="409">
        <v>0</v>
      </c>
      <c r="J173" s="409">
        <v>0</v>
      </c>
      <c r="K173" s="409">
        <v>0</v>
      </c>
      <c r="L173" s="409">
        <v>0</v>
      </c>
      <c r="M173" s="395">
        <v>34875.21</v>
      </c>
      <c r="N173" s="344">
        <f t="shared" si="43"/>
        <v>164259.45000000001</v>
      </c>
      <c r="O173" s="408"/>
      <c r="P173" s="395">
        <v>174350</v>
      </c>
      <c r="Q173" s="395">
        <v>12646</v>
      </c>
      <c r="R173" s="395">
        <v>78766</v>
      </c>
      <c r="S173" s="409">
        <v>0</v>
      </c>
      <c r="T173" s="395">
        <v>37355.050000000003</v>
      </c>
      <c r="U173" s="409">
        <v>0</v>
      </c>
      <c r="V173" s="409">
        <v>0</v>
      </c>
      <c r="W173" s="349">
        <f t="shared" si="52"/>
        <v>303117.05</v>
      </c>
      <c r="X173" s="408"/>
      <c r="Y173" s="409"/>
      <c r="Z173" s="409"/>
      <c r="AA173" s="409"/>
      <c r="AB173" s="409"/>
      <c r="AC173" s="409"/>
      <c r="AD173" s="409"/>
      <c r="AE173" s="410">
        <f t="shared" si="44"/>
        <v>0</v>
      </c>
      <c r="AF173" s="408"/>
      <c r="AG173" s="344">
        <f t="shared" si="53"/>
        <v>467376.5</v>
      </c>
      <c r="AH173" s="408"/>
      <c r="AI173" s="343">
        <v>0</v>
      </c>
      <c r="AJ173" s="343">
        <v>0</v>
      </c>
      <c r="AK173" s="343">
        <v>0</v>
      </c>
      <c r="AL173" s="395">
        <v>38391.06</v>
      </c>
      <c r="AM173" s="344">
        <f t="shared" si="49"/>
        <v>38391.06</v>
      </c>
      <c r="AN173" s="408"/>
      <c r="AO173" s="343">
        <v>0</v>
      </c>
      <c r="AP173" s="343">
        <v>0</v>
      </c>
      <c r="AQ173" s="343">
        <v>0</v>
      </c>
      <c r="AR173" s="343">
        <v>0</v>
      </c>
      <c r="AS173" s="344">
        <f t="shared" si="45"/>
        <v>0</v>
      </c>
      <c r="AT173" s="408"/>
      <c r="AU173" s="395">
        <v>46199.7</v>
      </c>
      <c r="AV173" s="395">
        <v>12253.59</v>
      </c>
      <c r="AW173" s="395">
        <v>550.24</v>
      </c>
      <c r="AX173" s="395">
        <v>8688.56</v>
      </c>
      <c r="AY173" s="343">
        <v>0</v>
      </c>
      <c r="AZ173" s="395">
        <v>8688.56</v>
      </c>
      <c r="BA173" s="344">
        <f>(SUM(AU173:AZ173))</f>
        <v>76380.649999999994</v>
      </c>
      <c r="BB173" s="408"/>
      <c r="BC173" s="343">
        <v>0</v>
      </c>
      <c r="BD173" s="343">
        <v>0</v>
      </c>
      <c r="BE173" s="395">
        <v>37672.76</v>
      </c>
      <c r="BF173" s="343">
        <v>0</v>
      </c>
      <c r="BG173" s="344">
        <f t="shared" si="51"/>
        <v>37672.76</v>
      </c>
      <c r="BH173" s="408"/>
      <c r="BI173" s="395">
        <v>22836.74</v>
      </c>
      <c r="BJ173" s="408"/>
      <c r="BK173" s="343">
        <v>0</v>
      </c>
      <c r="BL173" s="343">
        <v>0</v>
      </c>
      <c r="BM173" s="395">
        <v>21124.45</v>
      </c>
      <c r="BN173" s="395">
        <v>9584.7099999999991</v>
      </c>
      <c r="BO173" s="343">
        <v>0</v>
      </c>
      <c r="BP173" s="343">
        <v>0</v>
      </c>
      <c r="BQ173" s="343">
        <v>0</v>
      </c>
      <c r="BR173" s="343">
        <v>0</v>
      </c>
      <c r="BS173" s="343">
        <v>0</v>
      </c>
      <c r="BT173" s="343">
        <v>0</v>
      </c>
      <c r="BU173" s="343">
        <v>0</v>
      </c>
      <c r="BV173" s="395">
        <v>16491.72</v>
      </c>
      <c r="BW173" s="344">
        <f t="shared" si="48"/>
        <v>47200.880000000005</v>
      </c>
      <c r="BX173" s="345" t="s">
        <v>12</v>
      </c>
      <c r="BY173" s="344">
        <f t="shared" si="47"/>
        <v>222482.09</v>
      </c>
      <c r="BZ173" s="345" t="s">
        <v>12</v>
      </c>
      <c r="CA173" s="344">
        <f t="shared" si="55"/>
        <v>244894.41</v>
      </c>
      <c r="CB173" s="345" t="s">
        <v>12</v>
      </c>
      <c r="CC173" s="343">
        <v>0</v>
      </c>
      <c r="CD173" s="408"/>
      <c r="CE173" s="344">
        <f t="shared" si="54"/>
        <v>568603.41</v>
      </c>
      <c r="CF173" s="408"/>
      <c r="CG173" s="395">
        <v>498603.41</v>
      </c>
      <c r="CH173" s="395">
        <v>70000</v>
      </c>
      <c r="CI173" s="344">
        <f t="shared" si="46"/>
        <v>0</v>
      </c>
      <c r="CJ173" s="394" t="s">
        <v>732</v>
      </c>
      <c r="CK173" s="417"/>
      <c r="CL173" s="415"/>
      <c r="CM173" s="415"/>
      <c r="CN173" s="415"/>
      <c r="CO173" s="415"/>
      <c r="CP173" s="415"/>
      <c r="CQ173" s="415"/>
      <c r="CR173" s="415"/>
      <c r="CS173" s="415"/>
      <c r="CT173" s="415"/>
      <c r="CU173" s="415"/>
      <c r="CV173" s="415"/>
      <c r="CW173" s="415"/>
      <c r="CX173" s="415"/>
      <c r="CY173" s="415"/>
      <c r="CZ173" s="415"/>
    </row>
    <row r="174" spans="1:104" x14ac:dyDescent="0.2">
      <c r="A174" s="343">
        <f t="shared" si="42"/>
        <v>1</v>
      </c>
      <c r="B174" s="346" t="s">
        <v>399</v>
      </c>
      <c r="C174" s="395">
        <v>65166</v>
      </c>
      <c r="D174" s="408"/>
      <c r="E174" s="409">
        <v>0</v>
      </c>
      <c r="F174" s="409">
        <v>0</v>
      </c>
      <c r="G174" s="409">
        <v>0</v>
      </c>
      <c r="H174" s="409">
        <v>0</v>
      </c>
      <c r="I174" s="409">
        <v>0</v>
      </c>
      <c r="J174" s="409">
        <v>0</v>
      </c>
      <c r="K174" s="409">
        <v>0</v>
      </c>
      <c r="L174" s="409">
        <v>0</v>
      </c>
      <c r="M174" s="409">
        <v>0</v>
      </c>
      <c r="N174" s="410">
        <f t="shared" si="43"/>
        <v>0</v>
      </c>
      <c r="O174" s="408"/>
      <c r="P174" s="395">
        <v>34385.870000000003</v>
      </c>
      <c r="Q174" s="395">
        <v>5228.5600000000004</v>
      </c>
      <c r="R174" s="395">
        <v>32526.95</v>
      </c>
      <c r="S174" s="409">
        <v>0</v>
      </c>
      <c r="T174" s="409">
        <v>0</v>
      </c>
      <c r="U174" s="409">
        <v>0</v>
      </c>
      <c r="V174" s="409">
        <v>0</v>
      </c>
      <c r="W174" s="349">
        <f t="shared" si="52"/>
        <v>72141.38</v>
      </c>
      <c r="X174" s="408"/>
      <c r="Y174" s="409"/>
      <c r="Z174" s="409"/>
      <c r="AA174" s="409"/>
      <c r="AB174" s="409"/>
      <c r="AC174" s="409"/>
      <c r="AD174" s="409"/>
      <c r="AE174" s="410">
        <f t="shared" si="44"/>
        <v>0</v>
      </c>
      <c r="AF174" s="408"/>
      <c r="AG174" s="344">
        <f t="shared" si="53"/>
        <v>72141.38</v>
      </c>
      <c r="AH174" s="408"/>
      <c r="AI174" s="343">
        <v>0</v>
      </c>
      <c r="AJ174" s="343">
        <v>0</v>
      </c>
      <c r="AK174" s="343">
        <v>0</v>
      </c>
      <c r="AL174" s="343">
        <v>0</v>
      </c>
      <c r="AM174" s="344">
        <f t="shared" si="49"/>
        <v>0</v>
      </c>
      <c r="AN174" s="408"/>
      <c r="AO174" s="343">
        <v>0</v>
      </c>
      <c r="AP174" s="395">
        <v>1795</v>
      </c>
      <c r="AQ174" s="343">
        <v>0</v>
      </c>
      <c r="AR174" s="343">
        <v>0</v>
      </c>
      <c r="AS174" s="344">
        <f t="shared" si="45"/>
        <v>1795</v>
      </c>
      <c r="AT174" s="408"/>
      <c r="AU174" s="395">
        <v>2512</v>
      </c>
      <c r="AV174" s="343">
        <v>0</v>
      </c>
      <c r="AW174" s="395">
        <v>18818.63</v>
      </c>
      <c r="AX174" s="343">
        <v>0</v>
      </c>
      <c r="AY174" s="343">
        <v>0</v>
      </c>
      <c r="AZ174" s="395">
        <v>2179.42</v>
      </c>
      <c r="BA174" s="344">
        <f t="shared" si="50"/>
        <v>23510.050000000003</v>
      </c>
      <c r="BB174" s="408"/>
      <c r="BC174" s="395">
        <v>18233.439999999999</v>
      </c>
      <c r="BD174" s="343">
        <v>0</v>
      </c>
      <c r="BE174" s="395">
        <v>11145.23</v>
      </c>
      <c r="BF174" s="343">
        <v>0</v>
      </c>
      <c r="BG174" s="344">
        <f t="shared" si="51"/>
        <v>29378.67</v>
      </c>
      <c r="BH174" s="408"/>
      <c r="BI174" s="395">
        <v>26781.39</v>
      </c>
      <c r="BJ174" s="408"/>
      <c r="BK174" s="343">
        <v>0</v>
      </c>
      <c r="BL174" s="343">
        <v>0</v>
      </c>
      <c r="BM174" s="395">
        <v>18979.64</v>
      </c>
      <c r="BN174" s="343">
        <v>0</v>
      </c>
      <c r="BO174" s="343">
        <v>0</v>
      </c>
      <c r="BP174" s="343">
        <v>0</v>
      </c>
      <c r="BQ174" s="343">
        <v>0</v>
      </c>
      <c r="BR174" s="343">
        <v>0</v>
      </c>
      <c r="BS174" s="343">
        <v>0</v>
      </c>
      <c r="BT174" s="343">
        <v>0</v>
      </c>
      <c r="BU174" s="343">
        <v>0</v>
      </c>
      <c r="BV174" s="343">
        <v>0</v>
      </c>
      <c r="BW174" s="344">
        <f t="shared" si="48"/>
        <v>18979.64</v>
      </c>
      <c r="BX174" s="345" t="s">
        <v>12</v>
      </c>
      <c r="BY174" s="344">
        <f t="shared" si="47"/>
        <v>100444.75</v>
      </c>
      <c r="BZ174" s="345" t="s">
        <v>12</v>
      </c>
      <c r="CA174" s="344">
        <f t="shared" si="55"/>
        <v>-28303.369999999995</v>
      </c>
      <c r="CB174" s="345" t="s">
        <v>12</v>
      </c>
      <c r="CC174" s="343">
        <v>0</v>
      </c>
      <c r="CD174" s="408"/>
      <c r="CE174" s="344">
        <f t="shared" si="54"/>
        <v>36862.630000000005</v>
      </c>
      <c r="CF174" s="408"/>
      <c r="CG174" s="395">
        <v>36862.629999999997</v>
      </c>
      <c r="CH174" s="439"/>
      <c r="CI174" s="344">
        <f t="shared" si="46"/>
        <v>7.2759576141834259E-12</v>
      </c>
      <c r="CJ174" s="394" t="s">
        <v>732</v>
      </c>
      <c r="CK174" s="417"/>
      <c r="CL174" s="415"/>
      <c r="CM174" s="415"/>
      <c r="CN174" s="415"/>
      <c r="CO174" s="415"/>
      <c r="CP174" s="415"/>
      <c r="CQ174" s="415"/>
      <c r="CR174" s="415"/>
      <c r="CS174" s="415"/>
      <c r="CT174" s="415"/>
      <c r="CU174" s="415"/>
      <c r="CV174" s="415"/>
      <c r="CW174" s="415"/>
      <c r="CX174" s="415"/>
      <c r="CY174" s="415"/>
      <c r="CZ174" s="415"/>
    </row>
    <row r="175" spans="1:104" x14ac:dyDescent="0.2">
      <c r="A175" s="343">
        <f t="shared" si="42"/>
        <v>1</v>
      </c>
      <c r="B175" s="346" t="s">
        <v>400</v>
      </c>
      <c r="C175" s="395">
        <v>1508384</v>
      </c>
      <c r="D175" s="408"/>
      <c r="E175" s="395">
        <v>99841</v>
      </c>
      <c r="F175" s="409">
        <v>0</v>
      </c>
      <c r="G175" s="395">
        <v>113703</v>
      </c>
      <c r="H175" s="409">
        <v>0</v>
      </c>
      <c r="I175" s="409">
        <v>0</v>
      </c>
      <c r="J175" s="409">
        <v>0</v>
      </c>
      <c r="K175" s="409">
        <v>0</v>
      </c>
      <c r="L175" s="409">
        <v>0</v>
      </c>
      <c r="M175" s="395">
        <v>17537</v>
      </c>
      <c r="N175" s="344">
        <f t="shared" si="43"/>
        <v>231081</v>
      </c>
      <c r="O175" s="408"/>
      <c r="P175" s="395">
        <v>175400</v>
      </c>
      <c r="Q175" s="395">
        <v>23534</v>
      </c>
      <c r="R175" s="395">
        <v>125520</v>
      </c>
      <c r="S175" s="409">
        <v>0</v>
      </c>
      <c r="T175" s="395">
        <v>9232</v>
      </c>
      <c r="U175" s="409">
        <v>0</v>
      </c>
      <c r="V175" s="395">
        <v>1500000</v>
      </c>
      <c r="W175" s="349">
        <f t="shared" si="52"/>
        <v>1833686</v>
      </c>
      <c r="X175" s="408"/>
      <c r="Y175" s="409"/>
      <c r="Z175" s="409"/>
      <c r="AA175" s="409"/>
      <c r="AB175" s="409"/>
      <c r="AC175" s="409"/>
      <c r="AD175" s="409"/>
      <c r="AE175" s="410">
        <f t="shared" si="44"/>
        <v>0</v>
      </c>
      <c r="AF175" s="408"/>
      <c r="AG175" s="344">
        <f t="shared" si="53"/>
        <v>2064767</v>
      </c>
      <c r="AH175" s="408"/>
      <c r="AI175" s="395">
        <v>215898</v>
      </c>
      <c r="AJ175" s="395">
        <v>43100</v>
      </c>
      <c r="AK175" s="343">
        <v>0</v>
      </c>
      <c r="AL175" s="343">
        <v>0</v>
      </c>
      <c r="AM175" s="344">
        <f t="shared" si="49"/>
        <v>258998</v>
      </c>
      <c r="AN175" s="408"/>
      <c r="AO175" s="395">
        <v>70850</v>
      </c>
      <c r="AP175" s="343">
        <v>0</v>
      </c>
      <c r="AQ175" s="343">
        <v>0</v>
      </c>
      <c r="AR175" s="343">
        <v>0</v>
      </c>
      <c r="AS175" s="344">
        <f t="shared" si="45"/>
        <v>70850</v>
      </c>
      <c r="AT175" s="408"/>
      <c r="AU175" s="395">
        <v>70850</v>
      </c>
      <c r="AV175" s="395">
        <v>59927</v>
      </c>
      <c r="AW175" s="395">
        <v>63290</v>
      </c>
      <c r="AX175" s="395">
        <v>50386</v>
      </c>
      <c r="AY175" s="343">
        <v>0</v>
      </c>
      <c r="AZ175" s="395">
        <v>19008</v>
      </c>
      <c r="BA175" s="344">
        <f t="shared" si="50"/>
        <v>263461</v>
      </c>
      <c r="BB175" s="408"/>
      <c r="BC175" s="395">
        <v>240620</v>
      </c>
      <c r="BD175" s="395">
        <v>60160</v>
      </c>
      <c r="BE175" s="395">
        <v>125191</v>
      </c>
      <c r="BF175" s="343">
        <v>0</v>
      </c>
      <c r="BG175" s="344">
        <f t="shared" si="51"/>
        <v>425971</v>
      </c>
      <c r="BH175" s="408"/>
      <c r="BI175" s="395">
        <v>50386</v>
      </c>
      <c r="BJ175" s="408"/>
      <c r="BK175" s="343">
        <v>0</v>
      </c>
      <c r="BL175" s="343">
        <v>0</v>
      </c>
      <c r="BM175" s="343">
        <v>0</v>
      </c>
      <c r="BN175" s="395">
        <v>2187</v>
      </c>
      <c r="BO175" s="395">
        <v>104451</v>
      </c>
      <c r="BP175" s="343">
        <v>0</v>
      </c>
      <c r="BQ175" s="343">
        <v>0</v>
      </c>
      <c r="BR175" s="343">
        <v>0</v>
      </c>
      <c r="BS175" s="343">
        <v>0</v>
      </c>
      <c r="BT175" s="343">
        <v>0</v>
      </c>
      <c r="BU175" s="343">
        <v>0</v>
      </c>
      <c r="BV175" s="343">
        <v>0</v>
      </c>
      <c r="BW175" s="344">
        <f t="shared" si="48"/>
        <v>106638</v>
      </c>
      <c r="BX175" s="345" t="s">
        <v>12</v>
      </c>
      <c r="BY175" s="344">
        <f t="shared" ref="BY175:BY202" si="56">(+BW175+BI175+BG175+BA175+AS175+AM175)</f>
        <v>1176304</v>
      </c>
      <c r="BZ175" s="345" t="s">
        <v>12</v>
      </c>
      <c r="CA175" s="344">
        <f t="shared" si="55"/>
        <v>888463</v>
      </c>
      <c r="CB175" s="345" t="s">
        <v>12</v>
      </c>
      <c r="CC175" s="343">
        <v>0</v>
      </c>
      <c r="CD175" s="408"/>
      <c r="CE175" s="344">
        <f t="shared" si="54"/>
        <v>2396847</v>
      </c>
      <c r="CF175" s="408"/>
      <c r="CG175" s="395">
        <v>2000000</v>
      </c>
      <c r="CH175" s="395">
        <v>396847</v>
      </c>
      <c r="CI175" s="344">
        <f t="shared" si="46"/>
        <v>0</v>
      </c>
      <c r="CJ175" s="394" t="s">
        <v>732</v>
      </c>
      <c r="CK175" s="417"/>
      <c r="CL175" s="415"/>
      <c r="CM175" s="415"/>
      <c r="CN175" s="415"/>
      <c r="CO175" s="415"/>
      <c r="CP175" s="415"/>
      <c r="CQ175" s="415"/>
      <c r="CR175" s="415"/>
      <c r="CS175" s="415"/>
      <c r="CT175" s="415"/>
      <c r="CU175" s="415"/>
      <c r="CV175" s="415"/>
      <c r="CW175" s="415"/>
      <c r="CX175" s="415"/>
      <c r="CY175" s="415"/>
      <c r="CZ175" s="415"/>
    </row>
    <row r="176" spans="1:104" x14ac:dyDescent="0.2">
      <c r="A176" s="343">
        <f>((IF(OR(BY176&gt;0,CA176&gt;0),1,)))</f>
        <v>1</v>
      </c>
      <c r="B176" s="346" t="s">
        <v>700</v>
      </c>
      <c r="C176" s="411">
        <v>0</v>
      </c>
      <c r="D176" s="408"/>
      <c r="E176" s="409">
        <v>0</v>
      </c>
      <c r="F176" s="409">
        <v>0</v>
      </c>
      <c r="G176" s="409">
        <v>0</v>
      </c>
      <c r="H176" s="409">
        <v>0</v>
      </c>
      <c r="I176" s="409">
        <v>0</v>
      </c>
      <c r="J176" s="409">
        <v>0</v>
      </c>
      <c r="K176" s="409">
        <v>0</v>
      </c>
      <c r="L176" s="409">
        <v>0</v>
      </c>
      <c r="M176" s="409">
        <v>0</v>
      </c>
      <c r="N176" s="410">
        <f>+(SUM(E176:M176))</f>
        <v>0</v>
      </c>
      <c r="O176" s="408"/>
      <c r="P176" s="395">
        <v>2974</v>
      </c>
      <c r="Q176" s="409"/>
      <c r="R176" s="409"/>
      <c r="S176" s="409">
        <v>0</v>
      </c>
      <c r="T176" s="409">
        <v>0</v>
      </c>
      <c r="U176" s="409">
        <v>0</v>
      </c>
      <c r="V176" s="409">
        <v>0</v>
      </c>
      <c r="W176" s="349">
        <f t="shared" si="52"/>
        <v>2974</v>
      </c>
      <c r="X176" s="408"/>
      <c r="Y176" s="409"/>
      <c r="Z176" s="409"/>
      <c r="AA176" s="409"/>
      <c r="AB176" s="409"/>
      <c r="AC176" s="409"/>
      <c r="AD176" s="409"/>
      <c r="AE176" s="410">
        <f t="shared" si="44"/>
        <v>0</v>
      </c>
      <c r="AF176" s="408"/>
      <c r="AG176" s="344">
        <f t="shared" si="53"/>
        <v>2974</v>
      </c>
      <c r="AH176" s="408"/>
      <c r="AI176" s="343">
        <v>0</v>
      </c>
      <c r="AJ176" s="343">
        <v>0</v>
      </c>
      <c r="AK176" s="343">
        <v>0</v>
      </c>
      <c r="AL176" s="343">
        <v>0</v>
      </c>
      <c r="AM176" s="344">
        <f>(SUM(AI176:AL176))</f>
        <v>0</v>
      </c>
      <c r="AN176" s="408"/>
      <c r="AO176" s="343">
        <v>0</v>
      </c>
      <c r="AP176" s="343">
        <v>0</v>
      </c>
      <c r="AQ176" s="343">
        <v>0</v>
      </c>
      <c r="AR176" s="343">
        <v>0</v>
      </c>
      <c r="AS176" s="344">
        <f t="shared" si="45"/>
        <v>0</v>
      </c>
      <c r="AT176" s="408"/>
      <c r="AU176" s="343">
        <v>0</v>
      </c>
      <c r="AV176" s="343">
        <v>0</v>
      </c>
      <c r="AW176" s="343">
        <v>0</v>
      </c>
      <c r="AX176" s="343">
        <v>0</v>
      </c>
      <c r="AY176" s="343">
        <v>0</v>
      </c>
      <c r="AZ176" s="343">
        <v>0</v>
      </c>
      <c r="BA176" s="344">
        <f>(SUM(AU176:AZ176))</f>
        <v>0</v>
      </c>
      <c r="BB176" s="408"/>
      <c r="BC176" s="343">
        <v>0</v>
      </c>
      <c r="BD176" s="343">
        <v>0</v>
      </c>
      <c r="BE176" s="343">
        <v>0</v>
      </c>
      <c r="BF176" s="343">
        <v>0</v>
      </c>
      <c r="BG176" s="344">
        <f>(SUM(BC176:BF176))</f>
        <v>0</v>
      </c>
      <c r="BH176" s="408"/>
      <c r="BI176" s="343">
        <v>0</v>
      </c>
      <c r="BJ176" s="408"/>
      <c r="BK176" s="343">
        <v>0</v>
      </c>
      <c r="BL176" s="343">
        <v>0</v>
      </c>
      <c r="BM176" s="343">
        <v>0</v>
      </c>
      <c r="BN176" s="343">
        <v>0</v>
      </c>
      <c r="BO176" s="343">
        <v>0</v>
      </c>
      <c r="BP176" s="343">
        <v>0</v>
      </c>
      <c r="BQ176" s="343">
        <v>0</v>
      </c>
      <c r="BR176" s="343">
        <v>0</v>
      </c>
      <c r="BS176" s="343">
        <v>0</v>
      </c>
      <c r="BT176" s="395">
        <v>2974</v>
      </c>
      <c r="BU176" s="343">
        <v>0</v>
      </c>
      <c r="BV176" s="343">
        <v>0</v>
      </c>
      <c r="BW176" s="344">
        <f>((SUM(BK176:BV176)))</f>
        <v>2974</v>
      </c>
      <c r="BX176" s="408"/>
      <c r="BY176" s="344">
        <f>(+BW176+BI176+BG176+BA176+AS176+AM176)</f>
        <v>2974</v>
      </c>
      <c r="BZ176" s="408"/>
      <c r="CA176" s="344">
        <f t="shared" si="55"/>
        <v>0</v>
      </c>
      <c r="CB176" s="345" t="s">
        <v>12</v>
      </c>
      <c r="CC176" s="343">
        <v>0</v>
      </c>
      <c r="CD176" s="408"/>
      <c r="CE176" s="344">
        <f t="shared" si="54"/>
        <v>0</v>
      </c>
      <c r="CF176" s="408"/>
      <c r="CG176" s="439"/>
      <c r="CH176" s="439"/>
      <c r="CI176" s="344">
        <f t="shared" si="46"/>
        <v>0</v>
      </c>
      <c r="CJ176" s="394" t="s">
        <v>732</v>
      </c>
      <c r="CK176" s="417"/>
      <c r="CL176" s="415"/>
      <c r="CM176" s="415"/>
      <c r="CN176" s="415"/>
      <c r="CO176" s="415"/>
      <c r="CP176" s="415"/>
      <c r="CQ176" s="415"/>
      <c r="CR176" s="415"/>
      <c r="CS176" s="415"/>
      <c r="CT176" s="415"/>
      <c r="CU176" s="415"/>
      <c r="CV176" s="415"/>
      <c r="CW176" s="415"/>
      <c r="CX176" s="415"/>
      <c r="CY176" s="415"/>
      <c r="CZ176" s="415"/>
    </row>
    <row r="177" spans="1:104" x14ac:dyDescent="0.2">
      <c r="A177" s="343">
        <f t="shared" si="42"/>
        <v>1</v>
      </c>
      <c r="B177" s="346" t="s">
        <v>401</v>
      </c>
      <c r="C177" s="411">
        <v>0</v>
      </c>
      <c r="D177" s="408"/>
      <c r="E177" s="409">
        <v>0</v>
      </c>
      <c r="F177" s="409">
        <v>0</v>
      </c>
      <c r="G177" s="409">
        <v>0</v>
      </c>
      <c r="H177" s="409">
        <v>0</v>
      </c>
      <c r="I177" s="409">
        <v>0</v>
      </c>
      <c r="J177" s="409">
        <v>0</v>
      </c>
      <c r="K177" s="395">
        <v>679</v>
      </c>
      <c r="L177" s="409">
        <v>0</v>
      </c>
      <c r="M177" s="395">
        <v>116763</v>
      </c>
      <c r="N177" s="344">
        <f t="shared" si="43"/>
        <v>117442</v>
      </c>
      <c r="O177" s="408"/>
      <c r="P177" s="395">
        <v>122270</v>
      </c>
      <c r="Q177" s="395">
        <v>18626</v>
      </c>
      <c r="R177" s="395">
        <v>115880</v>
      </c>
      <c r="S177" s="409">
        <v>0</v>
      </c>
      <c r="T177" s="409">
        <v>0</v>
      </c>
      <c r="U177" s="409">
        <v>0</v>
      </c>
      <c r="V177" s="395">
        <v>12789</v>
      </c>
      <c r="W177" s="349">
        <f t="shared" si="52"/>
        <v>269565</v>
      </c>
      <c r="X177" s="408"/>
      <c r="Y177" s="409"/>
      <c r="Z177" s="409"/>
      <c r="AA177" s="409"/>
      <c r="AB177" s="409"/>
      <c r="AC177" s="409"/>
      <c r="AD177" s="409"/>
      <c r="AE177" s="410">
        <f t="shared" si="44"/>
        <v>0</v>
      </c>
      <c r="AF177" s="408"/>
      <c r="AG177" s="344">
        <f t="shared" si="53"/>
        <v>387007</v>
      </c>
      <c r="AH177" s="408"/>
      <c r="AI177" s="343">
        <v>0</v>
      </c>
      <c r="AJ177" s="343">
        <v>0</v>
      </c>
      <c r="AK177" s="343">
        <v>0</v>
      </c>
      <c r="AL177" s="343">
        <v>0</v>
      </c>
      <c r="AM177" s="344">
        <f t="shared" si="49"/>
        <v>0</v>
      </c>
      <c r="AN177" s="408"/>
      <c r="AO177" s="395">
        <v>184772</v>
      </c>
      <c r="AP177" s="343">
        <v>0</v>
      </c>
      <c r="AQ177" s="343">
        <v>0</v>
      </c>
      <c r="AR177" s="395">
        <v>8450</v>
      </c>
      <c r="AS177" s="344">
        <f t="shared" si="45"/>
        <v>193222</v>
      </c>
      <c r="AT177" s="408"/>
      <c r="AU177" s="395">
        <v>22087</v>
      </c>
      <c r="AV177" s="343">
        <v>0</v>
      </c>
      <c r="AW177" s="395">
        <v>38571</v>
      </c>
      <c r="AX177" s="343">
        <v>0</v>
      </c>
      <c r="AY177" s="343">
        <v>0</v>
      </c>
      <c r="AZ177" s="395">
        <v>1430</v>
      </c>
      <c r="BA177" s="344">
        <f t="shared" si="50"/>
        <v>62088</v>
      </c>
      <c r="BB177" s="408"/>
      <c r="BC177" s="343">
        <v>0</v>
      </c>
      <c r="BD177" s="343">
        <v>0</v>
      </c>
      <c r="BE177" s="395">
        <v>18736</v>
      </c>
      <c r="BF177" s="395">
        <v>7320</v>
      </c>
      <c r="BG177" s="344">
        <f t="shared" si="51"/>
        <v>26056</v>
      </c>
      <c r="BH177" s="408"/>
      <c r="BI177" s="395">
        <v>14522</v>
      </c>
      <c r="BJ177" s="408"/>
      <c r="BK177" s="343">
        <v>0</v>
      </c>
      <c r="BL177" s="343">
        <v>0</v>
      </c>
      <c r="BM177" s="395">
        <v>45447</v>
      </c>
      <c r="BN177" s="395">
        <v>1549</v>
      </c>
      <c r="BO177" s="395">
        <v>959</v>
      </c>
      <c r="BP177" s="343">
        <v>0</v>
      </c>
      <c r="BQ177" s="343">
        <v>0</v>
      </c>
      <c r="BR177" s="343">
        <v>0</v>
      </c>
      <c r="BS177" s="343">
        <v>0</v>
      </c>
      <c r="BT177" s="343">
        <v>0</v>
      </c>
      <c r="BU177" s="343">
        <v>0</v>
      </c>
      <c r="BV177" s="395">
        <v>43164</v>
      </c>
      <c r="BW177" s="344">
        <f t="shared" si="48"/>
        <v>91119</v>
      </c>
      <c r="BX177" s="345" t="s">
        <v>12</v>
      </c>
      <c r="BY177" s="344">
        <f t="shared" si="56"/>
        <v>387007</v>
      </c>
      <c r="BZ177" s="345" t="s">
        <v>12</v>
      </c>
      <c r="CA177" s="344">
        <f t="shared" si="55"/>
        <v>0</v>
      </c>
      <c r="CB177" s="345" t="s">
        <v>12</v>
      </c>
      <c r="CC177" s="343">
        <v>0</v>
      </c>
      <c r="CD177" s="408"/>
      <c r="CE177" s="344">
        <f t="shared" si="54"/>
        <v>0</v>
      </c>
      <c r="CF177" s="408"/>
      <c r="CG177" s="439"/>
      <c r="CH177" s="439"/>
      <c r="CI177" s="344">
        <f t="shared" si="46"/>
        <v>0</v>
      </c>
      <c r="CJ177" s="394" t="s">
        <v>732</v>
      </c>
      <c r="CK177" s="417"/>
      <c r="CL177" s="415"/>
      <c r="CM177" s="415"/>
      <c r="CN177" s="415"/>
      <c r="CO177" s="415"/>
      <c r="CP177" s="415"/>
      <c r="CQ177" s="415"/>
      <c r="CR177" s="415"/>
      <c r="CS177" s="415"/>
      <c r="CT177" s="415"/>
      <c r="CU177" s="415"/>
      <c r="CV177" s="415"/>
      <c r="CW177" s="415"/>
      <c r="CX177" s="415"/>
      <c r="CY177" s="415"/>
      <c r="CZ177" s="415"/>
    </row>
    <row r="178" spans="1:104" x14ac:dyDescent="0.2">
      <c r="A178" s="343">
        <f t="shared" si="42"/>
        <v>1</v>
      </c>
      <c r="B178" s="346" t="s">
        <v>402</v>
      </c>
      <c r="C178" s="395">
        <v>218386</v>
      </c>
      <c r="D178" s="408"/>
      <c r="E178" s="409">
        <v>0</v>
      </c>
      <c r="F178" s="395">
        <v>1100</v>
      </c>
      <c r="G178" s="409">
        <v>0</v>
      </c>
      <c r="H178" s="395">
        <v>139938</v>
      </c>
      <c r="I178" s="409">
        <v>0</v>
      </c>
      <c r="J178" s="409">
        <v>0</v>
      </c>
      <c r="K178" s="409">
        <v>0</v>
      </c>
      <c r="L178" s="409">
        <v>0</v>
      </c>
      <c r="M178" s="395">
        <v>23252</v>
      </c>
      <c r="N178" s="344">
        <f t="shared" si="43"/>
        <v>164290</v>
      </c>
      <c r="O178" s="408"/>
      <c r="P178" s="395">
        <v>187131</v>
      </c>
      <c r="Q178" s="395">
        <v>28600</v>
      </c>
      <c r="R178" s="395">
        <v>177524</v>
      </c>
      <c r="S178" s="409">
        <v>0</v>
      </c>
      <c r="T178" s="409">
        <v>0</v>
      </c>
      <c r="U178" s="409">
        <v>0</v>
      </c>
      <c r="V178" s="409">
        <v>0</v>
      </c>
      <c r="W178" s="349">
        <f t="shared" si="52"/>
        <v>393255</v>
      </c>
      <c r="X178" s="408"/>
      <c r="Y178" s="409"/>
      <c r="Z178" s="409"/>
      <c r="AA178" s="409"/>
      <c r="AB178" s="409"/>
      <c r="AC178" s="409"/>
      <c r="AD178" s="409"/>
      <c r="AE178" s="410">
        <f t="shared" si="44"/>
        <v>0</v>
      </c>
      <c r="AF178" s="408"/>
      <c r="AG178" s="344">
        <f t="shared" si="53"/>
        <v>557545</v>
      </c>
      <c r="AH178" s="408"/>
      <c r="AI178" s="343">
        <v>0</v>
      </c>
      <c r="AJ178" s="343">
        <v>0</v>
      </c>
      <c r="AK178" s="343">
        <v>0</v>
      </c>
      <c r="AL178" s="395">
        <v>275</v>
      </c>
      <c r="AM178" s="344">
        <f t="shared" si="49"/>
        <v>275</v>
      </c>
      <c r="AN178" s="408"/>
      <c r="AO178" s="395">
        <v>402828</v>
      </c>
      <c r="AP178" s="343">
        <v>0</v>
      </c>
      <c r="AQ178" s="343">
        <v>0</v>
      </c>
      <c r="AR178" s="395">
        <v>17645</v>
      </c>
      <c r="AS178" s="344">
        <f t="shared" si="45"/>
        <v>420473</v>
      </c>
      <c r="AT178" s="408"/>
      <c r="AU178" s="343">
        <v>0</v>
      </c>
      <c r="AV178" s="395">
        <v>41581</v>
      </c>
      <c r="AW178" s="395">
        <v>118094</v>
      </c>
      <c r="AX178" s="343">
        <v>0</v>
      </c>
      <c r="AY178" s="343">
        <v>0</v>
      </c>
      <c r="AZ178" s="395">
        <v>1505</v>
      </c>
      <c r="BA178" s="344">
        <f t="shared" si="50"/>
        <v>161180</v>
      </c>
      <c r="BB178" s="408"/>
      <c r="BC178" s="395">
        <v>84781</v>
      </c>
      <c r="BD178" s="343">
        <v>0</v>
      </c>
      <c r="BE178" s="395">
        <v>26092</v>
      </c>
      <c r="BF178" s="343">
        <v>0</v>
      </c>
      <c r="BG178" s="344">
        <f t="shared" si="51"/>
        <v>110873</v>
      </c>
      <c r="BH178" s="408"/>
      <c r="BI178" s="395">
        <v>7646</v>
      </c>
      <c r="BJ178" s="408"/>
      <c r="BK178" s="343">
        <v>0</v>
      </c>
      <c r="BL178" s="343">
        <v>0</v>
      </c>
      <c r="BM178" s="395">
        <v>15604</v>
      </c>
      <c r="BN178" s="395">
        <v>3599</v>
      </c>
      <c r="BO178" s="395">
        <v>32341</v>
      </c>
      <c r="BP178" s="343">
        <v>0</v>
      </c>
      <c r="BQ178" s="343">
        <v>0</v>
      </c>
      <c r="BR178" s="343">
        <v>0</v>
      </c>
      <c r="BS178" s="343">
        <v>0</v>
      </c>
      <c r="BT178" s="343">
        <v>0</v>
      </c>
      <c r="BU178" s="343">
        <v>0</v>
      </c>
      <c r="BV178" s="395">
        <v>49206</v>
      </c>
      <c r="BW178" s="344">
        <f t="shared" si="48"/>
        <v>100750</v>
      </c>
      <c r="BX178" s="345" t="s">
        <v>12</v>
      </c>
      <c r="BY178" s="344">
        <f t="shared" si="56"/>
        <v>801197</v>
      </c>
      <c r="BZ178" s="345" t="s">
        <v>12</v>
      </c>
      <c r="CA178" s="344">
        <f t="shared" si="55"/>
        <v>-243652</v>
      </c>
      <c r="CB178" s="345" t="s">
        <v>12</v>
      </c>
      <c r="CC178" s="395">
        <v>25266</v>
      </c>
      <c r="CD178" s="408"/>
      <c r="CE178" s="344">
        <f t="shared" si="54"/>
        <v>0</v>
      </c>
      <c r="CF178" s="408"/>
      <c r="CG178" s="439"/>
      <c r="CH178" s="439"/>
      <c r="CI178" s="344">
        <f t="shared" si="46"/>
        <v>0</v>
      </c>
      <c r="CJ178" s="394" t="s">
        <v>732</v>
      </c>
      <c r="CK178" s="417"/>
      <c r="CL178" s="415"/>
      <c r="CM178" s="415"/>
      <c r="CN178" s="415"/>
      <c r="CO178" s="415"/>
      <c r="CP178" s="415"/>
      <c r="CQ178" s="415"/>
      <c r="CR178" s="415"/>
      <c r="CS178" s="415"/>
      <c r="CT178" s="415"/>
      <c r="CU178" s="415"/>
      <c r="CV178" s="415"/>
      <c r="CW178" s="415"/>
      <c r="CX178" s="415"/>
      <c r="CY178" s="415"/>
      <c r="CZ178" s="415"/>
    </row>
    <row r="179" spans="1:104" x14ac:dyDescent="0.2">
      <c r="A179" s="343">
        <f t="shared" si="42"/>
        <v>1</v>
      </c>
      <c r="B179" s="346" t="s">
        <v>403</v>
      </c>
      <c r="C179" s="346">
        <v>81416</v>
      </c>
      <c r="D179" s="408"/>
      <c r="E179" s="343">
        <v>16812</v>
      </c>
      <c r="F179" s="409">
        <v>0</v>
      </c>
      <c r="G179" s="409">
        <v>0</v>
      </c>
      <c r="H179" s="409">
        <v>0</v>
      </c>
      <c r="I179" s="409">
        <v>0</v>
      </c>
      <c r="J179" s="409">
        <v>0</v>
      </c>
      <c r="K179" s="409">
        <v>0</v>
      </c>
      <c r="L179" s="409">
        <v>0</v>
      </c>
      <c r="M179" s="343">
        <v>23137</v>
      </c>
      <c r="N179" s="344">
        <f t="shared" si="43"/>
        <v>39949</v>
      </c>
      <c r="O179" s="408"/>
      <c r="P179" s="343">
        <v>8446</v>
      </c>
      <c r="Q179" s="409"/>
      <c r="R179" s="409"/>
      <c r="S179" s="409">
        <v>0</v>
      </c>
      <c r="T179" s="409">
        <v>0</v>
      </c>
      <c r="U179" s="409">
        <v>0</v>
      </c>
      <c r="V179" s="409">
        <v>0</v>
      </c>
      <c r="W179" s="349">
        <f t="shared" si="52"/>
        <v>8446</v>
      </c>
      <c r="X179" s="408"/>
      <c r="Y179" s="409"/>
      <c r="Z179" s="409"/>
      <c r="AA179" s="409"/>
      <c r="AB179" s="409"/>
      <c r="AC179" s="409"/>
      <c r="AD179" s="409"/>
      <c r="AE179" s="410">
        <f t="shared" si="44"/>
        <v>0</v>
      </c>
      <c r="AF179" s="408"/>
      <c r="AG179" s="344">
        <f t="shared" si="53"/>
        <v>48395</v>
      </c>
      <c r="AH179" s="408"/>
      <c r="AI179" s="343">
        <v>0</v>
      </c>
      <c r="AJ179" s="343">
        <v>0</v>
      </c>
      <c r="AK179" s="343">
        <v>0</v>
      </c>
      <c r="AL179" s="343">
        <v>0</v>
      </c>
      <c r="AM179" s="344">
        <f t="shared" si="49"/>
        <v>0</v>
      </c>
      <c r="AN179" s="408"/>
      <c r="AO179" s="343">
        <v>0</v>
      </c>
      <c r="AP179" s="343">
        <v>622</v>
      </c>
      <c r="AQ179" s="343">
        <v>0</v>
      </c>
      <c r="AR179" s="343">
        <v>0</v>
      </c>
      <c r="AS179" s="344">
        <f t="shared" si="45"/>
        <v>622</v>
      </c>
      <c r="AT179" s="408"/>
      <c r="AU179" s="343">
        <v>7270</v>
      </c>
      <c r="AV179" s="343">
        <v>0</v>
      </c>
      <c r="AW179" s="343">
        <v>7892</v>
      </c>
      <c r="AX179" s="343">
        <v>7520</v>
      </c>
      <c r="AY179" s="343">
        <v>0</v>
      </c>
      <c r="AZ179" s="343">
        <v>0</v>
      </c>
      <c r="BA179" s="344">
        <f t="shared" si="50"/>
        <v>22682</v>
      </c>
      <c r="BB179" s="408"/>
      <c r="BC179" s="343">
        <v>0</v>
      </c>
      <c r="BD179" s="343">
        <v>2500</v>
      </c>
      <c r="BE179" s="343">
        <v>0</v>
      </c>
      <c r="BF179" s="343">
        <v>0</v>
      </c>
      <c r="BG179" s="344">
        <f t="shared" si="51"/>
        <v>2500</v>
      </c>
      <c r="BH179" s="408"/>
      <c r="BI179" s="343">
        <v>0</v>
      </c>
      <c r="BJ179" s="408"/>
      <c r="BK179" s="343">
        <v>0</v>
      </c>
      <c r="BL179" s="343">
        <v>0</v>
      </c>
      <c r="BM179" s="343">
        <v>1863</v>
      </c>
      <c r="BN179" s="343">
        <v>8500</v>
      </c>
      <c r="BO179" s="343">
        <v>0</v>
      </c>
      <c r="BP179" s="343">
        <v>0</v>
      </c>
      <c r="BQ179" s="343">
        <v>0</v>
      </c>
      <c r="BR179" s="343">
        <v>0</v>
      </c>
      <c r="BS179" s="343">
        <v>0</v>
      </c>
      <c r="BT179" s="343">
        <v>0</v>
      </c>
      <c r="BU179" s="343">
        <v>0</v>
      </c>
      <c r="BV179" s="343">
        <v>0</v>
      </c>
      <c r="BW179" s="344">
        <f t="shared" si="48"/>
        <v>10363</v>
      </c>
      <c r="BX179" s="345" t="s">
        <v>12</v>
      </c>
      <c r="BY179" s="344">
        <f t="shared" si="56"/>
        <v>36167</v>
      </c>
      <c r="BZ179" s="345" t="s">
        <v>12</v>
      </c>
      <c r="CA179" s="344">
        <f t="shared" si="55"/>
        <v>12228</v>
      </c>
      <c r="CB179" s="345" t="s">
        <v>12</v>
      </c>
      <c r="CC179" s="343">
        <v>0</v>
      </c>
      <c r="CD179" s="408"/>
      <c r="CE179" s="344">
        <f t="shared" si="54"/>
        <v>93644</v>
      </c>
      <c r="CF179" s="408"/>
      <c r="CG179" s="439"/>
      <c r="CH179" s="439"/>
      <c r="CI179" s="344">
        <f t="shared" si="46"/>
        <v>93644</v>
      </c>
      <c r="CJ179" s="394" t="s">
        <v>750</v>
      </c>
      <c r="CK179" s="417"/>
      <c r="CL179" s="415"/>
      <c r="CM179" s="415"/>
      <c r="CN179" s="415"/>
      <c r="CO179" s="415"/>
      <c r="CP179" s="415"/>
      <c r="CQ179" s="415"/>
      <c r="CR179" s="415"/>
      <c r="CS179" s="415"/>
      <c r="CT179" s="415"/>
      <c r="CU179" s="415"/>
      <c r="CV179" s="415"/>
      <c r="CW179" s="415"/>
      <c r="CX179" s="415"/>
      <c r="CY179" s="415"/>
      <c r="CZ179" s="415"/>
    </row>
    <row r="180" spans="1:104" x14ac:dyDescent="0.2">
      <c r="A180" s="343">
        <f t="shared" si="42"/>
        <v>1</v>
      </c>
      <c r="B180" s="346" t="s">
        <v>404</v>
      </c>
      <c r="C180" s="411">
        <v>0</v>
      </c>
      <c r="D180" s="408"/>
      <c r="E180" s="409">
        <v>0</v>
      </c>
      <c r="F180" s="395">
        <v>1500</v>
      </c>
      <c r="G180" s="409">
        <v>0</v>
      </c>
      <c r="H180" s="409">
        <v>0</v>
      </c>
      <c r="I180" s="409">
        <v>0</v>
      </c>
      <c r="J180" s="409">
        <v>0</v>
      </c>
      <c r="K180" s="409">
        <v>0</v>
      </c>
      <c r="L180" s="409">
        <v>0</v>
      </c>
      <c r="M180" s="395">
        <v>671677</v>
      </c>
      <c r="N180" s="344">
        <f t="shared" si="43"/>
        <v>673177</v>
      </c>
      <c r="O180" s="408"/>
      <c r="P180" s="395">
        <v>121589</v>
      </c>
      <c r="Q180" s="395">
        <v>18489</v>
      </c>
      <c r="R180" s="395">
        <v>114724</v>
      </c>
      <c r="S180" s="409">
        <v>0</v>
      </c>
      <c r="T180" s="396">
        <v>260286</v>
      </c>
      <c r="U180" s="395">
        <v>207625</v>
      </c>
      <c r="V180" s="395">
        <v>43288</v>
      </c>
      <c r="W180" s="349">
        <f t="shared" si="52"/>
        <v>766001</v>
      </c>
      <c r="X180" s="408"/>
      <c r="Y180" s="409"/>
      <c r="Z180" s="409"/>
      <c r="AA180" s="409"/>
      <c r="AB180" s="409"/>
      <c r="AC180" s="409"/>
      <c r="AD180" s="409"/>
      <c r="AE180" s="410">
        <f t="shared" si="44"/>
        <v>0</v>
      </c>
      <c r="AF180" s="408"/>
      <c r="AG180" s="344">
        <f t="shared" si="53"/>
        <v>1439178</v>
      </c>
      <c r="AH180" s="408"/>
      <c r="AI180" s="343">
        <v>0</v>
      </c>
      <c r="AJ180" s="343">
        <v>0</v>
      </c>
      <c r="AK180" s="343">
        <v>0</v>
      </c>
      <c r="AL180" s="343">
        <v>0</v>
      </c>
      <c r="AM180" s="344">
        <f t="shared" si="49"/>
        <v>0</v>
      </c>
      <c r="AN180" s="408"/>
      <c r="AO180" s="395">
        <v>856328</v>
      </c>
      <c r="AP180" s="343">
        <v>0</v>
      </c>
      <c r="AQ180" s="343">
        <v>0</v>
      </c>
      <c r="AR180" s="395">
        <v>52848</v>
      </c>
      <c r="AS180" s="344">
        <f t="shared" si="45"/>
        <v>909176</v>
      </c>
      <c r="AT180" s="408"/>
      <c r="AU180" s="395">
        <v>171745</v>
      </c>
      <c r="AV180" s="395">
        <v>2544</v>
      </c>
      <c r="AW180" s="395">
        <v>12448</v>
      </c>
      <c r="AX180" s="343">
        <v>0</v>
      </c>
      <c r="AY180" s="343">
        <v>0</v>
      </c>
      <c r="AZ180" s="395">
        <v>164431</v>
      </c>
      <c r="BA180" s="344">
        <f t="shared" si="50"/>
        <v>351168</v>
      </c>
      <c r="BB180" s="408"/>
      <c r="BC180" s="395">
        <v>13713</v>
      </c>
      <c r="BD180" s="395">
        <v>50757</v>
      </c>
      <c r="BE180" s="395">
        <v>15944</v>
      </c>
      <c r="BF180" s="343">
        <v>0</v>
      </c>
      <c r="BG180" s="344">
        <f t="shared" si="51"/>
        <v>80414</v>
      </c>
      <c r="BH180" s="408"/>
      <c r="BI180" s="395">
        <v>46034</v>
      </c>
      <c r="BJ180" s="408"/>
      <c r="BK180" s="343">
        <v>0</v>
      </c>
      <c r="BL180" s="343">
        <v>0</v>
      </c>
      <c r="BM180" s="395">
        <v>46740</v>
      </c>
      <c r="BN180" s="343">
        <v>0</v>
      </c>
      <c r="BO180" s="395">
        <v>5646</v>
      </c>
      <c r="BP180" s="343">
        <v>0</v>
      </c>
      <c r="BQ180" s="343">
        <v>0</v>
      </c>
      <c r="BR180" s="343">
        <v>0</v>
      </c>
      <c r="BS180" s="343">
        <v>0</v>
      </c>
      <c r="BT180" s="343">
        <v>0</v>
      </c>
      <c r="BU180" s="343">
        <v>0</v>
      </c>
      <c r="BV180" s="343">
        <v>0</v>
      </c>
      <c r="BW180" s="344">
        <f t="shared" si="48"/>
        <v>52386</v>
      </c>
      <c r="BX180" s="345" t="s">
        <v>12</v>
      </c>
      <c r="BY180" s="344">
        <f t="shared" si="56"/>
        <v>1439178</v>
      </c>
      <c r="BZ180" s="345" t="s">
        <v>12</v>
      </c>
      <c r="CA180" s="344">
        <f t="shared" si="55"/>
        <v>0</v>
      </c>
      <c r="CB180" s="345" t="s">
        <v>12</v>
      </c>
      <c r="CC180" s="343">
        <v>0</v>
      </c>
      <c r="CD180" s="408"/>
      <c r="CE180" s="344">
        <f t="shared" si="54"/>
        <v>0</v>
      </c>
      <c r="CF180" s="408"/>
      <c r="CG180" s="439"/>
      <c r="CH180" s="439"/>
      <c r="CI180" s="344">
        <f t="shared" si="46"/>
        <v>0</v>
      </c>
      <c r="CJ180" s="394" t="s">
        <v>732</v>
      </c>
      <c r="CK180" s="417"/>
      <c r="CL180" s="415"/>
      <c r="CM180" s="415"/>
      <c r="CN180" s="415"/>
      <c r="CO180" s="415"/>
      <c r="CP180" s="415"/>
      <c r="CQ180" s="415"/>
      <c r="CR180" s="415"/>
      <c r="CS180" s="415"/>
      <c r="CT180" s="415"/>
      <c r="CU180" s="415"/>
      <c r="CV180" s="415"/>
      <c r="CW180" s="415"/>
      <c r="CX180" s="415"/>
      <c r="CY180" s="415"/>
      <c r="CZ180" s="415"/>
    </row>
    <row r="181" spans="1:104" x14ac:dyDescent="0.2">
      <c r="A181" s="343">
        <f t="shared" si="42"/>
        <v>1</v>
      </c>
      <c r="B181" s="346" t="s">
        <v>405</v>
      </c>
      <c r="C181" s="395">
        <v>25246</v>
      </c>
      <c r="D181" s="408"/>
      <c r="E181" s="409">
        <v>0</v>
      </c>
      <c r="F181" s="409">
        <v>0</v>
      </c>
      <c r="G181" s="409">
        <v>0</v>
      </c>
      <c r="H181" s="409">
        <v>0</v>
      </c>
      <c r="I181" s="409">
        <v>0</v>
      </c>
      <c r="J181" s="409">
        <v>0</v>
      </c>
      <c r="K181" s="409">
        <v>0</v>
      </c>
      <c r="L181" s="409">
        <v>0</v>
      </c>
      <c r="M181" s="409">
        <v>0</v>
      </c>
      <c r="N181" s="410">
        <f t="shared" si="43"/>
        <v>0</v>
      </c>
      <c r="O181" s="408"/>
      <c r="P181" s="395">
        <v>5785</v>
      </c>
      <c r="Q181" s="395">
        <v>889</v>
      </c>
      <c r="R181" s="395">
        <v>5594</v>
      </c>
      <c r="S181" s="409">
        <v>0</v>
      </c>
      <c r="T181" s="409">
        <v>0</v>
      </c>
      <c r="U181" s="409">
        <v>0</v>
      </c>
      <c r="V181" s="409">
        <v>0</v>
      </c>
      <c r="W181" s="349">
        <f t="shared" si="52"/>
        <v>12268</v>
      </c>
      <c r="X181" s="408"/>
      <c r="Y181" s="409"/>
      <c r="Z181" s="409"/>
      <c r="AA181" s="409"/>
      <c r="AB181" s="409"/>
      <c r="AC181" s="409"/>
      <c r="AD181" s="409"/>
      <c r="AE181" s="410">
        <f t="shared" si="44"/>
        <v>0</v>
      </c>
      <c r="AF181" s="408"/>
      <c r="AG181" s="344">
        <f t="shared" si="53"/>
        <v>12268</v>
      </c>
      <c r="AH181" s="408"/>
      <c r="AI181" s="343">
        <v>0</v>
      </c>
      <c r="AJ181" s="343">
        <v>0</v>
      </c>
      <c r="AK181" s="343">
        <v>0</v>
      </c>
      <c r="AL181" s="343">
        <v>0</v>
      </c>
      <c r="AM181" s="344">
        <f t="shared" si="49"/>
        <v>0</v>
      </c>
      <c r="AN181" s="408"/>
      <c r="AO181" s="343">
        <v>0</v>
      </c>
      <c r="AP181" s="343">
        <v>0</v>
      </c>
      <c r="AQ181" s="343">
        <v>0</v>
      </c>
      <c r="AR181" s="343">
        <v>0</v>
      </c>
      <c r="AS181" s="344">
        <f t="shared" si="45"/>
        <v>0</v>
      </c>
      <c r="AT181" s="408"/>
      <c r="AU181" s="343">
        <v>0</v>
      </c>
      <c r="AV181" s="343">
        <v>0</v>
      </c>
      <c r="AW181" s="395">
        <v>22062.9</v>
      </c>
      <c r="AX181" s="395">
        <v>17623.79</v>
      </c>
      <c r="AY181" s="343">
        <v>0</v>
      </c>
      <c r="AZ181" s="395">
        <v>11674.18</v>
      </c>
      <c r="BA181" s="344">
        <f>(SUM(AU181:AZ181))</f>
        <v>51360.87</v>
      </c>
      <c r="BB181" s="408"/>
      <c r="BC181" s="343">
        <v>0</v>
      </c>
      <c r="BD181" s="343">
        <v>0</v>
      </c>
      <c r="BE181" s="343">
        <v>0</v>
      </c>
      <c r="BF181" s="343">
        <v>0</v>
      </c>
      <c r="BG181" s="344">
        <f t="shared" si="51"/>
        <v>0</v>
      </c>
      <c r="BH181" s="408"/>
      <c r="BI181" s="395">
        <v>1632.61</v>
      </c>
      <c r="BJ181" s="408"/>
      <c r="BK181" s="343">
        <v>0</v>
      </c>
      <c r="BL181" s="343">
        <v>0</v>
      </c>
      <c r="BM181" s="343">
        <v>0</v>
      </c>
      <c r="BN181" s="343">
        <v>0</v>
      </c>
      <c r="BO181" s="343">
        <v>0</v>
      </c>
      <c r="BP181" s="343">
        <v>0</v>
      </c>
      <c r="BQ181" s="343">
        <v>0</v>
      </c>
      <c r="BR181" s="343">
        <v>0</v>
      </c>
      <c r="BS181" s="343">
        <v>0</v>
      </c>
      <c r="BT181" s="343">
        <v>0</v>
      </c>
      <c r="BU181" s="343">
        <v>0</v>
      </c>
      <c r="BV181" s="343">
        <v>0</v>
      </c>
      <c r="BW181" s="344">
        <f t="shared" si="48"/>
        <v>0</v>
      </c>
      <c r="BX181" s="345" t="s">
        <v>12</v>
      </c>
      <c r="BY181" s="344">
        <f t="shared" si="56"/>
        <v>52993.48</v>
      </c>
      <c r="BZ181" s="345" t="s">
        <v>12</v>
      </c>
      <c r="CA181" s="344">
        <f t="shared" si="55"/>
        <v>-40725.480000000003</v>
      </c>
      <c r="CB181" s="345" t="s">
        <v>12</v>
      </c>
      <c r="CC181" s="343">
        <v>0</v>
      </c>
      <c r="CD181" s="408"/>
      <c r="CE181" s="344">
        <f t="shared" si="54"/>
        <v>-15479.480000000003</v>
      </c>
      <c r="CF181" s="408"/>
      <c r="CG181" s="439"/>
      <c r="CH181" s="439"/>
      <c r="CI181" s="344">
        <f t="shared" si="46"/>
        <v>-15479.480000000003</v>
      </c>
      <c r="CJ181" s="394" t="s">
        <v>732</v>
      </c>
      <c r="CK181" s="417"/>
      <c r="CL181" s="415"/>
      <c r="CM181" s="415"/>
      <c r="CN181" s="415"/>
      <c r="CO181" s="415"/>
      <c r="CP181" s="415"/>
      <c r="CQ181" s="415"/>
      <c r="CR181" s="415"/>
      <c r="CS181" s="415"/>
      <c r="CT181" s="415"/>
      <c r="CU181" s="415"/>
      <c r="CV181" s="415"/>
      <c r="CW181" s="415"/>
      <c r="CX181" s="415"/>
      <c r="CY181" s="415"/>
      <c r="CZ181" s="415"/>
    </row>
    <row r="182" spans="1:104" x14ac:dyDescent="0.2">
      <c r="A182" s="343">
        <f t="shared" si="42"/>
        <v>0</v>
      </c>
      <c r="B182" s="398" t="s">
        <v>406</v>
      </c>
      <c r="C182" s="411">
        <v>0</v>
      </c>
      <c r="D182" s="408"/>
      <c r="E182" s="409">
        <v>0</v>
      </c>
      <c r="F182" s="409">
        <v>0</v>
      </c>
      <c r="G182" s="409">
        <v>0</v>
      </c>
      <c r="H182" s="409">
        <v>0</v>
      </c>
      <c r="I182" s="409">
        <v>0</v>
      </c>
      <c r="J182" s="409">
        <v>0</v>
      </c>
      <c r="K182" s="409">
        <v>0</v>
      </c>
      <c r="L182" s="409">
        <v>0</v>
      </c>
      <c r="M182" s="409">
        <v>0</v>
      </c>
      <c r="N182" s="410">
        <f t="shared" si="43"/>
        <v>0</v>
      </c>
      <c r="O182" s="408"/>
      <c r="P182" s="409">
        <v>0</v>
      </c>
      <c r="Q182" s="409"/>
      <c r="R182" s="409"/>
      <c r="S182" s="409">
        <v>0</v>
      </c>
      <c r="T182" s="409">
        <v>0</v>
      </c>
      <c r="U182" s="409">
        <v>0</v>
      </c>
      <c r="V182" s="409">
        <v>0</v>
      </c>
      <c r="W182" s="414">
        <f t="shared" si="52"/>
        <v>0</v>
      </c>
      <c r="X182" s="408"/>
      <c r="Y182" s="409"/>
      <c r="Z182" s="409"/>
      <c r="AA182" s="409"/>
      <c r="AB182" s="409"/>
      <c r="AC182" s="409"/>
      <c r="AD182" s="409"/>
      <c r="AE182" s="410">
        <f t="shared" si="44"/>
        <v>0</v>
      </c>
      <c r="AF182" s="408"/>
      <c r="AG182" s="344">
        <f t="shared" si="53"/>
        <v>0</v>
      </c>
      <c r="AH182" s="408"/>
      <c r="AI182" s="343">
        <v>0</v>
      </c>
      <c r="AJ182" s="343">
        <v>0</v>
      </c>
      <c r="AK182" s="343">
        <v>0</v>
      </c>
      <c r="AL182" s="343">
        <v>0</v>
      </c>
      <c r="AM182" s="344">
        <f t="shared" si="49"/>
        <v>0</v>
      </c>
      <c r="AN182" s="408"/>
      <c r="AO182" s="343">
        <v>0</v>
      </c>
      <c r="AP182" s="343">
        <v>0</v>
      </c>
      <c r="AQ182" s="343">
        <v>0</v>
      </c>
      <c r="AR182" s="343">
        <v>0</v>
      </c>
      <c r="AS182" s="344">
        <f t="shared" si="45"/>
        <v>0</v>
      </c>
      <c r="AT182" s="408"/>
      <c r="AU182" s="343">
        <v>0</v>
      </c>
      <c r="AV182" s="343">
        <v>0</v>
      </c>
      <c r="AW182" s="343">
        <v>0</v>
      </c>
      <c r="AX182" s="343">
        <v>0</v>
      </c>
      <c r="AY182" s="343">
        <v>0</v>
      </c>
      <c r="AZ182" s="343">
        <v>0</v>
      </c>
      <c r="BA182" s="344">
        <f t="shared" si="50"/>
        <v>0</v>
      </c>
      <c r="BB182" s="408"/>
      <c r="BC182" s="343">
        <v>0</v>
      </c>
      <c r="BD182" s="343">
        <v>0</v>
      </c>
      <c r="BE182" s="343">
        <v>0</v>
      </c>
      <c r="BF182" s="343">
        <v>0</v>
      </c>
      <c r="BG182" s="344">
        <f t="shared" si="51"/>
        <v>0</v>
      </c>
      <c r="BH182" s="408"/>
      <c r="BI182" s="343">
        <v>0</v>
      </c>
      <c r="BJ182" s="408"/>
      <c r="BK182" s="343">
        <v>0</v>
      </c>
      <c r="BL182" s="343">
        <v>0</v>
      </c>
      <c r="BM182" s="343">
        <v>0</v>
      </c>
      <c r="BN182" s="343">
        <v>0</v>
      </c>
      <c r="BO182" s="343">
        <v>0</v>
      </c>
      <c r="BP182" s="343">
        <v>0</v>
      </c>
      <c r="BQ182" s="343">
        <v>0</v>
      </c>
      <c r="BR182" s="343">
        <v>0</v>
      </c>
      <c r="BS182" s="343">
        <v>0</v>
      </c>
      <c r="BT182" s="343">
        <v>0</v>
      </c>
      <c r="BU182" s="343">
        <v>0</v>
      </c>
      <c r="BV182" s="343">
        <v>0</v>
      </c>
      <c r="BW182" s="344">
        <f t="shared" si="48"/>
        <v>0</v>
      </c>
      <c r="BX182" s="345" t="s">
        <v>12</v>
      </c>
      <c r="BY182" s="344">
        <f t="shared" si="56"/>
        <v>0</v>
      </c>
      <c r="BZ182" s="345" t="s">
        <v>12</v>
      </c>
      <c r="CA182" s="344">
        <f t="shared" si="55"/>
        <v>0</v>
      </c>
      <c r="CB182" s="345" t="s">
        <v>12</v>
      </c>
      <c r="CC182" s="343">
        <v>0</v>
      </c>
      <c r="CD182" s="408"/>
      <c r="CE182" s="344">
        <f t="shared" si="54"/>
        <v>0</v>
      </c>
      <c r="CF182" s="408"/>
      <c r="CG182" s="439"/>
      <c r="CH182" s="439"/>
      <c r="CI182" s="344">
        <f t="shared" si="46"/>
        <v>0</v>
      </c>
      <c r="CJ182" s="443"/>
      <c r="CK182" s="417"/>
      <c r="CL182" s="415"/>
      <c r="CM182" s="415"/>
      <c r="CN182" s="415"/>
      <c r="CO182" s="415"/>
      <c r="CP182" s="415"/>
      <c r="CQ182" s="415"/>
      <c r="CR182" s="415"/>
      <c r="CS182" s="415"/>
      <c r="CT182" s="415"/>
      <c r="CU182" s="415"/>
      <c r="CV182" s="415"/>
      <c r="CW182" s="415"/>
      <c r="CX182" s="415"/>
      <c r="CY182" s="415"/>
      <c r="CZ182" s="415"/>
    </row>
    <row r="183" spans="1:104" x14ac:dyDescent="0.2">
      <c r="A183" s="343">
        <f t="shared" si="42"/>
        <v>1</v>
      </c>
      <c r="B183" s="346" t="s">
        <v>407</v>
      </c>
      <c r="C183" s="395">
        <v>575724</v>
      </c>
      <c r="D183" s="408"/>
      <c r="E183" s="395">
        <v>19002</v>
      </c>
      <c r="F183" s="409">
        <v>0</v>
      </c>
      <c r="G183" s="409">
        <v>0</v>
      </c>
      <c r="H183" s="409">
        <v>0</v>
      </c>
      <c r="I183" s="409">
        <v>0</v>
      </c>
      <c r="J183" s="409">
        <v>0</v>
      </c>
      <c r="K183" s="409">
        <v>0</v>
      </c>
      <c r="L183" s="409">
        <v>0</v>
      </c>
      <c r="M183" s="409">
        <v>0</v>
      </c>
      <c r="N183" s="344">
        <f t="shared" si="43"/>
        <v>19002</v>
      </c>
      <c r="O183" s="408"/>
      <c r="P183" s="395">
        <v>99079</v>
      </c>
      <c r="Q183" s="395">
        <v>15925</v>
      </c>
      <c r="R183" s="395">
        <v>106446</v>
      </c>
      <c r="S183" s="409">
        <v>0</v>
      </c>
      <c r="T183" s="395">
        <v>143739</v>
      </c>
      <c r="U183" s="409">
        <v>0</v>
      </c>
      <c r="V183" s="395">
        <v>550000</v>
      </c>
      <c r="W183" s="349">
        <f t="shared" si="52"/>
        <v>915189</v>
      </c>
      <c r="X183" s="408"/>
      <c r="Y183" s="409"/>
      <c r="Z183" s="409"/>
      <c r="AA183" s="409"/>
      <c r="AB183" s="409"/>
      <c r="AC183" s="409"/>
      <c r="AD183" s="409"/>
      <c r="AE183" s="410">
        <f t="shared" si="44"/>
        <v>0</v>
      </c>
      <c r="AF183" s="408"/>
      <c r="AG183" s="344">
        <f t="shared" si="53"/>
        <v>934191</v>
      </c>
      <c r="AH183" s="408"/>
      <c r="AI183" s="343">
        <v>0</v>
      </c>
      <c r="AJ183" s="343">
        <v>0</v>
      </c>
      <c r="AK183" s="343">
        <v>0</v>
      </c>
      <c r="AL183" s="395">
        <v>15000</v>
      </c>
      <c r="AM183" s="344">
        <f t="shared" si="49"/>
        <v>15000</v>
      </c>
      <c r="AN183" s="408"/>
      <c r="AO183" s="395">
        <v>488686</v>
      </c>
      <c r="AP183" s="343">
        <v>0</v>
      </c>
      <c r="AQ183" s="343">
        <v>0</v>
      </c>
      <c r="AR183" s="395">
        <v>3000</v>
      </c>
      <c r="AS183" s="344">
        <f t="shared" si="45"/>
        <v>491686</v>
      </c>
      <c r="AT183" s="408"/>
      <c r="AU183" s="395">
        <v>110317</v>
      </c>
      <c r="AV183" s="395">
        <v>15000</v>
      </c>
      <c r="AW183" s="395">
        <v>40000</v>
      </c>
      <c r="AX183" s="395">
        <v>1000</v>
      </c>
      <c r="AY183" s="343">
        <v>0</v>
      </c>
      <c r="AZ183" s="395">
        <v>3000</v>
      </c>
      <c r="BA183" s="344">
        <f t="shared" si="50"/>
        <v>169317</v>
      </c>
      <c r="BB183" s="408"/>
      <c r="BC183" s="395">
        <v>15000</v>
      </c>
      <c r="BD183" s="395">
        <v>158821</v>
      </c>
      <c r="BE183" s="395">
        <v>118385</v>
      </c>
      <c r="BF183" s="343">
        <v>0</v>
      </c>
      <c r="BG183" s="344">
        <f t="shared" si="51"/>
        <v>292206</v>
      </c>
      <c r="BH183" s="408"/>
      <c r="BI183" s="395">
        <v>158666</v>
      </c>
      <c r="BJ183" s="408"/>
      <c r="BK183" s="343">
        <v>0</v>
      </c>
      <c r="BL183" s="343">
        <v>0</v>
      </c>
      <c r="BM183" s="395">
        <v>3363</v>
      </c>
      <c r="BN183" s="395">
        <v>153890</v>
      </c>
      <c r="BO183" s="395">
        <v>99060</v>
      </c>
      <c r="BP183" s="343">
        <v>0</v>
      </c>
      <c r="BQ183" s="343">
        <v>0</v>
      </c>
      <c r="BR183" s="343">
        <v>0</v>
      </c>
      <c r="BS183" s="343">
        <v>0</v>
      </c>
      <c r="BT183" s="343">
        <v>0</v>
      </c>
      <c r="BU183" s="343">
        <v>0</v>
      </c>
      <c r="BV183" s="343">
        <v>0</v>
      </c>
      <c r="BW183" s="344">
        <f t="shared" si="48"/>
        <v>256313</v>
      </c>
      <c r="BX183" s="345" t="s">
        <v>12</v>
      </c>
      <c r="BY183" s="344">
        <f t="shared" si="56"/>
        <v>1383188</v>
      </c>
      <c r="BZ183" s="345" t="s">
        <v>12</v>
      </c>
      <c r="CA183" s="344">
        <f t="shared" si="55"/>
        <v>-448997</v>
      </c>
      <c r="CB183" s="345" t="s">
        <v>12</v>
      </c>
      <c r="CC183" s="343">
        <v>0</v>
      </c>
      <c r="CD183" s="408"/>
      <c r="CE183" s="344">
        <f t="shared" si="54"/>
        <v>126727</v>
      </c>
      <c r="CF183" s="408"/>
      <c r="CG183" s="395">
        <v>122500</v>
      </c>
      <c r="CH183" s="395">
        <v>4227</v>
      </c>
      <c r="CI183" s="344">
        <f t="shared" si="46"/>
        <v>0</v>
      </c>
      <c r="CJ183" s="394" t="s">
        <v>732</v>
      </c>
      <c r="CK183" s="417"/>
      <c r="CL183" s="415"/>
      <c r="CM183" s="415"/>
      <c r="CN183" s="415"/>
      <c r="CO183" s="415"/>
      <c r="CP183" s="415"/>
      <c r="CQ183" s="415"/>
      <c r="CR183" s="415"/>
      <c r="CS183" s="415"/>
      <c r="CT183" s="415"/>
      <c r="CU183" s="415"/>
      <c r="CV183" s="415"/>
      <c r="CW183" s="415"/>
      <c r="CX183" s="415"/>
      <c r="CY183" s="415"/>
      <c r="CZ183" s="415"/>
    </row>
    <row r="184" spans="1:104" x14ac:dyDescent="0.2">
      <c r="A184" s="343">
        <f t="shared" si="42"/>
        <v>1</v>
      </c>
      <c r="B184" s="346" t="s">
        <v>408</v>
      </c>
      <c r="C184" s="395">
        <v>2987802</v>
      </c>
      <c r="D184" s="408"/>
      <c r="E184" s="395">
        <v>1253546</v>
      </c>
      <c r="F184" s="409">
        <v>0</v>
      </c>
      <c r="G184" s="395">
        <v>13543</v>
      </c>
      <c r="H184" s="395">
        <v>63</v>
      </c>
      <c r="I184" s="409">
        <v>0</v>
      </c>
      <c r="J184" s="409">
        <v>0</v>
      </c>
      <c r="K184" s="409">
        <v>0</v>
      </c>
      <c r="L184" s="409">
        <v>0</v>
      </c>
      <c r="M184" s="409">
        <v>0</v>
      </c>
      <c r="N184" s="344">
        <f t="shared" si="43"/>
        <v>1267152</v>
      </c>
      <c r="O184" s="408"/>
      <c r="P184" s="395">
        <v>86926</v>
      </c>
      <c r="Q184" s="409"/>
      <c r="R184" s="395">
        <v>83670</v>
      </c>
      <c r="S184" s="409">
        <v>0</v>
      </c>
      <c r="T184" s="395">
        <v>13327</v>
      </c>
      <c r="U184" s="409">
        <v>0</v>
      </c>
      <c r="V184" s="409">
        <v>0</v>
      </c>
      <c r="W184" s="349">
        <f t="shared" si="52"/>
        <v>183923</v>
      </c>
      <c r="X184" s="408"/>
      <c r="Y184" s="409"/>
      <c r="Z184" s="409"/>
      <c r="AA184" s="409"/>
      <c r="AB184" s="409"/>
      <c r="AC184" s="409"/>
      <c r="AD184" s="409"/>
      <c r="AE184" s="410">
        <f t="shared" si="44"/>
        <v>0</v>
      </c>
      <c r="AF184" s="408"/>
      <c r="AG184" s="344">
        <f t="shared" si="53"/>
        <v>1451075</v>
      </c>
      <c r="AH184" s="408"/>
      <c r="AI184" s="343">
        <v>0</v>
      </c>
      <c r="AJ184" s="343">
        <v>0</v>
      </c>
      <c r="AK184" s="343">
        <v>0</v>
      </c>
      <c r="AL184" s="343">
        <v>0</v>
      </c>
      <c r="AM184" s="344">
        <f t="shared" si="49"/>
        <v>0</v>
      </c>
      <c r="AN184" s="408"/>
      <c r="AO184" s="395">
        <v>181118</v>
      </c>
      <c r="AP184" s="343">
        <v>0</v>
      </c>
      <c r="AQ184" s="343">
        <v>0</v>
      </c>
      <c r="AR184" s="343">
        <v>0</v>
      </c>
      <c r="AS184" s="344">
        <f t="shared" si="45"/>
        <v>181118</v>
      </c>
      <c r="AT184" s="408"/>
      <c r="AU184" s="395">
        <v>231121</v>
      </c>
      <c r="AV184" s="395">
        <v>55505</v>
      </c>
      <c r="AW184" s="395">
        <v>89311</v>
      </c>
      <c r="AX184" s="343">
        <v>0</v>
      </c>
      <c r="AY184" s="343">
        <v>0</v>
      </c>
      <c r="AZ184" s="395">
        <v>28135</v>
      </c>
      <c r="BA184" s="344">
        <f t="shared" si="50"/>
        <v>404072</v>
      </c>
      <c r="BB184" s="408"/>
      <c r="BC184" s="395">
        <v>416913</v>
      </c>
      <c r="BD184" s="343">
        <v>0</v>
      </c>
      <c r="BE184" s="395">
        <v>45355</v>
      </c>
      <c r="BF184" s="343">
        <v>0</v>
      </c>
      <c r="BG184" s="344">
        <f t="shared" si="51"/>
        <v>462268</v>
      </c>
      <c r="BH184" s="408"/>
      <c r="BI184" s="395">
        <v>870728</v>
      </c>
      <c r="BJ184" s="408"/>
      <c r="BK184" s="343">
        <v>0</v>
      </c>
      <c r="BL184" s="343">
        <v>0</v>
      </c>
      <c r="BM184" s="343">
        <v>0</v>
      </c>
      <c r="BN184" s="343">
        <v>0</v>
      </c>
      <c r="BO184" s="343">
        <v>0</v>
      </c>
      <c r="BP184" s="396">
        <v>533546</v>
      </c>
      <c r="BQ184" s="343">
        <v>0</v>
      </c>
      <c r="BR184" s="343">
        <v>0</v>
      </c>
      <c r="BS184" s="343">
        <v>0</v>
      </c>
      <c r="BT184" s="343">
        <v>0</v>
      </c>
      <c r="BU184" s="343">
        <v>0</v>
      </c>
      <c r="BV184" s="343">
        <v>0</v>
      </c>
      <c r="BW184" s="344">
        <f t="shared" si="48"/>
        <v>533546</v>
      </c>
      <c r="BX184" s="345" t="s">
        <v>12</v>
      </c>
      <c r="BY184" s="344">
        <f t="shared" si="56"/>
        <v>2451732</v>
      </c>
      <c r="BZ184" s="345" t="s">
        <v>12</v>
      </c>
      <c r="CA184" s="344">
        <f t="shared" si="55"/>
        <v>-1000657</v>
      </c>
      <c r="CB184" s="345" t="s">
        <v>12</v>
      </c>
      <c r="CC184" s="343">
        <v>0</v>
      </c>
      <c r="CD184" s="408"/>
      <c r="CE184" s="344">
        <f t="shared" si="54"/>
        <v>1987145</v>
      </c>
      <c r="CF184" s="408"/>
      <c r="CG184" s="439"/>
      <c r="CH184" s="395">
        <v>1987145</v>
      </c>
      <c r="CI184" s="344">
        <f t="shared" si="46"/>
        <v>0</v>
      </c>
      <c r="CJ184" s="394" t="s">
        <v>732</v>
      </c>
      <c r="CK184" s="417"/>
      <c r="CL184" s="415"/>
      <c r="CM184" s="415"/>
      <c r="CN184" s="415"/>
      <c r="CO184" s="415"/>
      <c r="CP184" s="415"/>
      <c r="CQ184" s="415"/>
      <c r="CR184" s="415"/>
      <c r="CS184" s="415"/>
      <c r="CT184" s="415"/>
      <c r="CU184" s="415"/>
      <c r="CV184" s="415"/>
      <c r="CW184" s="415"/>
      <c r="CX184" s="415"/>
      <c r="CY184" s="415"/>
      <c r="CZ184" s="415"/>
    </row>
    <row r="185" spans="1:104" x14ac:dyDescent="0.2">
      <c r="A185" s="343">
        <f t="shared" si="42"/>
        <v>1</v>
      </c>
      <c r="B185" s="346" t="s">
        <v>409</v>
      </c>
      <c r="C185" s="411">
        <v>0</v>
      </c>
      <c r="D185" s="408"/>
      <c r="E185" s="409">
        <v>0</v>
      </c>
      <c r="F185" s="409">
        <v>0</v>
      </c>
      <c r="G185" s="409">
        <v>0</v>
      </c>
      <c r="H185" s="409">
        <v>0</v>
      </c>
      <c r="I185" s="409">
        <v>0</v>
      </c>
      <c r="J185" s="409">
        <v>0</v>
      </c>
      <c r="K185" s="409">
        <v>0</v>
      </c>
      <c r="L185" s="409">
        <v>0</v>
      </c>
      <c r="M185" s="395">
        <v>115369</v>
      </c>
      <c r="N185" s="344">
        <f t="shared" si="43"/>
        <v>115369</v>
      </c>
      <c r="O185" s="408"/>
      <c r="P185" s="395">
        <v>13661</v>
      </c>
      <c r="Q185" s="395">
        <v>2053</v>
      </c>
      <c r="R185" s="395">
        <v>12521</v>
      </c>
      <c r="S185" s="409">
        <v>0</v>
      </c>
      <c r="T185" s="409">
        <v>0</v>
      </c>
      <c r="U185" s="409">
        <v>0</v>
      </c>
      <c r="V185" s="409">
        <v>0</v>
      </c>
      <c r="W185" s="349">
        <f t="shared" si="52"/>
        <v>28235</v>
      </c>
      <c r="X185" s="408"/>
      <c r="Y185" s="409"/>
      <c r="Z185" s="409"/>
      <c r="AA185" s="409"/>
      <c r="AB185" s="409"/>
      <c r="AC185" s="409"/>
      <c r="AD185" s="409"/>
      <c r="AE185" s="410">
        <f t="shared" si="44"/>
        <v>0</v>
      </c>
      <c r="AF185" s="408"/>
      <c r="AG185" s="344">
        <f t="shared" si="53"/>
        <v>143604</v>
      </c>
      <c r="AH185" s="408"/>
      <c r="AI185" s="343">
        <v>0</v>
      </c>
      <c r="AJ185" s="343">
        <v>0</v>
      </c>
      <c r="AK185" s="343">
        <v>0</v>
      </c>
      <c r="AL185" s="343">
        <v>0</v>
      </c>
      <c r="AM185" s="344">
        <f t="shared" si="49"/>
        <v>0</v>
      </c>
      <c r="AN185" s="408"/>
      <c r="AO185" s="395">
        <v>115000</v>
      </c>
      <c r="AP185" s="343">
        <v>0</v>
      </c>
      <c r="AQ185" s="343">
        <v>0</v>
      </c>
      <c r="AR185" s="395">
        <v>369</v>
      </c>
      <c r="AS185" s="344">
        <f t="shared" si="45"/>
        <v>115369</v>
      </c>
      <c r="AT185" s="408"/>
      <c r="AU185" s="343">
        <v>0</v>
      </c>
      <c r="AV185" s="343">
        <v>0</v>
      </c>
      <c r="AW185" s="343">
        <v>0</v>
      </c>
      <c r="AX185" s="343">
        <v>0</v>
      </c>
      <c r="AY185" s="343">
        <v>0</v>
      </c>
      <c r="AZ185" s="343">
        <v>0</v>
      </c>
      <c r="BA185" s="344">
        <f t="shared" si="50"/>
        <v>0</v>
      </c>
      <c r="BB185" s="408"/>
      <c r="BC185" s="343">
        <v>0</v>
      </c>
      <c r="BD185" s="343">
        <v>0</v>
      </c>
      <c r="BE185" s="343">
        <v>0</v>
      </c>
      <c r="BF185" s="343">
        <v>0</v>
      </c>
      <c r="BG185" s="344">
        <f t="shared" si="51"/>
        <v>0</v>
      </c>
      <c r="BH185" s="408"/>
      <c r="BI185" s="343">
        <v>0</v>
      </c>
      <c r="BJ185" s="408"/>
      <c r="BK185" s="343">
        <v>0</v>
      </c>
      <c r="BL185" s="343">
        <v>0</v>
      </c>
      <c r="BM185" s="343">
        <v>0</v>
      </c>
      <c r="BN185" s="343">
        <v>0</v>
      </c>
      <c r="BO185" s="343">
        <v>0</v>
      </c>
      <c r="BP185" s="343">
        <v>0</v>
      </c>
      <c r="BQ185" s="343">
        <v>0</v>
      </c>
      <c r="BR185" s="343">
        <v>0</v>
      </c>
      <c r="BS185" s="343">
        <v>0</v>
      </c>
      <c r="BT185" s="395">
        <v>28235</v>
      </c>
      <c r="BU185" s="343">
        <v>0</v>
      </c>
      <c r="BV185" s="343">
        <v>0</v>
      </c>
      <c r="BW185" s="344">
        <f t="shared" si="48"/>
        <v>28235</v>
      </c>
      <c r="BX185" s="345" t="s">
        <v>12</v>
      </c>
      <c r="BY185" s="344">
        <f t="shared" si="56"/>
        <v>143604</v>
      </c>
      <c r="BZ185" s="345" t="s">
        <v>12</v>
      </c>
      <c r="CA185" s="344">
        <f>((+AE185+W185+N185)-BY185)</f>
        <v>0</v>
      </c>
      <c r="CB185" s="345" t="s">
        <v>12</v>
      </c>
      <c r="CC185" s="343">
        <v>0</v>
      </c>
      <c r="CD185" s="408"/>
      <c r="CE185" s="344">
        <f t="shared" si="54"/>
        <v>0</v>
      </c>
      <c r="CF185" s="408"/>
      <c r="CG185" s="439"/>
      <c r="CH185" s="439"/>
      <c r="CI185" s="344">
        <f t="shared" si="46"/>
        <v>0</v>
      </c>
      <c r="CJ185" s="394" t="s">
        <v>732</v>
      </c>
      <c r="CK185" s="417"/>
      <c r="CL185" s="415"/>
      <c r="CM185" s="415"/>
      <c r="CN185" s="415"/>
      <c r="CO185" s="415"/>
      <c r="CP185" s="415"/>
      <c r="CQ185" s="415"/>
      <c r="CR185" s="415"/>
      <c r="CS185" s="415"/>
      <c r="CT185" s="415"/>
      <c r="CU185" s="415"/>
      <c r="CV185" s="415"/>
      <c r="CW185" s="415"/>
      <c r="CX185" s="415"/>
      <c r="CY185" s="415"/>
      <c r="CZ185" s="415"/>
    </row>
    <row r="186" spans="1:104" x14ac:dyDescent="0.2">
      <c r="A186" s="343">
        <f t="shared" si="42"/>
        <v>0</v>
      </c>
      <c r="B186" s="398" t="s">
        <v>410</v>
      </c>
      <c r="C186" s="411">
        <v>0</v>
      </c>
      <c r="D186" s="408"/>
      <c r="E186" s="409">
        <v>0</v>
      </c>
      <c r="F186" s="409">
        <v>0</v>
      </c>
      <c r="G186" s="409">
        <v>0</v>
      </c>
      <c r="H186" s="409">
        <v>0</v>
      </c>
      <c r="I186" s="409">
        <v>0</v>
      </c>
      <c r="J186" s="409">
        <v>0</v>
      </c>
      <c r="K186" s="409">
        <v>0</v>
      </c>
      <c r="L186" s="409">
        <v>0</v>
      </c>
      <c r="M186" s="409">
        <v>0</v>
      </c>
      <c r="N186" s="410">
        <f t="shared" si="43"/>
        <v>0</v>
      </c>
      <c r="O186" s="408"/>
      <c r="P186" s="409">
        <v>0</v>
      </c>
      <c r="Q186" s="409"/>
      <c r="R186" s="409"/>
      <c r="S186" s="409">
        <v>0</v>
      </c>
      <c r="T186" s="409">
        <v>0</v>
      </c>
      <c r="U186" s="409">
        <v>0</v>
      </c>
      <c r="V186" s="409">
        <v>0</v>
      </c>
      <c r="W186" s="414">
        <f t="shared" si="52"/>
        <v>0</v>
      </c>
      <c r="X186" s="345" t="s">
        <v>694</v>
      </c>
      <c r="Y186" s="409"/>
      <c r="Z186" s="409"/>
      <c r="AA186" s="409"/>
      <c r="AB186" s="409"/>
      <c r="AC186" s="409"/>
      <c r="AD186" s="409"/>
      <c r="AE186" s="410">
        <f t="shared" si="44"/>
        <v>0</v>
      </c>
      <c r="AF186" s="408"/>
      <c r="AG186" s="344">
        <f t="shared" si="53"/>
        <v>0</v>
      </c>
      <c r="AH186" s="408"/>
      <c r="AI186" s="343">
        <v>0</v>
      </c>
      <c r="AJ186" s="343">
        <v>0</v>
      </c>
      <c r="AK186" s="343">
        <v>0</v>
      </c>
      <c r="AL186" s="343">
        <v>0</v>
      </c>
      <c r="AM186" s="344">
        <f t="shared" si="49"/>
        <v>0</v>
      </c>
      <c r="AN186" s="408"/>
      <c r="AO186" s="343">
        <v>0</v>
      </c>
      <c r="AP186" s="343">
        <v>0</v>
      </c>
      <c r="AQ186" s="343">
        <v>0</v>
      </c>
      <c r="AR186" s="343">
        <v>0</v>
      </c>
      <c r="AS186" s="344">
        <f t="shared" si="45"/>
        <v>0</v>
      </c>
      <c r="AT186" s="408"/>
      <c r="AU186" s="343">
        <v>0</v>
      </c>
      <c r="AV186" s="343">
        <v>0</v>
      </c>
      <c r="AW186" s="343">
        <v>0</v>
      </c>
      <c r="AX186" s="343">
        <v>0</v>
      </c>
      <c r="AY186" s="343">
        <v>0</v>
      </c>
      <c r="AZ186" s="343">
        <v>0</v>
      </c>
      <c r="BA186" s="344">
        <f t="shared" si="50"/>
        <v>0</v>
      </c>
      <c r="BB186" s="408"/>
      <c r="BC186" s="343">
        <v>0</v>
      </c>
      <c r="BD186" s="343">
        <v>0</v>
      </c>
      <c r="BE186" s="343">
        <v>0</v>
      </c>
      <c r="BF186" s="343">
        <v>0</v>
      </c>
      <c r="BG186" s="344">
        <f t="shared" si="51"/>
        <v>0</v>
      </c>
      <c r="BH186" s="408"/>
      <c r="BI186" s="343">
        <v>0</v>
      </c>
      <c r="BJ186" s="408"/>
      <c r="BK186" s="343">
        <v>0</v>
      </c>
      <c r="BL186" s="343">
        <v>0</v>
      </c>
      <c r="BM186" s="343">
        <v>0</v>
      </c>
      <c r="BN186" s="343">
        <v>0</v>
      </c>
      <c r="BO186" s="343">
        <v>0</v>
      </c>
      <c r="BP186" s="343">
        <v>0</v>
      </c>
      <c r="BQ186" s="343">
        <v>0</v>
      </c>
      <c r="BR186" s="343">
        <v>0</v>
      </c>
      <c r="BS186" s="343">
        <v>0</v>
      </c>
      <c r="BT186" s="343">
        <v>0</v>
      </c>
      <c r="BU186" s="343">
        <v>0</v>
      </c>
      <c r="BV186" s="343">
        <v>0</v>
      </c>
      <c r="BW186" s="344">
        <f t="shared" si="48"/>
        <v>0</v>
      </c>
      <c r="BX186" s="345" t="s">
        <v>12</v>
      </c>
      <c r="BY186" s="344">
        <f t="shared" si="56"/>
        <v>0</v>
      </c>
      <c r="BZ186" s="345" t="s">
        <v>12</v>
      </c>
      <c r="CA186" s="344">
        <f t="shared" si="55"/>
        <v>0</v>
      </c>
      <c r="CB186" s="345" t="s">
        <v>12</v>
      </c>
      <c r="CC186" s="343">
        <v>0</v>
      </c>
      <c r="CD186" s="408"/>
      <c r="CE186" s="344">
        <f t="shared" si="54"/>
        <v>0</v>
      </c>
      <c r="CF186" s="408"/>
      <c r="CG186" s="439"/>
      <c r="CH186" s="439"/>
      <c r="CI186" s="344">
        <f t="shared" si="46"/>
        <v>0</v>
      </c>
      <c r="CJ186" s="443"/>
      <c r="CK186" s="417"/>
      <c r="CL186" s="415"/>
      <c r="CM186" s="415"/>
      <c r="CN186" s="415"/>
      <c r="CO186" s="415"/>
      <c r="CP186" s="415"/>
      <c r="CQ186" s="415"/>
      <c r="CR186" s="415"/>
      <c r="CS186" s="415"/>
      <c r="CT186" s="415"/>
      <c r="CU186" s="415"/>
      <c r="CV186" s="415"/>
      <c r="CW186" s="415"/>
      <c r="CX186" s="415"/>
      <c r="CY186" s="415"/>
      <c r="CZ186" s="415"/>
    </row>
    <row r="187" spans="1:104" x14ac:dyDescent="0.2">
      <c r="A187" s="343">
        <f t="shared" si="42"/>
        <v>1</v>
      </c>
      <c r="B187" s="346" t="s">
        <v>411</v>
      </c>
      <c r="C187" s="460">
        <v>90259</v>
      </c>
      <c r="D187" s="408"/>
      <c r="E187" s="409">
        <v>0</v>
      </c>
      <c r="F187" s="409">
        <v>0</v>
      </c>
      <c r="G187" s="460">
        <v>377</v>
      </c>
      <c r="H187" s="409">
        <v>0</v>
      </c>
      <c r="I187" s="409">
        <v>0</v>
      </c>
      <c r="J187" s="409">
        <v>0</v>
      </c>
      <c r="K187" s="409">
        <v>0</v>
      </c>
      <c r="L187" s="409">
        <v>0</v>
      </c>
      <c r="M187" s="460">
        <v>3642</v>
      </c>
      <c r="N187" s="410">
        <f t="shared" si="43"/>
        <v>4019</v>
      </c>
      <c r="O187" s="408"/>
      <c r="P187" s="460">
        <v>40407</v>
      </c>
      <c r="Q187" s="460">
        <v>6151</v>
      </c>
      <c r="R187" s="460">
        <v>32736</v>
      </c>
      <c r="S187" s="409">
        <v>0</v>
      </c>
      <c r="T187" s="409">
        <v>0</v>
      </c>
      <c r="U187" s="409">
        <v>0</v>
      </c>
      <c r="V187" s="409">
        <v>0</v>
      </c>
      <c r="W187" s="414">
        <f t="shared" si="52"/>
        <v>79294</v>
      </c>
      <c r="X187" s="408"/>
      <c r="Y187" s="409"/>
      <c r="Z187" s="409"/>
      <c r="AA187" s="409"/>
      <c r="AB187" s="409"/>
      <c r="AC187" s="409"/>
      <c r="AD187" s="460">
        <v>100000</v>
      </c>
      <c r="AE187" s="410">
        <f t="shared" si="44"/>
        <v>100000</v>
      </c>
      <c r="AF187" s="408"/>
      <c r="AG187" s="344">
        <f t="shared" si="53"/>
        <v>183313</v>
      </c>
      <c r="AH187" s="408"/>
      <c r="AI187" s="343">
        <v>0</v>
      </c>
      <c r="AJ187" s="343">
        <v>0</v>
      </c>
      <c r="AK187" s="343">
        <v>0</v>
      </c>
      <c r="AL187" s="343">
        <v>0</v>
      </c>
      <c r="AM187" s="344">
        <f t="shared" si="49"/>
        <v>0</v>
      </c>
      <c r="AN187" s="408"/>
      <c r="AO187" s="343">
        <v>0</v>
      </c>
      <c r="AP187" s="343">
        <v>0</v>
      </c>
      <c r="AQ187" s="343">
        <v>0</v>
      </c>
      <c r="AR187" s="343">
        <v>0</v>
      </c>
      <c r="AS187" s="344">
        <f t="shared" si="45"/>
        <v>0</v>
      </c>
      <c r="AT187" s="408"/>
      <c r="AU187" s="343">
        <v>0</v>
      </c>
      <c r="AV187" s="343">
        <v>0</v>
      </c>
      <c r="AW187" s="343">
        <v>0</v>
      </c>
      <c r="AX187" s="343">
        <v>0</v>
      </c>
      <c r="AY187" s="343">
        <v>0</v>
      </c>
      <c r="AZ187" s="460">
        <v>33575</v>
      </c>
      <c r="BA187" s="344">
        <f t="shared" si="50"/>
        <v>33575</v>
      </c>
      <c r="BB187" s="408"/>
      <c r="BC187" s="343">
        <v>0</v>
      </c>
      <c r="BD187" s="343">
        <v>0</v>
      </c>
      <c r="BE187" s="460">
        <v>11612</v>
      </c>
      <c r="BF187" s="343">
        <v>0</v>
      </c>
      <c r="BG187" s="344">
        <f t="shared" si="51"/>
        <v>11612</v>
      </c>
      <c r="BH187" s="408"/>
      <c r="BI187" s="343">
        <v>0</v>
      </c>
      <c r="BJ187" s="408"/>
      <c r="BK187" s="343">
        <v>0</v>
      </c>
      <c r="BL187" s="343">
        <v>0</v>
      </c>
      <c r="BM187" s="460">
        <v>3298</v>
      </c>
      <c r="BN187" s="460">
        <v>1425</v>
      </c>
      <c r="BO187" s="343">
        <v>0</v>
      </c>
      <c r="BP187" s="343">
        <v>0</v>
      </c>
      <c r="BQ187" s="343">
        <v>0</v>
      </c>
      <c r="BR187" s="343">
        <v>0</v>
      </c>
      <c r="BS187" s="343">
        <v>0</v>
      </c>
      <c r="BT187" s="343">
        <v>0</v>
      </c>
      <c r="BU187" s="343">
        <v>0</v>
      </c>
      <c r="BV187" s="460">
        <v>4431</v>
      </c>
      <c r="BW187" s="344">
        <f t="shared" si="48"/>
        <v>9154</v>
      </c>
      <c r="BX187" s="345" t="s">
        <v>12</v>
      </c>
      <c r="BY187" s="344">
        <f t="shared" si="56"/>
        <v>54341</v>
      </c>
      <c r="BZ187" s="345" t="s">
        <v>12</v>
      </c>
      <c r="CA187" s="344">
        <f t="shared" si="55"/>
        <v>128972</v>
      </c>
      <c r="CB187" s="345" t="s">
        <v>12</v>
      </c>
      <c r="CC187" s="343">
        <v>0</v>
      </c>
      <c r="CD187" s="408"/>
      <c r="CE187" s="344">
        <f t="shared" si="54"/>
        <v>219231</v>
      </c>
      <c r="CF187" s="408"/>
      <c r="CG187" s="460">
        <v>100000</v>
      </c>
      <c r="CH187" s="460">
        <v>119231</v>
      </c>
      <c r="CI187" s="344">
        <f t="shared" si="46"/>
        <v>0</v>
      </c>
      <c r="CJ187" s="443" t="s">
        <v>732</v>
      </c>
      <c r="CK187" s="417"/>
      <c r="CL187" s="415"/>
      <c r="CM187" s="415"/>
      <c r="CN187" s="415"/>
      <c r="CO187" s="415"/>
      <c r="CP187" s="415"/>
      <c r="CQ187" s="415"/>
      <c r="CR187" s="415"/>
      <c r="CS187" s="415"/>
      <c r="CT187" s="415"/>
      <c r="CU187" s="415"/>
      <c r="CV187" s="415"/>
      <c r="CW187" s="415"/>
      <c r="CX187" s="415"/>
      <c r="CY187" s="415"/>
      <c r="CZ187" s="415"/>
    </row>
    <row r="188" spans="1:104" x14ac:dyDescent="0.2">
      <c r="A188" s="343">
        <f t="shared" si="42"/>
        <v>1</v>
      </c>
      <c r="B188" s="346" t="s">
        <v>412</v>
      </c>
      <c r="C188" s="411">
        <v>0</v>
      </c>
      <c r="D188" s="408"/>
      <c r="E188" s="395">
        <v>10078</v>
      </c>
      <c r="F188" s="409">
        <v>0</v>
      </c>
      <c r="G188" s="409">
        <v>0</v>
      </c>
      <c r="H188" s="409">
        <v>0</v>
      </c>
      <c r="I188" s="409">
        <v>0</v>
      </c>
      <c r="J188" s="409">
        <v>0</v>
      </c>
      <c r="K188" s="409">
        <v>0</v>
      </c>
      <c r="L188" s="409">
        <v>0</v>
      </c>
      <c r="M188" s="409">
        <v>0</v>
      </c>
      <c r="N188" s="344">
        <f t="shared" si="43"/>
        <v>10078</v>
      </c>
      <c r="O188" s="408"/>
      <c r="P188" s="395">
        <v>14633</v>
      </c>
      <c r="Q188" s="409"/>
      <c r="R188" s="409"/>
      <c r="S188" s="395">
        <v>25537</v>
      </c>
      <c r="T188" s="409">
        <v>0</v>
      </c>
      <c r="U188" s="409">
        <v>0</v>
      </c>
      <c r="V188" s="409">
        <v>0</v>
      </c>
      <c r="W188" s="348">
        <f t="shared" si="52"/>
        <v>40170</v>
      </c>
      <c r="X188" s="408"/>
      <c r="Y188" s="409"/>
      <c r="Z188" s="409"/>
      <c r="AA188" s="409"/>
      <c r="AB188" s="409"/>
      <c r="AC188" s="409"/>
      <c r="AD188" s="409"/>
      <c r="AE188" s="410">
        <f t="shared" si="44"/>
        <v>0</v>
      </c>
      <c r="AF188" s="408"/>
      <c r="AG188" s="344">
        <f t="shared" si="53"/>
        <v>50248</v>
      </c>
      <c r="AH188" s="408"/>
      <c r="AI188" s="343">
        <v>0</v>
      </c>
      <c r="AJ188" s="343">
        <v>0</v>
      </c>
      <c r="AK188" s="343">
        <v>0</v>
      </c>
      <c r="AL188" s="343">
        <v>0</v>
      </c>
      <c r="AM188" s="344">
        <f t="shared" si="49"/>
        <v>0</v>
      </c>
      <c r="AN188" s="408"/>
      <c r="AO188" s="343">
        <v>0</v>
      </c>
      <c r="AP188" s="343">
        <v>0</v>
      </c>
      <c r="AQ188" s="343">
        <v>0</v>
      </c>
      <c r="AR188" s="343">
        <v>0</v>
      </c>
      <c r="AS188" s="344">
        <f t="shared" si="45"/>
        <v>0</v>
      </c>
      <c r="AT188" s="408"/>
      <c r="AU188" s="343">
        <v>0</v>
      </c>
      <c r="AV188" s="395">
        <v>1300</v>
      </c>
      <c r="AW188" s="395">
        <v>11073</v>
      </c>
      <c r="AX188" s="395">
        <v>8044</v>
      </c>
      <c r="AY188" s="343">
        <v>0</v>
      </c>
      <c r="AZ188" s="395">
        <v>713</v>
      </c>
      <c r="BA188" s="344">
        <f t="shared" si="50"/>
        <v>21130</v>
      </c>
      <c r="BB188" s="408"/>
      <c r="BC188" s="395">
        <v>46783</v>
      </c>
      <c r="BD188" s="343">
        <v>0</v>
      </c>
      <c r="BE188" s="395">
        <v>5651</v>
      </c>
      <c r="BF188" s="343">
        <v>0</v>
      </c>
      <c r="BG188" s="344">
        <f t="shared" si="51"/>
        <v>52434</v>
      </c>
      <c r="BH188" s="408"/>
      <c r="BI188" s="395">
        <v>8314</v>
      </c>
      <c r="BJ188" s="408"/>
      <c r="BK188" s="343">
        <v>0</v>
      </c>
      <c r="BL188" s="343">
        <v>0</v>
      </c>
      <c r="BM188" s="395">
        <v>2492</v>
      </c>
      <c r="BN188" s="395">
        <v>1227</v>
      </c>
      <c r="BO188" s="395">
        <v>1000</v>
      </c>
      <c r="BP188" s="343">
        <v>0</v>
      </c>
      <c r="BQ188" s="343">
        <v>0</v>
      </c>
      <c r="BR188" s="343">
        <v>0</v>
      </c>
      <c r="BS188" s="343">
        <v>0</v>
      </c>
      <c r="BT188" s="343">
        <v>0</v>
      </c>
      <c r="BU188" s="343">
        <v>0</v>
      </c>
      <c r="BV188" s="343">
        <v>0</v>
      </c>
      <c r="BW188" s="344">
        <f t="shared" si="48"/>
        <v>4719</v>
      </c>
      <c r="BX188" s="345" t="s">
        <v>12</v>
      </c>
      <c r="BY188" s="344">
        <f t="shared" si="56"/>
        <v>86597</v>
      </c>
      <c r="BZ188" s="345" t="s">
        <v>12</v>
      </c>
      <c r="CA188" s="344">
        <f t="shared" si="55"/>
        <v>-36349</v>
      </c>
      <c r="CB188" s="345" t="s">
        <v>12</v>
      </c>
      <c r="CC188" s="343">
        <v>0</v>
      </c>
      <c r="CD188" s="408"/>
      <c r="CE188" s="344">
        <f t="shared" si="54"/>
        <v>-36349</v>
      </c>
      <c r="CF188" s="408"/>
      <c r="CG188" s="439"/>
      <c r="CH188" s="439"/>
      <c r="CI188" s="344">
        <f t="shared" si="46"/>
        <v>-36349</v>
      </c>
      <c r="CJ188" s="394" t="s">
        <v>732</v>
      </c>
      <c r="CK188" s="417"/>
      <c r="CL188" s="415"/>
      <c r="CM188" s="415"/>
      <c r="CN188" s="415"/>
      <c r="CO188" s="415"/>
      <c r="CP188" s="415"/>
      <c r="CQ188" s="415"/>
      <c r="CR188" s="415"/>
      <c r="CS188" s="415"/>
      <c r="CT188" s="415"/>
      <c r="CU188" s="415"/>
      <c r="CV188" s="415"/>
      <c r="CW188" s="415"/>
      <c r="CX188" s="415"/>
      <c r="CY188" s="415"/>
      <c r="CZ188" s="415"/>
    </row>
    <row r="189" spans="1:104" x14ac:dyDescent="0.2">
      <c r="A189" s="343">
        <f t="shared" si="42"/>
        <v>1</v>
      </c>
      <c r="B189" s="346" t="s">
        <v>413</v>
      </c>
      <c r="C189" s="407"/>
      <c r="D189" s="408"/>
      <c r="E189" s="395">
        <v>34944</v>
      </c>
      <c r="F189" s="409">
        <v>0</v>
      </c>
      <c r="G189" s="409">
        <v>0</v>
      </c>
      <c r="H189" s="409">
        <v>0</v>
      </c>
      <c r="I189" s="409">
        <v>0</v>
      </c>
      <c r="J189" s="409">
        <v>0</v>
      </c>
      <c r="K189" s="395">
        <v>385</v>
      </c>
      <c r="L189" s="409">
        <v>0</v>
      </c>
      <c r="M189" s="395">
        <v>190740</v>
      </c>
      <c r="N189" s="344">
        <f t="shared" si="43"/>
        <v>226069</v>
      </c>
      <c r="O189" s="408"/>
      <c r="P189" s="395">
        <v>87181</v>
      </c>
      <c r="Q189" s="409"/>
      <c r="R189" s="409"/>
      <c r="S189" s="409">
        <v>0</v>
      </c>
      <c r="T189" s="409">
        <v>0</v>
      </c>
      <c r="U189" s="409">
        <v>0</v>
      </c>
      <c r="V189" s="409">
        <v>0</v>
      </c>
      <c r="W189" s="349">
        <f t="shared" si="52"/>
        <v>87181</v>
      </c>
      <c r="X189" s="408"/>
      <c r="Y189" s="409"/>
      <c r="Z189" s="409"/>
      <c r="AA189" s="409"/>
      <c r="AB189" s="409"/>
      <c r="AC189" s="409"/>
      <c r="AD189" s="409"/>
      <c r="AE189" s="410">
        <f t="shared" si="44"/>
        <v>0</v>
      </c>
      <c r="AF189" s="408"/>
      <c r="AG189" s="344">
        <f t="shared" si="53"/>
        <v>313250</v>
      </c>
      <c r="AH189" s="408"/>
      <c r="AI189" s="343">
        <v>0</v>
      </c>
      <c r="AJ189" s="343">
        <v>0</v>
      </c>
      <c r="AK189" s="343">
        <v>0</v>
      </c>
      <c r="AL189" s="343">
        <v>0</v>
      </c>
      <c r="AM189" s="344">
        <f t="shared" si="49"/>
        <v>0</v>
      </c>
      <c r="AN189" s="408"/>
      <c r="AO189" s="343">
        <v>0</v>
      </c>
      <c r="AP189" s="343">
        <v>0</v>
      </c>
      <c r="AQ189" s="343">
        <v>0</v>
      </c>
      <c r="AR189" s="343">
        <v>0</v>
      </c>
      <c r="AS189" s="344">
        <f t="shared" si="45"/>
        <v>0</v>
      </c>
      <c r="AT189" s="408"/>
      <c r="AU189" s="395">
        <v>190862</v>
      </c>
      <c r="AV189" s="343">
        <v>0</v>
      </c>
      <c r="AW189" s="343">
        <v>0</v>
      </c>
      <c r="AX189" s="343">
        <v>0</v>
      </c>
      <c r="AY189" s="343">
        <v>0</v>
      </c>
      <c r="AZ189" s="395">
        <v>49047</v>
      </c>
      <c r="BA189" s="344">
        <f t="shared" si="50"/>
        <v>239909</v>
      </c>
      <c r="BB189" s="408"/>
      <c r="BC189" s="395">
        <v>39678</v>
      </c>
      <c r="BD189" s="343">
        <v>0</v>
      </c>
      <c r="BE189" s="343">
        <v>0</v>
      </c>
      <c r="BF189" s="395">
        <v>7086</v>
      </c>
      <c r="BG189" s="344">
        <f t="shared" si="51"/>
        <v>46764</v>
      </c>
      <c r="BH189" s="408"/>
      <c r="BI189" s="395">
        <v>3297</v>
      </c>
      <c r="BJ189" s="408"/>
      <c r="BK189" s="343">
        <v>0</v>
      </c>
      <c r="BL189" s="343">
        <v>0</v>
      </c>
      <c r="BM189" s="395">
        <v>23280</v>
      </c>
      <c r="BN189" s="343">
        <v>0</v>
      </c>
      <c r="BO189" s="343">
        <v>0</v>
      </c>
      <c r="BP189" s="343">
        <v>0</v>
      </c>
      <c r="BQ189" s="343">
        <v>0</v>
      </c>
      <c r="BR189" s="343">
        <v>0</v>
      </c>
      <c r="BS189" s="343">
        <v>0</v>
      </c>
      <c r="BT189" s="343">
        <v>0</v>
      </c>
      <c r="BU189" s="343">
        <v>0</v>
      </c>
      <c r="BV189" s="343">
        <v>0</v>
      </c>
      <c r="BW189" s="344">
        <f t="shared" si="48"/>
        <v>23280</v>
      </c>
      <c r="BX189" s="345" t="s">
        <v>12</v>
      </c>
      <c r="BY189" s="344">
        <f>(+BW189+BI189+BG189+BA189+AS189+AM189)</f>
        <v>313250</v>
      </c>
      <c r="BZ189" s="345" t="s">
        <v>12</v>
      </c>
      <c r="CA189" s="344">
        <f t="shared" si="55"/>
        <v>0</v>
      </c>
      <c r="CB189" s="345" t="s">
        <v>12</v>
      </c>
      <c r="CC189" s="343">
        <v>0</v>
      </c>
      <c r="CD189" s="408"/>
      <c r="CE189" s="344">
        <f t="shared" si="54"/>
        <v>0</v>
      </c>
      <c r="CF189" s="408"/>
      <c r="CG189" s="439"/>
      <c r="CH189" s="439"/>
      <c r="CI189" s="344">
        <f t="shared" si="46"/>
        <v>0</v>
      </c>
      <c r="CJ189" s="394" t="s">
        <v>732</v>
      </c>
      <c r="CK189" s="417"/>
      <c r="CL189" s="415"/>
      <c r="CM189" s="415"/>
      <c r="CN189" s="415"/>
      <c r="CO189" s="415"/>
      <c r="CP189" s="415"/>
      <c r="CQ189" s="415"/>
      <c r="CR189" s="415"/>
      <c r="CS189" s="415"/>
      <c r="CT189" s="415"/>
      <c r="CU189" s="415"/>
      <c r="CV189" s="415"/>
      <c r="CW189" s="415"/>
      <c r="CX189" s="415"/>
      <c r="CY189" s="415"/>
      <c r="CZ189" s="415"/>
    </row>
    <row r="190" spans="1:104" x14ac:dyDescent="0.2">
      <c r="A190" s="343">
        <f t="shared" si="42"/>
        <v>1</v>
      </c>
      <c r="B190" s="346" t="s">
        <v>414</v>
      </c>
      <c r="C190" s="395">
        <v>12643712</v>
      </c>
      <c r="D190" s="408"/>
      <c r="E190" s="395">
        <v>1106484</v>
      </c>
      <c r="F190" s="395">
        <v>27630</v>
      </c>
      <c r="G190" s="395">
        <v>589547</v>
      </c>
      <c r="H190" s="395">
        <v>322918</v>
      </c>
      <c r="I190" s="409">
        <v>0</v>
      </c>
      <c r="J190" s="409">
        <v>0</v>
      </c>
      <c r="K190" s="395">
        <v>1018038</v>
      </c>
      <c r="L190" s="409">
        <v>0</v>
      </c>
      <c r="M190" s="395">
        <v>3422824</v>
      </c>
      <c r="N190" s="344">
        <f t="shared" si="43"/>
        <v>6487441</v>
      </c>
      <c r="O190" s="408"/>
      <c r="P190" s="395">
        <v>2639853</v>
      </c>
      <c r="Q190" s="395">
        <v>402230</v>
      </c>
      <c r="R190" s="395">
        <v>2503066</v>
      </c>
      <c r="S190" s="409">
        <v>0</v>
      </c>
      <c r="T190" s="409">
        <v>0</v>
      </c>
      <c r="U190" s="409">
        <v>0</v>
      </c>
      <c r="V190" s="395">
        <v>474521</v>
      </c>
      <c r="W190" s="349">
        <f t="shared" si="52"/>
        <v>6019670</v>
      </c>
      <c r="X190" s="408"/>
      <c r="Y190" s="409"/>
      <c r="Z190" s="409"/>
      <c r="AA190" s="409"/>
      <c r="AB190" s="409"/>
      <c r="AC190" s="409"/>
      <c r="AD190" s="409"/>
      <c r="AE190" s="410">
        <f t="shared" si="44"/>
        <v>0</v>
      </c>
      <c r="AF190" s="408"/>
      <c r="AG190" s="344">
        <f t="shared" si="53"/>
        <v>12507111</v>
      </c>
      <c r="AH190" s="408"/>
      <c r="AI190" s="343">
        <v>0</v>
      </c>
      <c r="AJ190" s="343">
        <v>0</v>
      </c>
      <c r="AK190" s="343">
        <v>0</v>
      </c>
      <c r="AL190" s="395">
        <v>628</v>
      </c>
      <c r="AM190" s="344">
        <f t="shared" si="49"/>
        <v>628</v>
      </c>
      <c r="AN190" s="408"/>
      <c r="AO190" s="395">
        <v>518438</v>
      </c>
      <c r="AP190" s="395">
        <v>3020</v>
      </c>
      <c r="AQ190" s="343">
        <v>0</v>
      </c>
      <c r="AR190" s="395">
        <v>5978</v>
      </c>
      <c r="AS190" s="344">
        <f t="shared" si="45"/>
        <v>527436</v>
      </c>
      <c r="AT190" s="408"/>
      <c r="AU190" s="395">
        <v>1945690</v>
      </c>
      <c r="AV190" s="395">
        <v>156670</v>
      </c>
      <c r="AW190" s="395">
        <v>113717</v>
      </c>
      <c r="AX190" s="395">
        <v>23083</v>
      </c>
      <c r="AY190" s="343">
        <v>0</v>
      </c>
      <c r="AZ190" s="395">
        <v>1129405</v>
      </c>
      <c r="BA190" s="344">
        <f t="shared" si="50"/>
        <v>3368565</v>
      </c>
      <c r="BB190" s="408"/>
      <c r="BC190" s="395">
        <v>569145</v>
      </c>
      <c r="BD190" s="343">
        <v>0</v>
      </c>
      <c r="BE190" s="395">
        <v>97155</v>
      </c>
      <c r="BF190" s="343">
        <v>0</v>
      </c>
      <c r="BG190" s="344">
        <f t="shared" si="51"/>
        <v>666300</v>
      </c>
      <c r="BH190" s="408"/>
      <c r="BI190" s="395">
        <v>503642</v>
      </c>
      <c r="BJ190" s="345">
        <v>302990</v>
      </c>
      <c r="BK190" s="395">
        <v>7000</v>
      </c>
      <c r="BL190" s="343">
        <v>0</v>
      </c>
      <c r="BM190" s="395">
        <v>467323</v>
      </c>
      <c r="BN190" s="343">
        <v>0</v>
      </c>
      <c r="BO190" s="395">
        <v>744522</v>
      </c>
      <c r="BP190" s="343">
        <v>0</v>
      </c>
      <c r="BQ190" s="343">
        <v>0</v>
      </c>
      <c r="BR190" s="343">
        <v>0</v>
      </c>
      <c r="BS190" s="343">
        <v>0</v>
      </c>
      <c r="BT190" s="343">
        <v>0</v>
      </c>
      <c r="BU190" s="395">
        <v>535218</v>
      </c>
      <c r="BV190" s="343">
        <v>0</v>
      </c>
      <c r="BW190" s="344">
        <f t="shared" si="48"/>
        <v>1754063</v>
      </c>
      <c r="BX190" s="345" t="s">
        <v>12</v>
      </c>
      <c r="BY190" s="344">
        <f>(+BW190+BI190+BG190+BA190+AS190+AM190)</f>
        <v>6820634</v>
      </c>
      <c r="BZ190" s="345" t="s">
        <v>12</v>
      </c>
      <c r="CA190" s="344">
        <f>((+AE190+W190+N190)-BY190)</f>
        <v>5686477</v>
      </c>
      <c r="CB190" s="345" t="s">
        <v>12</v>
      </c>
      <c r="CC190" s="395">
        <v>376232</v>
      </c>
      <c r="CD190" s="408"/>
      <c r="CE190" s="344">
        <f>(+CA190+CC190+C190)</f>
        <v>18706421</v>
      </c>
      <c r="CF190" s="408"/>
      <c r="CG190" s="395">
        <v>18706421</v>
      </c>
      <c r="CH190" s="439"/>
      <c r="CI190" s="344">
        <f t="shared" si="46"/>
        <v>0</v>
      </c>
      <c r="CJ190" s="394" t="s">
        <v>732</v>
      </c>
      <c r="CK190" s="417"/>
      <c r="CL190" s="415"/>
      <c r="CM190" s="415"/>
      <c r="CN190" s="415"/>
      <c r="CO190" s="415"/>
      <c r="CP190" s="415"/>
      <c r="CQ190" s="415"/>
      <c r="CR190" s="415"/>
      <c r="CS190" s="415"/>
      <c r="CT190" s="415"/>
      <c r="CU190" s="415"/>
      <c r="CV190" s="415"/>
      <c r="CW190" s="415"/>
      <c r="CX190" s="415"/>
      <c r="CY190" s="415"/>
      <c r="CZ190" s="415"/>
    </row>
    <row r="191" spans="1:104" x14ac:dyDescent="0.2">
      <c r="A191" s="343">
        <f t="shared" si="42"/>
        <v>1</v>
      </c>
      <c r="B191" s="346" t="s">
        <v>415</v>
      </c>
      <c r="C191" s="395">
        <v>220840</v>
      </c>
      <c r="D191" s="408"/>
      <c r="E191" s="409">
        <v>0</v>
      </c>
      <c r="F191" s="409">
        <v>0</v>
      </c>
      <c r="G191" s="409">
        <v>0</v>
      </c>
      <c r="H191" s="409">
        <v>0</v>
      </c>
      <c r="I191" s="409">
        <v>0</v>
      </c>
      <c r="J191" s="409">
        <v>0</v>
      </c>
      <c r="K191" s="409">
        <v>0</v>
      </c>
      <c r="L191" s="409">
        <v>0</v>
      </c>
      <c r="M191" s="409">
        <v>0</v>
      </c>
      <c r="N191" s="344">
        <f t="shared" si="43"/>
        <v>0</v>
      </c>
      <c r="O191" s="408"/>
      <c r="P191" s="395">
        <v>59603</v>
      </c>
      <c r="Q191" s="395">
        <v>7472</v>
      </c>
      <c r="R191" s="395">
        <v>56809</v>
      </c>
      <c r="S191" s="409">
        <v>0</v>
      </c>
      <c r="T191" s="409">
        <v>0</v>
      </c>
      <c r="U191" s="409">
        <v>0</v>
      </c>
      <c r="V191" s="395">
        <v>1629</v>
      </c>
      <c r="W191" s="349">
        <f t="shared" si="52"/>
        <v>125513</v>
      </c>
      <c r="X191" s="408"/>
      <c r="Y191" s="409"/>
      <c r="Z191" s="409"/>
      <c r="AA191" s="409"/>
      <c r="AB191" s="409"/>
      <c r="AC191" s="409"/>
      <c r="AD191" s="409"/>
      <c r="AE191" s="410">
        <f t="shared" si="44"/>
        <v>0</v>
      </c>
      <c r="AF191" s="408"/>
      <c r="AG191" s="344">
        <f t="shared" si="53"/>
        <v>125513</v>
      </c>
      <c r="AH191" s="408"/>
      <c r="AI191" s="343">
        <v>0</v>
      </c>
      <c r="AJ191" s="343">
        <v>0</v>
      </c>
      <c r="AK191" s="343">
        <v>0</v>
      </c>
      <c r="AL191" s="343">
        <v>0</v>
      </c>
      <c r="AM191" s="344">
        <f t="shared" si="49"/>
        <v>0</v>
      </c>
      <c r="AN191" s="408"/>
      <c r="AO191" s="343">
        <v>0</v>
      </c>
      <c r="AP191" s="343">
        <v>0</v>
      </c>
      <c r="AQ191" s="343">
        <v>0</v>
      </c>
      <c r="AR191" s="343">
        <v>0</v>
      </c>
      <c r="AS191" s="344">
        <f t="shared" si="45"/>
        <v>0</v>
      </c>
      <c r="AT191" s="408"/>
      <c r="AU191" s="343">
        <v>0</v>
      </c>
      <c r="AV191" s="395">
        <v>6801</v>
      </c>
      <c r="AW191" s="395">
        <v>7920</v>
      </c>
      <c r="AX191" s="343">
        <v>0</v>
      </c>
      <c r="AY191" s="343">
        <v>0</v>
      </c>
      <c r="AZ191" s="343">
        <v>0</v>
      </c>
      <c r="BA191" s="344">
        <f t="shared" si="50"/>
        <v>14721</v>
      </c>
      <c r="BB191" s="408"/>
      <c r="BC191" s="343">
        <v>0</v>
      </c>
      <c r="BD191" s="395">
        <v>1955</v>
      </c>
      <c r="BE191" s="395">
        <v>9771</v>
      </c>
      <c r="BF191" s="343">
        <v>0</v>
      </c>
      <c r="BG191" s="344">
        <f t="shared" si="51"/>
        <v>11726</v>
      </c>
      <c r="BH191" s="408"/>
      <c r="BI191" s="395">
        <v>3054</v>
      </c>
      <c r="BJ191" s="408"/>
      <c r="BK191" s="343">
        <v>0</v>
      </c>
      <c r="BL191" s="343">
        <v>0</v>
      </c>
      <c r="BM191" s="395">
        <v>7239</v>
      </c>
      <c r="BN191" s="343">
        <v>0</v>
      </c>
      <c r="BO191" s="343">
        <v>0</v>
      </c>
      <c r="BP191" s="343">
        <v>0</v>
      </c>
      <c r="BQ191" s="343">
        <v>0</v>
      </c>
      <c r="BR191" s="343">
        <v>0</v>
      </c>
      <c r="BS191" s="343">
        <v>0</v>
      </c>
      <c r="BT191" s="343">
        <v>0</v>
      </c>
      <c r="BU191" s="343">
        <v>0</v>
      </c>
      <c r="BV191" s="343">
        <v>0</v>
      </c>
      <c r="BW191" s="344">
        <f t="shared" si="48"/>
        <v>7239</v>
      </c>
      <c r="BX191" s="345" t="s">
        <v>12</v>
      </c>
      <c r="BY191" s="344">
        <f t="shared" si="56"/>
        <v>36740</v>
      </c>
      <c r="BZ191" s="345" t="s">
        <v>12</v>
      </c>
      <c r="CA191" s="344">
        <f t="shared" si="55"/>
        <v>88773</v>
      </c>
      <c r="CB191" s="345" t="s">
        <v>12</v>
      </c>
      <c r="CC191" s="343">
        <v>0</v>
      </c>
      <c r="CD191" s="408"/>
      <c r="CE191" s="344">
        <f t="shared" si="54"/>
        <v>309613</v>
      </c>
      <c r="CF191" s="408"/>
      <c r="CG191" s="439"/>
      <c r="CH191" s="395">
        <v>309613</v>
      </c>
      <c r="CI191" s="344">
        <f t="shared" si="46"/>
        <v>0</v>
      </c>
      <c r="CJ191" s="394" t="s">
        <v>732</v>
      </c>
      <c r="CK191" s="417"/>
      <c r="CL191" s="415"/>
      <c r="CM191" s="415"/>
      <c r="CN191" s="415"/>
      <c r="CO191" s="415"/>
      <c r="CP191" s="415"/>
      <c r="CQ191" s="415"/>
      <c r="CR191" s="415"/>
      <c r="CS191" s="415"/>
      <c r="CT191" s="415"/>
      <c r="CU191" s="415"/>
      <c r="CV191" s="415"/>
      <c r="CW191" s="415"/>
      <c r="CX191" s="415"/>
      <c r="CY191" s="415"/>
      <c r="CZ191" s="415"/>
    </row>
    <row r="192" spans="1:104" x14ac:dyDescent="0.2">
      <c r="A192" s="343">
        <f t="shared" si="42"/>
        <v>1</v>
      </c>
      <c r="B192" s="346" t="s">
        <v>416</v>
      </c>
      <c r="C192" s="395">
        <v>223847</v>
      </c>
      <c r="D192" s="408"/>
      <c r="E192" s="395">
        <v>139309</v>
      </c>
      <c r="F192" s="409">
        <v>0</v>
      </c>
      <c r="G192" s="409">
        <v>0</v>
      </c>
      <c r="H192" s="395">
        <v>243857</v>
      </c>
      <c r="I192" s="395">
        <v>368</v>
      </c>
      <c r="J192" s="409">
        <v>0</v>
      </c>
      <c r="K192" s="395">
        <v>219468</v>
      </c>
      <c r="L192" s="409">
        <v>0</v>
      </c>
      <c r="M192" s="409">
        <v>0</v>
      </c>
      <c r="N192" s="344">
        <f t="shared" si="43"/>
        <v>603002</v>
      </c>
      <c r="O192" s="408"/>
      <c r="P192" s="395">
        <v>109289</v>
      </c>
      <c r="Q192" s="409"/>
      <c r="R192" s="395">
        <v>104293</v>
      </c>
      <c r="S192" s="395">
        <v>16696</v>
      </c>
      <c r="T192" s="409">
        <v>0</v>
      </c>
      <c r="U192" s="395">
        <v>692037</v>
      </c>
      <c r="V192" s="409">
        <v>0</v>
      </c>
      <c r="W192" s="349">
        <f t="shared" si="52"/>
        <v>922315</v>
      </c>
      <c r="X192" s="408"/>
      <c r="Y192" s="409"/>
      <c r="Z192" s="409"/>
      <c r="AA192" s="409"/>
      <c r="AB192" s="409"/>
      <c r="AC192" s="409"/>
      <c r="AD192" s="409"/>
      <c r="AE192" s="410">
        <f t="shared" si="44"/>
        <v>0</v>
      </c>
      <c r="AF192" s="408"/>
      <c r="AG192" s="344">
        <f t="shared" si="53"/>
        <v>1525317</v>
      </c>
      <c r="AH192" s="408"/>
      <c r="AI192" s="395">
        <v>37087</v>
      </c>
      <c r="AJ192" s="395">
        <v>7800</v>
      </c>
      <c r="AK192" s="343">
        <v>0</v>
      </c>
      <c r="AL192" s="343">
        <v>0</v>
      </c>
      <c r="AM192" s="344">
        <f t="shared" si="49"/>
        <v>44887</v>
      </c>
      <c r="AN192" s="408"/>
      <c r="AO192" s="343">
        <v>0</v>
      </c>
      <c r="AP192" s="343">
        <v>0</v>
      </c>
      <c r="AQ192" s="343">
        <v>0</v>
      </c>
      <c r="AR192" s="343">
        <v>0</v>
      </c>
      <c r="AS192" s="344">
        <f t="shared" si="45"/>
        <v>0</v>
      </c>
      <c r="AT192" s="408"/>
      <c r="AU192" s="395">
        <v>103854</v>
      </c>
      <c r="AV192" s="395">
        <v>75765</v>
      </c>
      <c r="AW192" s="395">
        <v>80137</v>
      </c>
      <c r="AX192" s="395">
        <v>61360</v>
      </c>
      <c r="AY192" s="343">
        <v>0</v>
      </c>
      <c r="AZ192" s="395">
        <v>27070</v>
      </c>
      <c r="BA192" s="344">
        <f t="shared" si="50"/>
        <v>348186</v>
      </c>
      <c r="BB192" s="408"/>
      <c r="BC192" s="343">
        <v>0</v>
      </c>
      <c r="BD192" s="343">
        <v>0</v>
      </c>
      <c r="BE192" s="395">
        <v>107982</v>
      </c>
      <c r="BF192" s="343">
        <v>0</v>
      </c>
      <c r="BG192" s="344">
        <f t="shared" si="51"/>
        <v>107982</v>
      </c>
      <c r="BH192" s="408"/>
      <c r="BI192" s="395">
        <v>45971</v>
      </c>
      <c r="BJ192" s="408"/>
      <c r="BK192" s="343">
        <v>0</v>
      </c>
      <c r="BL192" s="343">
        <v>0</v>
      </c>
      <c r="BM192" s="395">
        <v>11140</v>
      </c>
      <c r="BN192" s="343">
        <v>0</v>
      </c>
      <c r="BO192" s="343">
        <v>0</v>
      </c>
      <c r="BP192" s="343">
        <v>0</v>
      </c>
      <c r="BQ192" s="343">
        <v>0</v>
      </c>
      <c r="BR192" s="343">
        <v>0</v>
      </c>
      <c r="BS192" s="343">
        <v>0</v>
      </c>
      <c r="BT192" s="343">
        <v>0</v>
      </c>
      <c r="BU192" s="343">
        <v>0</v>
      </c>
      <c r="BV192" s="343">
        <v>0</v>
      </c>
      <c r="BW192" s="344">
        <f t="shared" si="48"/>
        <v>11140</v>
      </c>
      <c r="BX192" s="345" t="s">
        <v>12</v>
      </c>
      <c r="BY192" s="344">
        <f t="shared" si="56"/>
        <v>558166</v>
      </c>
      <c r="BZ192" s="345" t="s">
        <v>12</v>
      </c>
      <c r="CA192" s="344">
        <f t="shared" si="55"/>
        <v>967151</v>
      </c>
      <c r="CB192" s="345" t="s">
        <v>12</v>
      </c>
      <c r="CC192" s="343">
        <v>0</v>
      </c>
      <c r="CD192" s="408"/>
      <c r="CE192" s="344">
        <f t="shared" si="54"/>
        <v>1190998</v>
      </c>
      <c r="CF192" s="408"/>
      <c r="CG192" s="395">
        <v>1190998</v>
      </c>
      <c r="CH192" s="439"/>
      <c r="CI192" s="344">
        <f>CE192-CG192-CH192</f>
        <v>0</v>
      </c>
      <c r="CJ192" s="394" t="s">
        <v>732</v>
      </c>
      <c r="CK192" s="417"/>
      <c r="CL192" s="415"/>
      <c r="CM192" s="415"/>
      <c r="CN192" s="415"/>
      <c r="CO192" s="415"/>
      <c r="CP192" s="415"/>
      <c r="CQ192" s="415"/>
      <c r="CR192" s="415"/>
      <c r="CS192" s="415"/>
      <c r="CT192" s="415"/>
      <c r="CU192" s="415"/>
      <c r="CV192" s="415"/>
      <c r="CW192" s="415"/>
      <c r="CX192" s="415"/>
      <c r="CY192" s="415"/>
      <c r="CZ192" s="415"/>
    </row>
    <row r="193" spans="1:104" x14ac:dyDescent="0.2">
      <c r="A193" s="343">
        <f t="shared" si="42"/>
        <v>1</v>
      </c>
      <c r="B193" s="346" t="s">
        <v>417</v>
      </c>
      <c r="C193" s="395">
        <v>10939</v>
      </c>
      <c r="D193" s="408"/>
      <c r="E193" s="395">
        <v>153054.03</v>
      </c>
      <c r="F193" s="409">
        <v>0</v>
      </c>
      <c r="G193" s="409">
        <v>0</v>
      </c>
      <c r="H193" s="395">
        <v>70000</v>
      </c>
      <c r="I193" s="409">
        <v>0</v>
      </c>
      <c r="J193" s="409">
        <v>0</v>
      </c>
      <c r="K193" s="395">
        <v>18930.41</v>
      </c>
      <c r="L193" s="409">
        <v>0</v>
      </c>
      <c r="M193" s="395">
        <v>155070</v>
      </c>
      <c r="N193" s="344">
        <f t="shared" si="43"/>
        <v>397054.44</v>
      </c>
      <c r="O193" s="408"/>
      <c r="P193" s="395">
        <v>40254.11</v>
      </c>
      <c r="Q193" s="395">
        <v>6128.85</v>
      </c>
      <c r="R193" s="395">
        <v>38099.1</v>
      </c>
      <c r="S193" s="409">
        <v>0</v>
      </c>
      <c r="T193" s="409">
        <v>0</v>
      </c>
      <c r="U193" s="409">
        <v>0</v>
      </c>
      <c r="V193" s="409">
        <v>0</v>
      </c>
      <c r="W193" s="349">
        <f t="shared" si="52"/>
        <v>84482.06</v>
      </c>
      <c r="X193" s="408"/>
      <c r="Y193" s="409"/>
      <c r="Z193" s="409"/>
      <c r="AA193" s="395">
        <v>100000</v>
      </c>
      <c r="AB193" s="409"/>
      <c r="AC193" s="409"/>
      <c r="AD193" s="409"/>
      <c r="AE193" s="344">
        <f t="shared" si="44"/>
        <v>100000</v>
      </c>
      <c r="AF193" s="408"/>
      <c r="AG193" s="344">
        <f t="shared" si="53"/>
        <v>581536.5</v>
      </c>
      <c r="AH193" s="408"/>
      <c r="AI193" s="343">
        <v>0</v>
      </c>
      <c r="AJ193" s="343">
        <v>0</v>
      </c>
      <c r="AK193" s="343">
        <v>0</v>
      </c>
      <c r="AL193" s="343">
        <v>0</v>
      </c>
      <c r="AM193" s="344">
        <f t="shared" si="49"/>
        <v>0</v>
      </c>
      <c r="AN193" s="408"/>
      <c r="AO193" s="343">
        <v>0</v>
      </c>
      <c r="AP193" s="395">
        <v>100000</v>
      </c>
      <c r="AQ193" s="343">
        <v>0</v>
      </c>
      <c r="AR193" s="343">
        <v>0</v>
      </c>
      <c r="AS193" s="344">
        <f t="shared" si="45"/>
        <v>100000</v>
      </c>
      <c r="AT193" s="408"/>
      <c r="AU193" s="343">
        <v>0</v>
      </c>
      <c r="AV193" s="343">
        <v>0</v>
      </c>
      <c r="AW193" s="395">
        <v>24181.43</v>
      </c>
      <c r="AX193" s="395">
        <v>17017.5</v>
      </c>
      <c r="AY193" s="395">
        <v>13.17</v>
      </c>
      <c r="AZ193" s="395">
        <v>2781.01</v>
      </c>
      <c r="BA193" s="344">
        <f t="shared" si="50"/>
        <v>43993.11</v>
      </c>
      <c r="BB193" s="408"/>
      <c r="BC193" s="343">
        <v>0</v>
      </c>
      <c r="BD193" s="395">
        <v>202472.03</v>
      </c>
      <c r="BE193" s="395">
        <v>13600.83</v>
      </c>
      <c r="BF193" s="343">
        <v>0</v>
      </c>
      <c r="BG193" s="344">
        <f t="shared" si="51"/>
        <v>216072.86</v>
      </c>
      <c r="BH193" s="408"/>
      <c r="BI193" s="395">
        <v>170746.12</v>
      </c>
      <c r="BJ193" s="408"/>
      <c r="BK193" s="343">
        <v>0</v>
      </c>
      <c r="BL193" s="343">
        <v>0</v>
      </c>
      <c r="BM193" s="395">
        <v>50023.22</v>
      </c>
      <c r="BN193" s="343">
        <v>0</v>
      </c>
      <c r="BO193" s="343">
        <v>0</v>
      </c>
      <c r="BP193" s="343">
        <v>0</v>
      </c>
      <c r="BQ193" s="343">
        <v>0</v>
      </c>
      <c r="BR193" s="343">
        <v>0</v>
      </c>
      <c r="BS193" s="343">
        <v>0</v>
      </c>
      <c r="BT193" s="343">
        <v>0</v>
      </c>
      <c r="BU193" s="343">
        <v>0</v>
      </c>
      <c r="BV193" s="395">
        <v>23815.22</v>
      </c>
      <c r="BW193" s="344">
        <f t="shared" si="48"/>
        <v>73838.44</v>
      </c>
      <c r="BX193" s="345" t="s">
        <v>12</v>
      </c>
      <c r="BY193" s="344">
        <f t="shared" si="56"/>
        <v>604650.53</v>
      </c>
      <c r="BZ193" s="345" t="s">
        <v>12</v>
      </c>
      <c r="CA193" s="344">
        <f t="shared" si="55"/>
        <v>-23114.030000000028</v>
      </c>
      <c r="CB193" s="345" t="s">
        <v>12</v>
      </c>
      <c r="CC193" s="343">
        <v>0</v>
      </c>
      <c r="CD193" s="408"/>
      <c r="CE193" s="344">
        <f t="shared" si="54"/>
        <v>-12175.030000000028</v>
      </c>
      <c r="CF193" s="408"/>
      <c r="CG193" s="439"/>
      <c r="CH193" s="439"/>
      <c r="CI193" s="344">
        <f t="shared" si="46"/>
        <v>-12175.030000000028</v>
      </c>
      <c r="CJ193" s="394" t="s">
        <v>732</v>
      </c>
      <c r="CK193" s="417"/>
      <c r="CL193" s="415"/>
      <c r="CM193" s="415"/>
      <c r="CN193" s="415"/>
      <c r="CO193" s="415"/>
      <c r="CP193" s="415"/>
      <c r="CQ193" s="415"/>
      <c r="CR193" s="415"/>
      <c r="CS193" s="415"/>
      <c r="CT193" s="415"/>
      <c r="CU193" s="415"/>
      <c r="CV193" s="415"/>
      <c r="CW193" s="415"/>
      <c r="CX193" s="415"/>
      <c r="CY193" s="415"/>
      <c r="CZ193" s="415"/>
    </row>
    <row r="194" spans="1:104" x14ac:dyDescent="0.2">
      <c r="A194" s="343">
        <f t="shared" si="42"/>
        <v>1</v>
      </c>
      <c r="B194" s="346" t="s">
        <v>418</v>
      </c>
      <c r="C194" s="411">
        <v>0</v>
      </c>
      <c r="D194" s="408"/>
      <c r="E194" s="395">
        <v>22000</v>
      </c>
      <c r="F194" s="409">
        <v>0</v>
      </c>
      <c r="G194" s="395">
        <v>290</v>
      </c>
      <c r="H194" s="409">
        <v>0</v>
      </c>
      <c r="I194" s="409">
        <v>0</v>
      </c>
      <c r="J194" s="409">
        <v>0</v>
      </c>
      <c r="K194" s="409">
        <v>0</v>
      </c>
      <c r="L194" s="409">
        <v>0</v>
      </c>
      <c r="M194" s="409">
        <v>0</v>
      </c>
      <c r="N194" s="344">
        <f>+(SUM(E194:M194))</f>
        <v>22290</v>
      </c>
      <c r="O194" s="408"/>
      <c r="P194" s="395">
        <v>16088</v>
      </c>
      <c r="Q194" s="409"/>
      <c r="R194" s="409"/>
      <c r="S194" s="409">
        <v>0</v>
      </c>
      <c r="T194" s="396">
        <v>26133</v>
      </c>
      <c r="U194" s="409">
        <v>0</v>
      </c>
      <c r="V194" s="395">
        <v>12058</v>
      </c>
      <c r="W194" s="349">
        <f t="shared" si="52"/>
        <v>54279</v>
      </c>
      <c r="X194" s="408"/>
      <c r="Y194" s="409"/>
      <c r="Z194" s="409"/>
      <c r="AA194" s="409"/>
      <c r="AB194" s="409"/>
      <c r="AC194" s="409"/>
      <c r="AD194" s="409"/>
      <c r="AE194" s="410">
        <f t="shared" si="44"/>
        <v>0</v>
      </c>
      <c r="AF194" s="408"/>
      <c r="AG194" s="344">
        <f t="shared" si="53"/>
        <v>76569</v>
      </c>
      <c r="AH194" s="408"/>
      <c r="AI194" s="343">
        <v>0</v>
      </c>
      <c r="AJ194" s="343">
        <v>0</v>
      </c>
      <c r="AK194" s="343">
        <v>0</v>
      </c>
      <c r="AL194" s="343">
        <v>0</v>
      </c>
      <c r="AM194" s="344">
        <f t="shared" si="49"/>
        <v>0</v>
      </c>
      <c r="AN194" s="408"/>
      <c r="AO194" s="343">
        <v>0</v>
      </c>
      <c r="AP194" s="343">
        <v>0</v>
      </c>
      <c r="AQ194" s="343">
        <v>0</v>
      </c>
      <c r="AR194" s="343">
        <v>0</v>
      </c>
      <c r="AS194" s="344">
        <f t="shared" si="45"/>
        <v>0</v>
      </c>
      <c r="AT194" s="408"/>
      <c r="AU194" s="343">
        <v>0</v>
      </c>
      <c r="AV194" s="343">
        <v>0</v>
      </c>
      <c r="AW194" s="395">
        <v>13982</v>
      </c>
      <c r="AX194" s="343">
        <v>0</v>
      </c>
      <c r="AY194" s="343">
        <v>0</v>
      </c>
      <c r="AZ194" s="343">
        <v>0</v>
      </c>
      <c r="BA194" s="344">
        <f t="shared" si="50"/>
        <v>13982</v>
      </c>
      <c r="BB194" s="408"/>
      <c r="BC194" s="343">
        <v>0</v>
      </c>
      <c r="BD194" s="343">
        <v>0</v>
      </c>
      <c r="BE194" s="395">
        <v>11962</v>
      </c>
      <c r="BF194" s="343">
        <v>0</v>
      </c>
      <c r="BG194" s="344">
        <f t="shared" si="51"/>
        <v>11962</v>
      </c>
      <c r="BH194" s="408"/>
      <c r="BI194" s="395">
        <v>29447</v>
      </c>
      <c r="BJ194" s="408"/>
      <c r="BK194" s="343">
        <v>0</v>
      </c>
      <c r="BL194" s="343">
        <v>0</v>
      </c>
      <c r="BM194" s="395">
        <v>6611</v>
      </c>
      <c r="BN194" s="395">
        <v>2055</v>
      </c>
      <c r="BO194" s="343">
        <v>0</v>
      </c>
      <c r="BP194" s="343">
        <v>0</v>
      </c>
      <c r="BQ194" s="343">
        <v>0</v>
      </c>
      <c r="BR194" s="343">
        <v>0</v>
      </c>
      <c r="BS194" s="343">
        <v>0</v>
      </c>
      <c r="BT194" s="343">
        <v>0</v>
      </c>
      <c r="BU194" s="343">
        <v>0</v>
      </c>
      <c r="BV194" s="343">
        <v>0</v>
      </c>
      <c r="BW194" s="344">
        <f t="shared" si="48"/>
        <v>8666</v>
      </c>
      <c r="BX194" s="345" t="s">
        <v>12</v>
      </c>
      <c r="BY194" s="344">
        <f t="shared" si="56"/>
        <v>64057</v>
      </c>
      <c r="BZ194" s="345" t="s">
        <v>12</v>
      </c>
      <c r="CA194" s="344">
        <f t="shared" si="55"/>
        <v>12512</v>
      </c>
      <c r="CB194" s="345" t="s">
        <v>12</v>
      </c>
      <c r="CC194" s="343">
        <v>0</v>
      </c>
      <c r="CD194" s="408"/>
      <c r="CE194" s="344">
        <f t="shared" si="54"/>
        <v>12512</v>
      </c>
      <c r="CF194" s="408"/>
      <c r="CG194" s="395">
        <v>12512</v>
      </c>
      <c r="CH194" s="439"/>
      <c r="CI194" s="344">
        <f t="shared" si="46"/>
        <v>0</v>
      </c>
      <c r="CJ194" s="394" t="s">
        <v>732</v>
      </c>
      <c r="CK194" s="417"/>
      <c r="CL194" s="415"/>
      <c r="CM194" s="415"/>
      <c r="CN194" s="415"/>
      <c r="CO194" s="415"/>
      <c r="CP194" s="415"/>
      <c r="CQ194" s="415"/>
      <c r="CR194" s="415"/>
      <c r="CS194" s="415"/>
      <c r="CT194" s="415"/>
      <c r="CU194" s="415"/>
      <c r="CV194" s="415"/>
      <c r="CW194" s="415"/>
      <c r="CX194" s="415"/>
      <c r="CY194" s="415"/>
      <c r="CZ194" s="415"/>
    </row>
    <row r="195" spans="1:104" x14ac:dyDescent="0.2">
      <c r="A195" s="343">
        <f t="shared" si="42"/>
        <v>1</v>
      </c>
      <c r="B195" s="346" t="s">
        <v>419</v>
      </c>
      <c r="C195" s="395">
        <v>752198</v>
      </c>
      <c r="D195" s="408"/>
      <c r="E195" s="395">
        <v>82949</v>
      </c>
      <c r="F195" s="409">
        <v>0</v>
      </c>
      <c r="G195" s="395">
        <v>42681</v>
      </c>
      <c r="H195" s="395">
        <v>12056</v>
      </c>
      <c r="I195" s="409">
        <v>0</v>
      </c>
      <c r="J195" s="409">
        <v>0</v>
      </c>
      <c r="K195" s="409">
        <v>0</v>
      </c>
      <c r="L195" s="409">
        <v>0</v>
      </c>
      <c r="M195" s="409">
        <v>0</v>
      </c>
      <c r="N195" s="344">
        <f t="shared" si="43"/>
        <v>137686</v>
      </c>
      <c r="O195" s="408"/>
      <c r="P195" s="395">
        <v>36862</v>
      </c>
      <c r="Q195" s="395">
        <v>27100</v>
      </c>
      <c r="R195" s="409"/>
      <c r="S195" s="409">
        <v>0</v>
      </c>
      <c r="T195" s="409">
        <v>0</v>
      </c>
      <c r="U195" s="409">
        <v>0</v>
      </c>
      <c r="V195" s="409">
        <v>0</v>
      </c>
      <c r="W195" s="349">
        <f t="shared" si="52"/>
        <v>63962</v>
      </c>
      <c r="X195" s="408"/>
      <c r="Y195" s="409"/>
      <c r="Z195" s="409"/>
      <c r="AA195" s="409"/>
      <c r="AB195" s="409"/>
      <c r="AC195" s="409"/>
      <c r="AD195" s="409"/>
      <c r="AE195" s="410">
        <f t="shared" si="44"/>
        <v>0</v>
      </c>
      <c r="AF195" s="408"/>
      <c r="AG195" s="344">
        <f t="shared" si="53"/>
        <v>201648</v>
      </c>
      <c r="AH195" s="408"/>
      <c r="AI195" s="343">
        <v>0</v>
      </c>
      <c r="AJ195" s="343">
        <v>0</v>
      </c>
      <c r="AK195" s="343">
        <v>0</v>
      </c>
      <c r="AL195" s="343">
        <v>0</v>
      </c>
      <c r="AM195" s="344">
        <f t="shared" si="49"/>
        <v>0</v>
      </c>
      <c r="AN195" s="408"/>
      <c r="AO195" s="395">
        <v>49750</v>
      </c>
      <c r="AP195" s="395">
        <v>26497</v>
      </c>
      <c r="AQ195" s="343">
        <v>0</v>
      </c>
      <c r="AR195" s="343">
        <v>0</v>
      </c>
      <c r="AS195" s="344">
        <f t="shared" si="45"/>
        <v>76247</v>
      </c>
      <c r="AT195" s="408"/>
      <c r="AU195" s="395">
        <v>7500</v>
      </c>
      <c r="AV195" s="395">
        <v>49500</v>
      </c>
      <c r="AW195" s="395">
        <v>9734</v>
      </c>
      <c r="AX195" s="395">
        <v>638</v>
      </c>
      <c r="AY195" s="343">
        <v>0</v>
      </c>
      <c r="AZ195" s="343">
        <v>0</v>
      </c>
      <c r="BA195" s="344">
        <f t="shared" si="50"/>
        <v>67372</v>
      </c>
      <c r="BB195" s="408"/>
      <c r="BC195" s="343">
        <v>0</v>
      </c>
      <c r="BD195" s="343">
        <v>0</v>
      </c>
      <c r="BE195" s="343">
        <v>0</v>
      </c>
      <c r="BF195" s="343">
        <v>0</v>
      </c>
      <c r="BG195" s="344">
        <f t="shared" si="51"/>
        <v>0</v>
      </c>
      <c r="BH195" s="408"/>
      <c r="BI195" s="395">
        <v>30035</v>
      </c>
      <c r="BJ195" s="408"/>
      <c r="BK195" s="343">
        <v>0</v>
      </c>
      <c r="BL195" s="343">
        <v>0</v>
      </c>
      <c r="BM195" s="395">
        <v>8009</v>
      </c>
      <c r="BN195" s="395">
        <v>3270</v>
      </c>
      <c r="BO195" s="343">
        <v>0</v>
      </c>
      <c r="BP195" s="343">
        <v>0</v>
      </c>
      <c r="BQ195" s="343">
        <v>0</v>
      </c>
      <c r="BR195" s="343">
        <v>0</v>
      </c>
      <c r="BS195" s="343">
        <v>0</v>
      </c>
      <c r="BT195" s="343">
        <v>0</v>
      </c>
      <c r="BU195" s="343">
        <v>0</v>
      </c>
      <c r="BV195" s="343">
        <v>0</v>
      </c>
      <c r="BW195" s="344">
        <f t="shared" si="48"/>
        <v>11279</v>
      </c>
      <c r="BX195" s="345" t="s">
        <v>12</v>
      </c>
      <c r="BY195" s="344">
        <f t="shared" si="56"/>
        <v>184933</v>
      </c>
      <c r="BZ195" s="345" t="s">
        <v>12</v>
      </c>
      <c r="CA195" s="344">
        <f t="shared" si="55"/>
        <v>16715</v>
      </c>
      <c r="CB195" s="345" t="s">
        <v>12</v>
      </c>
      <c r="CC195" s="395">
        <v>49750</v>
      </c>
      <c r="CD195" s="408"/>
      <c r="CE195" s="344">
        <f t="shared" si="54"/>
        <v>818663</v>
      </c>
      <c r="CF195" s="408"/>
      <c r="CG195" s="395">
        <v>648663</v>
      </c>
      <c r="CH195" s="395">
        <v>170000</v>
      </c>
      <c r="CI195" s="344">
        <f t="shared" si="46"/>
        <v>0</v>
      </c>
      <c r="CJ195" s="394" t="s">
        <v>732</v>
      </c>
      <c r="CK195" s="417"/>
      <c r="CL195" s="415"/>
      <c r="CM195" s="415"/>
      <c r="CN195" s="415"/>
      <c r="CO195" s="415"/>
      <c r="CP195" s="415"/>
      <c r="CQ195" s="415"/>
      <c r="CR195" s="415"/>
      <c r="CS195" s="415"/>
      <c r="CT195" s="415"/>
      <c r="CU195" s="415"/>
      <c r="CV195" s="415"/>
      <c r="CW195" s="415"/>
      <c r="CX195" s="415"/>
      <c r="CY195" s="415"/>
      <c r="CZ195" s="415"/>
    </row>
    <row r="196" spans="1:104" x14ac:dyDescent="0.2">
      <c r="A196" s="343">
        <f t="shared" si="42"/>
        <v>1</v>
      </c>
      <c r="B196" s="346" t="s">
        <v>420</v>
      </c>
      <c r="C196" s="395">
        <v>2097534</v>
      </c>
      <c r="D196" s="408"/>
      <c r="E196" s="395">
        <v>415681</v>
      </c>
      <c r="F196" s="409">
        <v>0</v>
      </c>
      <c r="G196" s="395">
        <v>56617</v>
      </c>
      <c r="H196" s="395">
        <v>50000</v>
      </c>
      <c r="I196" s="409">
        <v>0</v>
      </c>
      <c r="J196" s="409">
        <v>0</v>
      </c>
      <c r="K196" s="409">
        <v>0</v>
      </c>
      <c r="L196" s="409">
        <v>0</v>
      </c>
      <c r="M196" s="395">
        <v>6081</v>
      </c>
      <c r="N196" s="344">
        <f t="shared" si="43"/>
        <v>528379</v>
      </c>
      <c r="O196" s="408"/>
      <c r="P196" s="395">
        <v>287418</v>
      </c>
      <c r="Q196" s="395">
        <v>43815</v>
      </c>
      <c r="R196" s="395">
        <v>272856</v>
      </c>
      <c r="S196" s="409">
        <v>0</v>
      </c>
      <c r="T196" s="395">
        <v>70505</v>
      </c>
      <c r="U196" s="395">
        <v>195569</v>
      </c>
      <c r="V196" s="409">
        <v>0</v>
      </c>
      <c r="W196" s="348">
        <f t="shared" si="52"/>
        <v>870163</v>
      </c>
      <c r="X196" s="408"/>
      <c r="Y196" s="409"/>
      <c r="Z196" s="409"/>
      <c r="AA196" s="409"/>
      <c r="AB196" s="409"/>
      <c r="AC196" s="409"/>
      <c r="AD196" s="409"/>
      <c r="AE196" s="410">
        <f t="shared" si="44"/>
        <v>0</v>
      </c>
      <c r="AF196" s="408"/>
      <c r="AG196" s="344">
        <f t="shared" si="53"/>
        <v>1398542</v>
      </c>
      <c r="AH196" s="408"/>
      <c r="AI196" s="343">
        <v>0</v>
      </c>
      <c r="AJ196" s="343">
        <v>0</v>
      </c>
      <c r="AK196" s="343">
        <v>0</v>
      </c>
      <c r="AL196" s="395">
        <v>242522</v>
      </c>
      <c r="AM196" s="344">
        <f t="shared" si="49"/>
        <v>242522</v>
      </c>
      <c r="AN196" s="408"/>
      <c r="AO196" s="395">
        <v>51604</v>
      </c>
      <c r="AP196" s="395">
        <v>77609</v>
      </c>
      <c r="AQ196" s="343">
        <v>0</v>
      </c>
      <c r="AR196" s="395">
        <v>16788</v>
      </c>
      <c r="AS196" s="344">
        <f t="shared" si="45"/>
        <v>146001</v>
      </c>
      <c r="AT196" s="408"/>
      <c r="AU196" s="343">
        <v>0</v>
      </c>
      <c r="AV196" s="395">
        <v>74423</v>
      </c>
      <c r="AW196" s="395">
        <v>63139</v>
      </c>
      <c r="AX196" s="395">
        <v>27195</v>
      </c>
      <c r="AY196" s="343">
        <v>0</v>
      </c>
      <c r="AZ196" s="395">
        <v>193220</v>
      </c>
      <c r="BA196" s="344">
        <f t="shared" si="50"/>
        <v>357977</v>
      </c>
      <c r="BB196" s="408"/>
      <c r="BC196" s="395">
        <v>63754</v>
      </c>
      <c r="BD196" s="343">
        <v>0</v>
      </c>
      <c r="BE196" s="395">
        <v>46881</v>
      </c>
      <c r="BF196" s="395">
        <v>23688</v>
      </c>
      <c r="BG196" s="344">
        <f t="shared" si="51"/>
        <v>134323</v>
      </c>
      <c r="BH196" s="408"/>
      <c r="BI196" s="395">
        <v>138795</v>
      </c>
      <c r="BJ196" s="408"/>
      <c r="BK196" s="343">
        <v>0</v>
      </c>
      <c r="BL196" s="343">
        <v>0</v>
      </c>
      <c r="BM196" s="395">
        <v>65233</v>
      </c>
      <c r="BN196" s="395">
        <v>1358</v>
      </c>
      <c r="BO196" s="395">
        <v>8580</v>
      </c>
      <c r="BP196" s="343">
        <v>0</v>
      </c>
      <c r="BQ196" s="343">
        <v>0</v>
      </c>
      <c r="BR196" s="343">
        <v>0</v>
      </c>
      <c r="BS196" s="343">
        <v>0</v>
      </c>
      <c r="BT196" s="343">
        <v>0</v>
      </c>
      <c r="BU196" s="343">
        <v>0</v>
      </c>
      <c r="BV196" s="343">
        <v>0</v>
      </c>
      <c r="BW196" s="344">
        <f t="shared" si="48"/>
        <v>75171</v>
      </c>
      <c r="BX196" s="345" t="s">
        <v>12</v>
      </c>
      <c r="BY196" s="344">
        <f t="shared" si="56"/>
        <v>1094789</v>
      </c>
      <c r="BZ196" s="345" t="s">
        <v>12</v>
      </c>
      <c r="CA196" s="344">
        <f t="shared" si="55"/>
        <v>303753</v>
      </c>
      <c r="CB196" s="345" t="s">
        <v>12</v>
      </c>
      <c r="CC196" s="343">
        <v>0</v>
      </c>
      <c r="CD196" s="408"/>
      <c r="CE196" s="344">
        <f t="shared" si="54"/>
        <v>2401287</v>
      </c>
      <c r="CF196" s="408"/>
      <c r="CG196" s="395">
        <v>120000</v>
      </c>
      <c r="CH196" s="439"/>
      <c r="CI196" s="344">
        <f t="shared" si="46"/>
        <v>2281287</v>
      </c>
      <c r="CJ196" s="394" t="s">
        <v>732</v>
      </c>
      <c r="CK196" s="417"/>
      <c r="CL196" s="415"/>
      <c r="CM196" s="415"/>
      <c r="CN196" s="415"/>
      <c r="CO196" s="415"/>
      <c r="CP196" s="415"/>
      <c r="CQ196" s="415"/>
      <c r="CR196" s="415"/>
      <c r="CS196" s="415"/>
      <c r="CT196" s="415"/>
      <c r="CU196" s="415"/>
      <c r="CV196" s="415"/>
      <c r="CW196" s="415"/>
      <c r="CX196" s="415"/>
      <c r="CY196" s="415"/>
      <c r="CZ196" s="415"/>
    </row>
    <row r="197" spans="1:104" x14ac:dyDescent="0.2">
      <c r="A197" s="343">
        <f t="shared" si="42"/>
        <v>1</v>
      </c>
      <c r="B197" s="346" t="s">
        <v>421</v>
      </c>
      <c r="C197" s="411">
        <v>0</v>
      </c>
      <c r="D197" s="408"/>
      <c r="E197" s="395">
        <v>57521</v>
      </c>
      <c r="F197" s="409">
        <v>0</v>
      </c>
      <c r="G197" s="395">
        <v>1133</v>
      </c>
      <c r="H197" s="395">
        <v>207091</v>
      </c>
      <c r="I197" s="409">
        <v>0</v>
      </c>
      <c r="J197" s="409">
        <v>0</v>
      </c>
      <c r="K197" s="409">
        <v>0</v>
      </c>
      <c r="L197" s="409">
        <v>0</v>
      </c>
      <c r="M197" s="395">
        <v>116117</v>
      </c>
      <c r="N197" s="344">
        <f t="shared" si="43"/>
        <v>381862</v>
      </c>
      <c r="O197" s="408"/>
      <c r="P197" s="395">
        <v>143174</v>
      </c>
      <c r="Q197" s="395">
        <v>21869</v>
      </c>
      <c r="R197" s="395">
        <v>136563</v>
      </c>
      <c r="S197" s="409">
        <v>0</v>
      </c>
      <c r="T197" s="395">
        <v>21869</v>
      </c>
      <c r="U197" s="409">
        <v>0</v>
      </c>
      <c r="V197" s="409">
        <v>0</v>
      </c>
      <c r="W197" s="349">
        <f t="shared" si="52"/>
        <v>323475</v>
      </c>
      <c r="X197" s="408"/>
      <c r="Y197" s="409"/>
      <c r="Z197" s="409"/>
      <c r="AA197" s="409"/>
      <c r="AB197" s="409"/>
      <c r="AC197" s="409"/>
      <c r="AD197" s="409"/>
      <c r="AE197" s="410">
        <f t="shared" si="44"/>
        <v>0</v>
      </c>
      <c r="AF197" s="408"/>
      <c r="AG197" s="344">
        <f t="shared" si="53"/>
        <v>705337</v>
      </c>
      <c r="AH197" s="408"/>
      <c r="AI197" s="343">
        <v>0</v>
      </c>
      <c r="AJ197" s="395">
        <v>21359</v>
      </c>
      <c r="AK197" s="343">
        <v>0</v>
      </c>
      <c r="AL197" s="343">
        <v>0</v>
      </c>
      <c r="AM197" s="344">
        <f t="shared" si="49"/>
        <v>21359</v>
      </c>
      <c r="AN197" s="408"/>
      <c r="AO197" s="343">
        <v>0</v>
      </c>
      <c r="AP197" s="343">
        <v>0</v>
      </c>
      <c r="AQ197" s="343">
        <v>0</v>
      </c>
      <c r="AR197" s="395">
        <v>4252</v>
      </c>
      <c r="AS197" s="344">
        <f t="shared" si="45"/>
        <v>4252</v>
      </c>
      <c r="AT197" s="408"/>
      <c r="AU197" s="395">
        <v>276991</v>
      </c>
      <c r="AV197" s="395">
        <v>13756</v>
      </c>
      <c r="AW197" s="395">
        <v>32669</v>
      </c>
      <c r="AX197" s="395">
        <v>74117</v>
      </c>
      <c r="AY197" s="343">
        <v>0</v>
      </c>
      <c r="AZ197" s="395">
        <v>1951</v>
      </c>
      <c r="BA197" s="344">
        <f t="shared" si="50"/>
        <v>399484</v>
      </c>
      <c r="BB197" s="408"/>
      <c r="BC197" s="395">
        <v>39864</v>
      </c>
      <c r="BD197" s="343">
        <v>0</v>
      </c>
      <c r="BE197" s="395">
        <v>12334</v>
      </c>
      <c r="BF197" s="343">
        <v>0</v>
      </c>
      <c r="BG197" s="344">
        <f t="shared" si="51"/>
        <v>52198</v>
      </c>
      <c r="BH197" s="408"/>
      <c r="BI197" s="395">
        <v>12276</v>
      </c>
      <c r="BJ197" s="408"/>
      <c r="BK197" s="343">
        <v>0</v>
      </c>
      <c r="BL197" s="343">
        <v>0</v>
      </c>
      <c r="BM197" s="395">
        <v>20294</v>
      </c>
      <c r="BN197" s="395">
        <v>917</v>
      </c>
      <c r="BO197" s="343">
        <v>0</v>
      </c>
      <c r="BP197" s="343">
        <v>0</v>
      </c>
      <c r="BQ197" s="343">
        <v>0</v>
      </c>
      <c r="BR197" s="343">
        <v>0</v>
      </c>
      <c r="BS197" s="343">
        <v>0</v>
      </c>
      <c r="BT197" s="343">
        <v>0</v>
      </c>
      <c r="BU197" s="343">
        <v>0</v>
      </c>
      <c r="BV197" s="395">
        <v>14136</v>
      </c>
      <c r="BW197" s="344">
        <f t="shared" si="48"/>
        <v>35347</v>
      </c>
      <c r="BX197" s="345" t="s">
        <v>12</v>
      </c>
      <c r="BY197" s="344">
        <f t="shared" si="56"/>
        <v>524916</v>
      </c>
      <c r="BZ197" s="345" t="s">
        <v>12</v>
      </c>
      <c r="CA197" s="344">
        <f t="shared" si="55"/>
        <v>180421</v>
      </c>
      <c r="CB197" s="345" t="s">
        <v>12</v>
      </c>
      <c r="CC197" s="343">
        <v>0</v>
      </c>
      <c r="CD197" s="408"/>
      <c r="CE197" s="344">
        <f t="shared" si="54"/>
        <v>180421</v>
      </c>
      <c r="CF197" s="408"/>
      <c r="CG197" s="395">
        <v>175000</v>
      </c>
      <c r="CH197" s="395">
        <v>5421</v>
      </c>
      <c r="CI197" s="344">
        <f t="shared" si="46"/>
        <v>0</v>
      </c>
      <c r="CJ197" s="394" t="s">
        <v>732</v>
      </c>
      <c r="CK197" s="417"/>
      <c r="CL197" s="415"/>
      <c r="CM197" s="415"/>
      <c r="CN197" s="415"/>
      <c r="CO197" s="415"/>
      <c r="CP197" s="415"/>
      <c r="CQ197" s="415"/>
      <c r="CR197" s="415"/>
      <c r="CS197" s="415"/>
      <c r="CT197" s="415"/>
      <c r="CU197" s="415"/>
      <c r="CV197" s="415"/>
      <c r="CW197" s="415"/>
      <c r="CX197" s="415"/>
      <c r="CY197" s="415"/>
      <c r="CZ197" s="415"/>
    </row>
    <row r="198" spans="1:104" x14ac:dyDescent="0.2">
      <c r="A198" s="343">
        <f t="shared" si="42"/>
        <v>1</v>
      </c>
      <c r="B198" s="346" t="s">
        <v>422</v>
      </c>
      <c r="C198" s="411">
        <v>0</v>
      </c>
      <c r="D198" s="408"/>
      <c r="E198" s="395">
        <v>8417.35</v>
      </c>
      <c r="F198" s="409">
        <v>0</v>
      </c>
      <c r="G198" s="409">
        <v>0</v>
      </c>
      <c r="H198" s="409">
        <v>0</v>
      </c>
      <c r="I198" s="409">
        <v>0</v>
      </c>
      <c r="J198" s="409">
        <v>0</v>
      </c>
      <c r="K198" s="409">
        <v>0</v>
      </c>
      <c r="L198" s="409">
        <v>0</v>
      </c>
      <c r="M198" s="409">
        <v>0</v>
      </c>
      <c r="N198" s="344">
        <f t="shared" si="43"/>
        <v>8417.35</v>
      </c>
      <c r="O198" s="408"/>
      <c r="P198" s="395">
        <v>55060</v>
      </c>
      <c r="Q198" s="395">
        <v>3993.73</v>
      </c>
      <c r="R198" s="395">
        <v>24862.22</v>
      </c>
      <c r="S198" s="409">
        <v>0</v>
      </c>
      <c r="T198" s="395">
        <v>57022.76</v>
      </c>
      <c r="U198" s="409">
        <v>0</v>
      </c>
      <c r="V198" s="409">
        <v>0</v>
      </c>
      <c r="W198" s="349">
        <f t="shared" si="52"/>
        <v>140938.71000000002</v>
      </c>
      <c r="X198" s="408"/>
      <c r="Y198" s="409"/>
      <c r="Z198" s="409"/>
      <c r="AA198" s="409"/>
      <c r="AB198" s="409"/>
      <c r="AC198" s="409"/>
      <c r="AD198" s="409"/>
      <c r="AE198" s="410">
        <f t="shared" si="44"/>
        <v>0</v>
      </c>
      <c r="AF198" s="408"/>
      <c r="AG198" s="344">
        <f t="shared" si="53"/>
        <v>149356.06000000003</v>
      </c>
      <c r="AH198" s="408"/>
      <c r="AI198" s="343">
        <v>0</v>
      </c>
      <c r="AJ198" s="343">
        <v>0</v>
      </c>
      <c r="AK198" s="343">
        <v>0</v>
      </c>
      <c r="AL198" s="343">
        <v>0</v>
      </c>
      <c r="AM198" s="344">
        <f t="shared" si="49"/>
        <v>0</v>
      </c>
      <c r="AN198" s="408"/>
      <c r="AO198" s="395">
        <v>28082.5</v>
      </c>
      <c r="AP198" s="343">
        <v>0</v>
      </c>
      <c r="AQ198" s="343">
        <v>0</v>
      </c>
      <c r="AR198" s="343">
        <v>0</v>
      </c>
      <c r="AS198" s="344">
        <f t="shared" si="45"/>
        <v>28082.5</v>
      </c>
      <c r="AT198" s="408"/>
      <c r="AU198" s="343">
        <v>0</v>
      </c>
      <c r="AV198" s="395">
        <v>5153.1000000000004</v>
      </c>
      <c r="AW198" s="395">
        <v>2276.29</v>
      </c>
      <c r="AX198" s="395">
        <v>5900</v>
      </c>
      <c r="AY198" s="343">
        <v>0</v>
      </c>
      <c r="AZ198" s="343">
        <v>0</v>
      </c>
      <c r="BA198" s="344">
        <f t="shared" si="50"/>
        <v>13329.39</v>
      </c>
      <c r="BB198" s="408"/>
      <c r="BC198" s="343">
        <v>0</v>
      </c>
      <c r="BD198" s="343">
        <v>0</v>
      </c>
      <c r="BE198" s="395">
        <v>4618.7</v>
      </c>
      <c r="BF198" s="343">
        <v>0</v>
      </c>
      <c r="BG198" s="344">
        <f t="shared" si="51"/>
        <v>4618.7</v>
      </c>
      <c r="BH198" s="408"/>
      <c r="BI198" s="395">
        <v>55144.34</v>
      </c>
      <c r="BJ198" s="408"/>
      <c r="BK198" s="343">
        <v>0</v>
      </c>
      <c r="BL198" s="343">
        <v>0</v>
      </c>
      <c r="BM198" s="395">
        <v>6494.68</v>
      </c>
      <c r="BN198" s="395">
        <v>3800</v>
      </c>
      <c r="BO198" s="395">
        <v>1199</v>
      </c>
      <c r="BP198" s="343">
        <v>0</v>
      </c>
      <c r="BQ198" s="395">
        <v>12982.83</v>
      </c>
      <c r="BR198" s="343">
        <v>0</v>
      </c>
      <c r="BS198" s="395">
        <v>13782.17</v>
      </c>
      <c r="BT198" s="343">
        <v>0</v>
      </c>
      <c r="BU198" s="343">
        <v>0</v>
      </c>
      <c r="BV198" s="343">
        <v>0</v>
      </c>
      <c r="BW198" s="344">
        <f t="shared" si="48"/>
        <v>38258.68</v>
      </c>
      <c r="BX198" s="345" t="s">
        <v>12</v>
      </c>
      <c r="BY198" s="344">
        <f t="shared" si="56"/>
        <v>139433.60999999999</v>
      </c>
      <c r="BZ198" s="345" t="s">
        <v>12</v>
      </c>
      <c r="CA198" s="344">
        <f t="shared" si="55"/>
        <v>9922.4500000000407</v>
      </c>
      <c r="CB198" s="345" t="s">
        <v>12</v>
      </c>
      <c r="CC198" s="343">
        <v>0</v>
      </c>
      <c r="CD198" s="408"/>
      <c r="CE198" s="344">
        <f t="shared" si="54"/>
        <v>9922.4500000000407</v>
      </c>
      <c r="CF198" s="408"/>
      <c r="CG198" s="439"/>
      <c r="CH198" s="395">
        <v>9922.4500000000007</v>
      </c>
      <c r="CI198" s="344">
        <f t="shared" si="46"/>
        <v>4.0017766878008842E-11</v>
      </c>
      <c r="CJ198" s="394" t="s">
        <v>732</v>
      </c>
      <c r="CK198" s="417"/>
      <c r="CL198" s="415"/>
      <c r="CM198" s="415"/>
      <c r="CN198" s="415"/>
      <c r="CO198" s="415"/>
      <c r="CP198" s="415"/>
      <c r="CQ198" s="415"/>
      <c r="CR198" s="415"/>
      <c r="CS198" s="415"/>
      <c r="CT198" s="415"/>
      <c r="CU198" s="415"/>
      <c r="CV198" s="415"/>
      <c r="CW198" s="415"/>
      <c r="CX198" s="415"/>
      <c r="CY198" s="415"/>
      <c r="CZ198" s="415"/>
    </row>
    <row r="199" spans="1:104" x14ac:dyDescent="0.2">
      <c r="A199" s="343">
        <f t="shared" si="42"/>
        <v>1</v>
      </c>
      <c r="B199" s="346" t="s">
        <v>423</v>
      </c>
      <c r="C199" s="346">
        <v>625</v>
      </c>
      <c r="D199" s="408"/>
      <c r="E199" s="409">
        <v>0</v>
      </c>
      <c r="F199" s="409">
        <v>0</v>
      </c>
      <c r="G199" s="409">
        <v>0</v>
      </c>
      <c r="H199" s="409">
        <v>0</v>
      </c>
      <c r="I199" s="409">
        <v>0</v>
      </c>
      <c r="J199" s="409">
        <v>0</v>
      </c>
      <c r="K199" s="409">
        <v>0</v>
      </c>
      <c r="L199" s="409">
        <v>0</v>
      </c>
      <c r="M199" s="409">
        <v>0</v>
      </c>
      <c r="N199" s="344">
        <f t="shared" si="43"/>
        <v>0</v>
      </c>
      <c r="O199" s="408"/>
      <c r="P199" s="343">
        <v>8944</v>
      </c>
      <c r="Q199" s="409"/>
      <c r="R199" s="409"/>
      <c r="S199" s="409">
        <v>0</v>
      </c>
      <c r="T199" s="409">
        <v>0</v>
      </c>
      <c r="U199" s="409">
        <v>0</v>
      </c>
      <c r="V199" s="409">
        <v>0</v>
      </c>
      <c r="W199" s="349">
        <f t="shared" si="52"/>
        <v>8944</v>
      </c>
      <c r="X199" s="408"/>
      <c r="Y199" s="409"/>
      <c r="Z199" s="409"/>
      <c r="AA199" s="409"/>
      <c r="AB199" s="409"/>
      <c r="AC199" s="409"/>
      <c r="AD199" s="409"/>
      <c r="AE199" s="410">
        <f t="shared" si="44"/>
        <v>0</v>
      </c>
      <c r="AF199" s="408"/>
      <c r="AG199" s="344">
        <f t="shared" si="53"/>
        <v>8944</v>
      </c>
      <c r="AH199" s="408"/>
      <c r="AI199" s="343">
        <v>0</v>
      </c>
      <c r="AJ199" s="343">
        <v>0</v>
      </c>
      <c r="AK199" s="343">
        <v>0</v>
      </c>
      <c r="AL199" s="343">
        <v>0</v>
      </c>
      <c r="AM199" s="344">
        <f t="shared" si="49"/>
        <v>0</v>
      </c>
      <c r="AN199" s="408"/>
      <c r="AO199" s="343">
        <v>0</v>
      </c>
      <c r="AP199" s="343">
        <v>0</v>
      </c>
      <c r="AQ199" s="343">
        <v>0</v>
      </c>
      <c r="AR199" s="343">
        <v>1</v>
      </c>
      <c r="AS199" s="344">
        <f t="shared" si="45"/>
        <v>1</v>
      </c>
      <c r="AT199" s="408"/>
      <c r="AU199" s="343">
        <v>0</v>
      </c>
      <c r="AV199" s="343">
        <v>0</v>
      </c>
      <c r="AW199" s="343">
        <v>0</v>
      </c>
      <c r="AX199" s="343">
        <v>0</v>
      </c>
      <c r="AY199" s="343">
        <v>0</v>
      </c>
      <c r="AZ199" s="343">
        <v>5136.09</v>
      </c>
      <c r="BA199" s="344">
        <f t="shared" si="50"/>
        <v>5136.09</v>
      </c>
      <c r="BB199" s="408"/>
      <c r="BC199" s="343">
        <v>0</v>
      </c>
      <c r="BD199" s="343">
        <v>0</v>
      </c>
      <c r="BE199" s="343">
        <v>0</v>
      </c>
      <c r="BF199" s="343">
        <v>0</v>
      </c>
      <c r="BG199" s="344">
        <f t="shared" si="51"/>
        <v>0</v>
      </c>
      <c r="BH199" s="408"/>
      <c r="BI199" s="343">
        <v>0</v>
      </c>
      <c r="BJ199" s="408"/>
      <c r="BK199" s="343">
        <v>0</v>
      </c>
      <c r="BL199" s="343">
        <v>0</v>
      </c>
      <c r="BM199" s="343">
        <v>713</v>
      </c>
      <c r="BN199" s="343">
        <v>47</v>
      </c>
      <c r="BO199" s="343">
        <v>0</v>
      </c>
      <c r="BP199" s="343">
        <v>0</v>
      </c>
      <c r="BQ199" s="343">
        <v>0</v>
      </c>
      <c r="BR199" s="343">
        <v>0</v>
      </c>
      <c r="BS199" s="343">
        <v>0</v>
      </c>
      <c r="BT199" s="343">
        <v>0</v>
      </c>
      <c r="BU199" s="343">
        <v>0</v>
      </c>
      <c r="BV199" s="343">
        <v>0</v>
      </c>
      <c r="BW199" s="344">
        <f t="shared" si="48"/>
        <v>760</v>
      </c>
      <c r="BX199" s="345" t="s">
        <v>12</v>
      </c>
      <c r="BY199" s="344">
        <f t="shared" si="56"/>
        <v>5897.09</v>
      </c>
      <c r="BZ199" s="345" t="s">
        <v>12</v>
      </c>
      <c r="CA199" s="344">
        <f t="shared" si="55"/>
        <v>3046.91</v>
      </c>
      <c r="CB199" s="345" t="s">
        <v>12</v>
      </c>
      <c r="CC199" s="343">
        <v>0</v>
      </c>
      <c r="CD199" s="408"/>
      <c r="CE199" s="344">
        <f t="shared" si="54"/>
        <v>3671.91</v>
      </c>
      <c r="CF199" s="408"/>
      <c r="CG199" s="404">
        <v>3671.91</v>
      </c>
      <c r="CH199" s="439"/>
      <c r="CI199" s="344">
        <f t="shared" si="46"/>
        <v>0</v>
      </c>
      <c r="CJ199" s="394" t="s">
        <v>732</v>
      </c>
      <c r="CK199" s="417"/>
      <c r="CL199" s="415"/>
      <c r="CM199" s="415"/>
      <c r="CN199" s="415"/>
      <c r="CO199" s="415"/>
      <c r="CP199" s="415"/>
      <c r="CQ199" s="415"/>
      <c r="CR199" s="415"/>
      <c r="CS199" s="415"/>
      <c r="CT199" s="415"/>
      <c r="CU199" s="415"/>
      <c r="CV199" s="415"/>
      <c r="CW199" s="415"/>
      <c r="CX199" s="415"/>
      <c r="CY199" s="415"/>
      <c r="CZ199" s="415"/>
    </row>
    <row r="200" spans="1:104" x14ac:dyDescent="0.2">
      <c r="A200" s="343">
        <f t="shared" si="42"/>
        <v>1</v>
      </c>
      <c r="B200" s="346" t="s">
        <v>424</v>
      </c>
      <c r="C200" s="395">
        <v>589078</v>
      </c>
      <c r="D200" s="408"/>
      <c r="E200" s="395">
        <v>287</v>
      </c>
      <c r="F200" s="409">
        <v>0</v>
      </c>
      <c r="G200" s="395">
        <v>31222</v>
      </c>
      <c r="H200" s="409">
        <v>0</v>
      </c>
      <c r="I200" s="409">
        <v>0</v>
      </c>
      <c r="J200" s="409">
        <v>0</v>
      </c>
      <c r="K200" s="409">
        <v>0</v>
      </c>
      <c r="L200" s="409">
        <v>0</v>
      </c>
      <c r="M200" s="395">
        <v>185</v>
      </c>
      <c r="N200" s="344">
        <f t="shared" si="43"/>
        <v>31694</v>
      </c>
      <c r="O200" s="408"/>
      <c r="P200" s="395">
        <v>67030</v>
      </c>
      <c r="Q200" s="395">
        <v>95030</v>
      </c>
      <c r="R200" s="409"/>
      <c r="S200" s="395">
        <v>43462</v>
      </c>
      <c r="T200" s="409">
        <v>0</v>
      </c>
      <c r="U200" s="395">
        <v>25000</v>
      </c>
      <c r="V200" s="409">
        <v>0</v>
      </c>
      <c r="W200" s="349">
        <f t="shared" si="52"/>
        <v>230522</v>
      </c>
      <c r="X200" s="408"/>
      <c r="Y200" s="409"/>
      <c r="Z200" s="409"/>
      <c r="AA200" s="409"/>
      <c r="AB200" s="409"/>
      <c r="AC200" s="409"/>
      <c r="AD200" s="409"/>
      <c r="AE200" s="410">
        <f t="shared" si="44"/>
        <v>0</v>
      </c>
      <c r="AF200" s="408"/>
      <c r="AG200" s="344">
        <f t="shared" si="53"/>
        <v>262216</v>
      </c>
      <c r="AH200" s="408"/>
      <c r="AI200" s="343">
        <v>0</v>
      </c>
      <c r="AJ200" s="343">
        <v>0</v>
      </c>
      <c r="AK200" s="343">
        <v>0</v>
      </c>
      <c r="AL200" s="395">
        <v>29335</v>
      </c>
      <c r="AM200" s="344">
        <f t="shared" si="49"/>
        <v>29335</v>
      </c>
      <c r="AN200" s="408"/>
      <c r="AO200" s="395">
        <v>73669</v>
      </c>
      <c r="AP200" s="343">
        <v>0</v>
      </c>
      <c r="AQ200" s="343">
        <v>0</v>
      </c>
      <c r="AR200" s="343">
        <v>0</v>
      </c>
      <c r="AS200" s="344">
        <f t="shared" si="45"/>
        <v>73669</v>
      </c>
      <c r="AT200" s="408"/>
      <c r="AU200" s="395">
        <v>21165</v>
      </c>
      <c r="AV200" s="395">
        <v>19650</v>
      </c>
      <c r="AW200" s="343">
        <v>0</v>
      </c>
      <c r="AX200" s="395">
        <v>45000</v>
      </c>
      <c r="AY200" s="343">
        <v>0</v>
      </c>
      <c r="AZ200" s="343">
        <v>0</v>
      </c>
      <c r="BA200" s="344">
        <f t="shared" si="50"/>
        <v>85815</v>
      </c>
      <c r="BB200" s="408"/>
      <c r="BC200" s="343">
        <v>0</v>
      </c>
      <c r="BD200" s="343">
        <v>0</v>
      </c>
      <c r="BE200" s="395">
        <v>18446</v>
      </c>
      <c r="BF200" s="343">
        <v>0</v>
      </c>
      <c r="BG200" s="344">
        <f t="shared" si="51"/>
        <v>18446</v>
      </c>
      <c r="BH200" s="408"/>
      <c r="BI200" s="395">
        <v>61054</v>
      </c>
      <c r="BJ200" s="408"/>
      <c r="BK200" s="343">
        <v>0</v>
      </c>
      <c r="BL200" s="343">
        <v>0</v>
      </c>
      <c r="BM200" s="395">
        <v>17026</v>
      </c>
      <c r="BN200" s="395">
        <v>5289</v>
      </c>
      <c r="BO200" s="343">
        <v>0</v>
      </c>
      <c r="BP200" s="343">
        <v>0</v>
      </c>
      <c r="BQ200" s="343">
        <v>0</v>
      </c>
      <c r="BR200" s="343">
        <v>0</v>
      </c>
      <c r="BS200" s="343">
        <v>0</v>
      </c>
      <c r="BT200" s="343">
        <v>0</v>
      </c>
      <c r="BU200" s="343">
        <v>0</v>
      </c>
      <c r="BV200" s="343">
        <v>0</v>
      </c>
      <c r="BW200" s="344">
        <f t="shared" si="48"/>
        <v>22315</v>
      </c>
      <c r="BX200" s="345" t="s">
        <v>12</v>
      </c>
      <c r="BY200" s="344">
        <f t="shared" si="56"/>
        <v>290634</v>
      </c>
      <c r="BZ200" s="345" t="s">
        <v>12</v>
      </c>
      <c r="CA200" s="344">
        <f t="shared" si="55"/>
        <v>-28418</v>
      </c>
      <c r="CB200" s="345" t="s">
        <v>12</v>
      </c>
      <c r="CC200" s="343">
        <v>0</v>
      </c>
      <c r="CD200" s="408"/>
      <c r="CE200" s="344">
        <f t="shared" si="54"/>
        <v>560660</v>
      </c>
      <c r="CF200" s="408"/>
      <c r="CG200" s="395">
        <v>560660</v>
      </c>
      <c r="CH200" s="439"/>
      <c r="CI200" s="344">
        <f t="shared" si="46"/>
        <v>0</v>
      </c>
      <c r="CJ200" s="394" t="s">
        <v>732</v>
      </c>
      <c r="CK200" s="417"/>
      <c r="CL200" s="415"/>
      <c r="CM200" s="415"/>
      <c r="CN200" s="415"/>
      <c r="CO200" s="415"/>
      <c r="CP200" s="415"/>
      <c r="CQ200" s="415"/>
      <c r="CR200" s="415"/>
      <c r="CS200" s="415"/>
      <c r="CT200" s="415"/>
      <c r="CU200" s="415"/>
      <c r="CV200" s="415"/>
      <c r="CW200" s="415"/>
      <c r="CX200" s="415"/>
      <c r="CY200" s="415"/>
      <c r="CZ200" s="415"/>
    </row>
    <row r="201" spans="1:104" x14ac:dyDescent="0.2">
      <c r="A201" s="343">
        <f t="shared" si="42"/>
        <v>1</v>
      </c>
      <c r="B201" s="346" t="s">
        <v>425</v>
      </c>
      <c r="C201" s="411">
        <v>0</v>
      </c>
      <c r="D201" s="408"/>
      <c r="E201" s="395">
        <v>83588</v>
      </c>
      <c r="F201" s="409">
        <v>0</v>
      </c>
      <c r="G201" s="409">
        <v>0</v>
      </c>
      <c r="H201" s="409">
        <v>0</v>
      </c>
      <c r="I201" s="409">
        <v>0</v>
      </c>
      <c r="J201" s="409">
        <v>0</v>
      </c>
      <c r="K201" s="409">
        <v>0</v>
      </c>
      <c r="L201" s="409">
        <v>0</v>
      </c>
      <c r="M201" s="395">
        <v>7406</v>
      </c>
      <c r="N201" s="344">
        <f t="shared" si="43"/>
        <v>90994</v>
      </c>
      <c r="O201" s="408"/>
      <c r="P201" s="395">
        <v>33902</v>
      </c>
      <c r="Q201" s="409"/>
      <c r="R201" s="409"/>
      <c r="S201" s="409">
        <v>0</v>
      </c>
      <c r="T201" s="409">
        <v>0</v>
      </c>
      <c r="U201" s="409">
        <v>0</v>
      </c>
      <c r="V201" s="395">
        <v>30000</v>
      </c>
      <c r="W201" s="349">
        <f t="shared" si="52"/>
        <v>63902</v>
      </c>
      <c r="X201" s="408"/>
      <c r="Y201" s="409"/>
      <c r="Z201" s="409"/>
      <c r="AA201" s="409"/>
      <c r="AB201" s="409"/>
      <c r="AC201" s="409"/>
      <c r="AD201" s="409"/>
      <c r="AE201" s="410">
        <f t="shared" si="44"/>
        <v>0</v>
      </c>
      <c r="AF201" s="408"/>
      <c r="AG201" s="344">
        <f t="shared" si="53"/>
        <v>154896</v>
      </c>
      <c r="AH201" s="408"/>
      <c r="AI201" s="343">
        <v>0</v>
      </c>
      <c r="AJ201" s="343">
        <v>0</v>
      </c>
      <c r="AK201" s="343">
        <v>0</v>
      </c>
      <c r="AL201" s="343">
        <v>0</v>
      </c>
      <c r="AM201" s="344">
        <f t="shared" si="49"/>
        <v>0</v>
      </c>
      <c r="AN201" s="408"/>
      <c r="AO201" s="343">
        <v>0</v>
      </c>
      <c r="AP201" s="343">
        <v>0</v>
      </c>
      <c r="AQ201" s="343">
        <v>0</v>
      </c>
      <c r="AR201" s="343">
        <v>0</v>
      </c>
      <c r="AS201" s="344">
        <f t="shared" si="45"/>
        <v>0</v>
      </c>
      <c r="AT201" s="408"/>
      <c r="AU201" s="343">
        <v>0</v>
      </c>
      <c r="AV201" s="395">
        <v>7826</v>
      </c>
      <c r="AW201" s="395">
        <v>7826</v>
      </c>
      <c r="AX201" s="395">
        <v>7826</v>
      </c>
      <c r="AY201" s="343">
        <v>0</v>
      </c>
      <c r="AZ201" s="395">
        <v>5007</v>
      </c>
      <c r="BA201" s="344">
        <f t="shared" si="50"/>
        <v>28485</v>
      </c>
      <c r="BB201" s="408"/>
      <c r="BC201" s="343">
        <v>0</v>
      </c>
      <c r="BD201" s="395">
        <v>10000</v>
      </c>
      <c r="BE201" s="395">
        <v>50311</v>
      </c>
      <c r="BF201" s="343">
        <v>0</v>
      </c>
      <c r="BG201" s="344">
        <f t="shared" si="51"/>
        <v>60311</v>
      </c>
      <c r="BH201" s="408"/>
      <c r="BI201" s="395">
        <v>23460</v>
      </c>
      <c r="BJ201" s="408"/>
      <c r="BK201" s="343">
        <v>0</v>
      </c>
      <c r="BL201" s="343">
        <v>0</v>
      </c>
      <c r="BM201" s="395">
        <v>7200</v>
      </c>
      <c r="BN201" s="395">
        <v>1000</v>
      </c>
      <c r="BO201" s="343">
        <v>0</v>
      </c>
      <c r="BP201" s="343">
        <v>0</v>
      </c>
      <c r="BQ201" s="343">
        <v>0</v>
      </c>
      <c r="BR201" s="343">
        <v>0</v>
      </c>
      <c r="BS201" s="343">
        <v>0</v>
      </c>
      <c r="BT201" s="343">
        <v>0</v>
      </c>
      <c r="BU201" s="343">
        <v>0</v>
      </c>
      <c r="BV201" s="343">
        <v>0</v>
      </c>
      <c r="BW201" s="344">
        <f t="shared" si="48"/>
        <v>8200</v>
      </c>
      <c r="BX201" s="345" t="s">
        <v>12</v>
      </c>
      <c r="BY201" s="344">
        <f t="shared" si="56"/>
        <v>120456</v>
      </c>
      <c r="BZ201" s="345" t="s">
        <v>12</v>
      </c>
      <c r="CA201" s="344">
        <f t="shared" si="55"/>
        <v>34440</v>
      </c>
      <c r="CB201" s="345" t="s">
        <v>12</v>
      </c>
      <c r="CC201" s="343">
        <v>0</v>
      </c>
      <c r="CD201" s="408"/>
      <c r="CE201" s="344">
        <f t="shared" si="54"/>
        <v>34440</v>
      </c>
      <c r="CF201" s="408"/>
      <c r="CG201" s="395">
        <v>30000</v>
      </c>
      <c r="CH201" s="395">
        <v>4439</v>
      </c>
      <c r="CI201" s="344">
        <f t="shared" si="46"/>
        <v>1</v>
      </c>
      <c r="CJ201" s="394" t="s">
        <v>732</v>
      </c>
      <c r="CK201" s="417"/>
      <c r="CL201" s="415"/>
      <c r="CM201" s="415"/>
      <c r="CN201" s="415"/>
      <c r="CO201" s="415"/>
      <c r="CP201" s="415"/>
      <c r="CQ201" s="415"/>
      <c r="CR201" s="415"/>
      <c r="CS201" s="415"/>
      <c r="CT201" s="415"/>
      <c r="CU201" s="415"/>
      <c r="CV201" s="415"/>
      <c r="CW201" s="415"/>
      <c r="CX201" s="415"/>
      <c r="CY201" s="415"/>
      <c r="CZ201" s="415"/>
    </row>
    <row r="202" spans="1:104" x14ac:dyDescent="0.2">
      <c r="A202" s="343">
        <f t="shared" si="42"/>
        <v>1</v>
      </c>
      <c r="B202" s="346" t="s">
        <v>426</v>
      </c>
      <c r="C202" s="411">
        <v>0</v>
      </c>
      <c r="D202" s="408"/>
      <c r="E202" s="409">
        <v>0</v>
      </c>
      <c r="F202" s="409">
        <v>0</v>
      </c>
      <c r="G202" s="395">
        <v>771</v>
      </c>
      <c r="H202" s="395">
        <v>6770</v>
      </c>
      <c r="I202" s="409">
        <v>0</v>
      </c>
      <c r="J202" s="409">
        <v>0</v>
      </c>
      <c r="K202" s="409">
        <v>0</v>
      </c>
      <c r="L202" s="409">
        <v>0</v>
      </c>
      <c r="M202" s="395">
        <v>1948</v>
      </c>
      <c r="N202" s="344">
        <f t="shared" si="43"/>
        <v>9489</v>
      </c>
      <c r="O202" s="408"/>
      <c r="P202" s="395">
        <v>24057</v>
      </c>
      <c r="Q202" s="409"/>
      <c r="R202" s="409"/>
      <c r="S202" s="409">
        <v>0</v>
      </c>
      <c r="T202" s="409">
        <v>0</v>
      </c>
      <c r="U202" s="409">
        <v>0</v>
      </c>
      <c r="V202" s="409">
        <v>0</v>
      </c>
      <c r="W202" s="399">
        <f t="shared" si="52"/>
        <v>24057</v>
      </c>
      <c r="X202" s="408"/>
      <c r="Y202" s="409"/>
      <c r="Z202" s="409"/>
      <c r="AA202" s="409"/>
      <c r="AB202" s="409"/>
      <c r="AC202" s="409"/>
      <c r="AD202" s="409"/>
      <c r="AE202" s="410">
        <f t="shared" si="44"/>
        <v>0</v>
      </c>
      <c r="AF202" s="408"/>
      <c r="AG202" s="344">
        <f t="shared" si="53"/>
        <v>33546</v>
      </c>
      <c r="AH202" s="408"/>
      <c r="AI202" s="343">
        <v>0</v>
      </c>
      <c r="AJ202" s="343">
        <v>0</v>
      </c>
      <c r="AK202" s="343">
        <v>0</v>
      </c>
      <c r="AL202" s="343">
        <v>0</v>
      </c>
      <c r="AM202" s="344">
        <f>(SUM(AI202:AL202))</f>
        <v>0</v>
      </c>
      <c r="AN202" s="408"/>
      <c r="AO202" s="343">
        <v>0</v>
      </c>
      <c r="AP202" s="343">
        <v>0</v>
      </c>
      <c r="AQ202" s="343">
        <v>0</v>
      </c>
      <c r="AR202" s="343">
        <v>0</v>
      </c>
      <c r="AS202" s="344">
        <f t="shared" si="45"/>
        <v>0</v>
      </c>
      <c r="AT202" s="408"/>
      <c r="AU202" s="395">
        <v>13499</v>
      </c>
      <c r="AV202" s="343">
        <v>0</v>
      </c>
      <c r="AW202" s="395">
        <v>4076</v>
      </c>
      <c r="AX202" s="343">
        <v>0</v>
      </c>
      <c r="AY202" s="343">
        <v>0</v>
      </c>
      <c r="AZ202" s="343">
        <v>0</v>
      </c>
      <c r="BA202" s="344">
        <f>(SUM(AU202:AZ202))</f>
        <v>17575</v>
      </c>
      <c r="BB202" s="408"/>
      <c r="BC202" s="343">
        <v>0</v>
      </c>
      <c r="BD202" s="343">
        <v>0</v>
      </c>
      <c r="BE202" s="343">
        <v>0</v>
      </c>
      <c r="BF202" s="343">
        <v>0</v>
      </c>
      <c r="BG202" s="344">
        <f t="shared" si="51"/>
        <v>0</v>
      </c>
      <c r="BH202" s="408"/>
      <c r="BI202" s="395">
        <v>7492</v>
      </c>
      <c r="BJ202" s="408"/>
      <c r="BK202" s="343">
        <v>0</v>
      </c>
      <c r="BL202" s="343">
        <v>0</v>
      </c>
      <c r="BM202" s="395">
        <v>8479</v>
      </c>
      <c r="BN202" s="343">
        <v>0</v>
      </c>
      <c r="BO202" s="343">
        <v>0</v>
      </c>
      <c r="BP202" s="343">
        <v>0</v>
      </c>
      <c r="BQ202" s="343">
        <v>0</v>
      </c>
      <c r="BR202" s="343">
        <v>0</v>
      </c>
      <c r="BS202" s="343">
        <v>0</v>
      </c>
      <c r="BT202" s="343">
        <v>0</v>
      </c>
      <c r="BU202" s="343">
        <v>0</v>
      </c>
      <c r="BV202" s="343">
        <v>0</v>
      </c>
      <c r="BW202" s="344">
        <f>((SUM(BK202:BV202)))</f>
        <v>8479</v>
      </c>
      <c r="BX202" s="345" t="s">
        <v>12</v>
      </c>
      <c r="BY202" s="344">
        <f t="shared" si="56"/>
        <v>33546</v>
      </c>
      <c r="BZ202" s="345" t="s">
        <v>12</v>
      </c>
      <c r="CA202" s="344">
        <f t="shared" si="55"/>
        <v>0</v>
      </c>
      <c r="CB202" s="345" t="s">
        <v>12</v>
      </c>
      <c r="CC202" s="343">
        <v>0</v>
      </c>
      <c r="CD202" s="408"/>
      <c r="CE202" s="344">
        <f t="shared" si="54"/>
        <v>0</v>
      </c>
      <c r="CF202" s="408"/>
      <c r="CG202" s="439"/>
      <c r="CH202" s="439"/>
      <c r="CI202" s="344">
        <f t="shared" si="46"/>
        <v>0</v>
      </c>
      <c r="CJ202" s="394" t="s">
        <v>732</v>
      </c>
      <c r="CK202" s="417"/>
      <c r="CL202" s="415"/>
      <c r="CM202" s="415"/>
      <c r="CN202" s="415"/>
      <c r="CO202" s="415"/>
      <c r="CP202" s="415"/>
      <c r="CQ202" s="415"/>
      <c r="CR202" s="415"/>
      <c r="CS202" s="415"/>
      <c r="CT202" s="415"/>
      <c r="CU202" s="415"/>
      <c r="CV202" s="415"/>
      <c r="CW202" s="415"/>
      <c r="CX202" s="415"/>
      <c r="CY202" s="415"/>
      <c r="CZ202" s="415"/>
    </row>
    <row r="203" spans="1:104" ht="13.5" thickBot="1" x14ac:dyDescent="0.25">
      <c r="A203" s="415"/>
      <c r="B203" s="418"/>
      <c r="C203" s="412"/>
      <c r="D203" s="408"/>
      <c r="E203" s="412"/>
      <c r="F203" s="412"/>
      <c r="G203" s="412"/>
      <c r="H203" s="412"/>
      <c r="I203" s="412"/>
      <c r="J203" s="412"/>
      <c r="K203" s="412"/>
      <c r="L203" s="412"/>
      <c r="M203" s="412"/>
      <c r="N203" s="410"/>
      <c r="O203" s="408"/>
      <c r="P203" s="412"/>
      <c r="Q203" s="412"/>
      <c r="R203" s="412"/>
      <c r="S203" s="412"/>
      <c r="T203" s="412"/>
      <c r="U203" s="412"/>
      <c r="V203" s="412"/>
      <c r="W203" s="446"/>
      <c r="X203" s="408"/>
      <c r="Y203" s="412"/>
      <c r="Z203" s="412"/>
      <c r="AA203" s="412"/>
      <c r="AB203" s="412"/>
      <c r="AC203" s="412"/>
      <c r="AD203" s="412"/>
      <c r="AE203" s="412"/>
      <c r="AF203" s="408"/>
      <c r="AG203" s="412"/>
      <c r="AH203" s="408"/>
      <c r="AI203" s="412"/>
      <c r="AJ203" s="412"/>
      <c r="AK203" s="412"/>
      <c r="AL203" s="412"/>
      <c r="AM203" s="410"/>
      <c r="AN203" s="408"/>
      <c r="AO203" s="412"/>
      <c r="AP203" s="412"/>
      <c r="AQ203" s="412"/>
      <c r="AR203" s="412"/>
      <c r="AS203" s="412"/>
      <c r="AT203" s="408"/>
      <c r="AU203" s="412"/>
      <c r="AV203" s="412"/>
      <c r="AW203" s="412"/>
      <c r="AX203" s="412"/>
      <c r="AY203" s="412"/>
      <c r="AZ203" s="412"/>
      <c r="BA203" s="412"/>
      <c r="BB203" s="408"/>
      <c r="BC203" s="412"/>
      <c r="BD203" s="412"/>
      <c r="BE203" s="412"/>
      <c r="BF203" s="412"/>
      <c r="BG203" s="412"/>
      <c r="BH203" s="408"/>
      <c r="BI203" s="412"/>
      <c r="BJ203" s="408"/>
      <c r="BK203" s="412"/>
      <c r="BL203" s="412"/>
      <c r="BM203" s="412"/>
      <c r="BN203" s="412"/>
      <c r="BO203" s="412"/>
      <c r="BP203" s="412"/>
      <c r="BQ203" s="412"/>
      <c r="BR203" s="412"/>
      <c r="BS203" s="412"/>
      <c r="BT203" s="412"/>
      <c r="BU203" s="412"/>
      <c r="BV203" s="412"/>
      <c r="BW203" s="412"/>
      <c r="BX203" s="408"/>
      <c r="BY203" s="412"/>
      <c r="BZ203" s="345" t="s">
        <v>12</v>
      </c>
      <c r="CA203" s="412"/>
      <c r="CB203" s="345" t="s">
        <v>12</v>
      </c>
      <c r="CC203" s="410"/>
      <c r="CD203" s="345" t="s">
        <v>12</v>
      </c>
      <c r="CE203" s="410"/>
      <c r="CF203" s="408"/>
      <c r="CG203" s="410"/>
      <c r="CH203" s="410"/>
      <c r="CI203" s="410"/>
      <c r="CJ203" s="447"/>
      <c r="CK203" s="417"/>
      <c r="CL203" s="415"/>
      <c r="CM203" s="415"/>
      <c r="CN203" s="415"/>
      <c r="CO203" s="415"/>
      <c r="CP203" s="415"/>
      <c r="CQ203" s="415"/>
      <c r="CR203" s="415"/>
      <c r="CS203" s="415"/>
      <c r="CT203" s="415"/>
      <c r="CU203" s="415"/>
      <c r="CV203" s="415"/>
      <c r="CW203" s="415"/>
      <c r="CX203" s="415"/>
      <c r="CY203" s="415"/>
      <c r="CZ203" s="415"/>
    </row>
    <row r="204" spans="1:104" ht="14.25" thickTop="1" thickBot="1" x14ac:dyDescent="0.25">
      <c r="A204" s="415"/>
      <c r="B204" s="298" t="s">
        <v>427</v>
      </c>
      <c r="C204" s="346">
        <f t="shared" ref="C204:N204" si="57">((SUM(C10:C202)))</f>
        <v>148075947.25</v>
      </c>
      <c r="D204" s="345">
        <f t="shared" si="57"/>
        <v>0</v>
      </c>
      <c r="E204" s="346">
        <f t="shared" si="57"/>
        <v>41700209.600000009</v>
      </c>
      <c r="F204" s="346">
        <f t="shared" si="57"/>
        <v>305212.63</v>
      </c>
      <c r="G204" s="346">
        <f t="shared" si="57"/>
        <v>6376328.46</v>
      </c>
      <c r="H204" s="346">
        <f t="shared" si="57"/>
        <v>17901530.370000001</v>
      </c>
      <c r="I204" s="346">
        <f t="shared" si="57"/>
        <v>766065</v>
      </c>
      <c r="J204" s="346">
        <f t="shared" si="57"/>
        <v>1</v>
      </c>
      <c r="K204" s="346">
        <f t="shared" si="57"/>
        <v>20214274.530000001</v>
      </c>
      <c r="L204" s="346">
        <f t="shared" si="57"/>
        <v>112390.52</v>
      </c>
      <c r="M204" s="346">
        <f t="shared" si="57"/>
        <v>34813472.93</v>
      </c>
      <c r="N204" s="403">
        <f t="shared" si="57"/>
        <v>122189485.03999998</v>
      </c>
      <c r="O204" s="408"/>
      <c r="P204" s="403">
        <f>((SUM(P10:P202)))</f>
        <v>57742370.600000001</v>
      </c>
      <c r="Q204" s="403">
        <f>((SUM(Q10:Q202)))</f>
        <v>4171174.7900000005</v>
      </c>
      <c r="R204" s="403">
        <f t="shared" ref="R204" si="58">((SUM(R10:R202)))</f>
        <v>23561438.629999995</v>
      </c>
      <c r="S204" s="403">
        <f t="shared" ref="S204:W204" si="59">((SUM(S10:S202)))</f>
        <v>522139.75</v>
      </c>
      <c r="T204" s="403">
        <f t="shared" si="59"/>
        <v>5813301.96</v>
      </c>
      <c r="U204" s="403">
        <f t="shared" si="59"/>
        <v>7850064</v>
      </c>
      <c r="V204" s="403">
        <f t="shared" si="59"/>
        <v>31130872.400000002</v>
      </c>
      <c r="W204" s="405">
        <f t="shared" si="59"/>
        <v>130791362.13</v>
      </c>
      <c r="X204" s="408"/>
      <c r="Y204" s="403">
        <f t="shared" ref="Y204" si="60">((SUM(Y10:Y202)))</f>
        <v>0</v>
      </c>
      <c r="Z204" s="403">
        <f t="shared" ref="Z204:AE204" si="61">((SUM(Z10:Z202)))</f>
        <v>0</v>
      </c>
      <c r="AA204" s="403">
        <f t="shared" si="61"/>
        <v>648400.76</v>
      </c>
      <c r="AB204" s="403">
        <f t="shared" si="61"/>
        <v>493189.39</v>
      </c>
      <c r="AC204" s="403">
        <f t="shared" si="61"/>
        <v>254411.41999999998</v>
      </c>
      <c r="AD204" s="403">
        <f t="shared" si="61"/>
        <v>6912411</v>
      </c>
      <c r="AE204" s="403">
        <f t="shared" si="61"/>
        <v>8308412.5699999994</v>
      </c>
      <c r="AF204" s="408"/>
      <c r="AG204" s="403">
        <f>((SUM(AG10:AG202)))</f>
        <v>261289259.74000001</v>
      </c>
      <c r="AH204" s="408"/>
      <c r="AI204" s="403">
        <f>((SUM(AI10:AI202)))</f>
        <v>13824632.99</v>
      </c>
      <c r="AJ204" s="403">
        <f>((SUM(AJ10:AJ202)))</f>
        <v>2436364.4299999997</v>
      </c>
      <c r="AK204" s="403">
        <f>((SUM(AK10:AK202)))</f>
        <v>489361.36</v>
      </c>
      <c r="AL204" s="403">
        <f>((SUM(AL10:AL202)))</f>
        <v>4978930.4799999995</v>
      </c>
      <c r="AM204" s="403">
        <f>((SUM(AM10:AM202)))</f>
        <v>21729289.260000002</v>
      </c>
      <c r="AN204" s="408"/>
      <c r="AO204" s="403">
        <f>((SUM(AO10:AO202)))</f>
        <v>47872416.829999998</v>
      </c>
      <c r="AP204" s="403">
        <f>((SUM(AP10:AP202)))</f>
        <v>2997740.85</v>
      </c>
      <c r="AQ204" s="403">
        <f>((SUM(AQ10:AQ202)))</f>
        <v>176608.28</v>
      </c>
      <c r="AR204" s="403">
        <f>((SUM(AR10:AR202)))</f>
        <v>4323789.9099999992</v>
      </c>
      <c r="AS204" s="403">
        <f>((SUM(AS10:AS202)))</f>
        <v>55370555.869999997</v>
      </c>
      <c r="AT204" s="408"/>
      <c r="AU204" s="403">
        <f t="shared" ref="AU204:BA204" si="62">((SUM(AU10:AU202)))</f>
        <v>21090377.619999997</v>
      </c>
      <c r="AV204" s="403">
        <f t="shared" si="62"/>
        <v>5421073.4099999992</v>
      </c>
      <c r="AW204" s="403">
        <f t="shared" si="62"/>
        <v>7724268.6800000016</v>
      </c>
      <c r="AX204" s="403">
        <f t="shared" si="62"/>
        <v>1897124.7300000002</v>
      </c>
      <c r="AY204" s="403">
        <f t="shared" si="62"/>
        <v>212765.34000000003</v>
      </c>
      <c r="AZ204" s="403">
        <f t="shared" si="62"/>
        <v>13291096.250000002</v>
      </c>
      <c r="BA204" s="403">
        <f t="shared" si="62"/>
        <v>49636706.029999994</v>
      </c>
      <c r="BB204" s="408"/>
      <c r="BC204" s="403">
        <f>((SUM(BC10:BC202)))</f>
        <v>14695495</v>
      </c>
      <c r="BD204" s="403">
        <f>((SUM(BD10:BD202)))</f>
        <v>2328014.7200000002</v>
      </c>
      <c r="BE204" s="403">
        <f>((SUM(BE10:BE202)))</f>
        <v>9806857.2699999996</v>
      </c>
      <c r="BF204" s="403">
        <f>((SUM(BF10:BF202)))</f>
        <v>1826598.38</v>
      </c>
      <c r="BG204" s="403">
        <f>((SUM(BG10:BG202)))</f>
        <v>28656965.370000005</v>
      </c>
      <c r="BH204" s="408"/>
      <c r="BI204" s="343">
        <f>((SUM(BI10:BI202)))</f>
        <v>20511917.98</v>
      </c>
      <c r="BJ204" s="408"/>
      <c r="BK204" s="403">
        <f t="shared" ref="BK204:BW204" si="63">((SUM(BK10:BK202)))</f>
        <v>4615564.3</v>
      </c>
      <c r="BL204" s="403">
        <f t="shared" si="63"/>
        <v>36206</v>
      </c>
      <c r="BM204" s="403">
        <f t="shared" si="63"/>
        <v>7849636.9899999984</v>
      </c>
      <c r="BN204" s="403">
        <f t="shared" si="63"/>
        <v>1891454.2700000003</v>
      </c>
      <c r="BO204" s="403">
        <f t="shared" si="63"/>
        <v>12163242.059999999</v>
      </c>
      <c r="BP204" s="403">
        <f t="shared" si="63"/>
        <v>570335.82999999996</v>
      </c>
      <c r="BQ204" s="403">
        <f t="shared" si="63"/>
        <v>21451.83</v>
      </c>
      <c r="BR204" s="403">
        <f t="shared" si="63"/>
        <v>20351</v>
      </c>
      <c r="BS204" s="403">
        <f t="shared" si="63"/>
        <v>138707.17000000001</v>
      </c>
      <c r="BT204" s="403">
        <f t="shared" si="63"/>
        <v>2877689.85</v>
      </c>
      <c r="BU204" s="403">
        <f t="shared" si="63"/>
        <v>3091460.5700000003</v>
      </c>
      <c r="BV204" s="403">
        <f t="shared" si="63"/>
        <v>6459491.0499999998</v>
      </c>
      <c r="BW204" s="403">
        <f t="shared" si="63"/>
        <v>39735590.920000002</v>
      </c>
      <c r="BX204" s="408"/>
      <c r="BY204" s="403">
        <f>((SUM(BY10:BY202)))</f>
        <v>215641025.43000001</v>
      </c>
      <c r="BZ204" s="408"/>
      <c r="CA204" s="403">
        <f>((SUM(CA10:CA202)))</f>
        <v>45648234.309999995</v>
      </c>
      <c r="CB204" s="408"/>
      <c r="CC204" s="347">
        <f>SUM(CC10:CC203)</f>
        <v>1638757.99</v>
      </c>
      <c r="CD204" s="408"/>
      <c r="CE204" s="406">
        <f>((SUM(CE10:CE202)))</f>
        <v>195362939.54999998</v>
      </c>
      <c r="CF204" s="408"/>
      <c r="CG204" s="403">
        <f>((SUM(CG10:CG202)))</f>
        <v>133033289.09</v>
      </c>
      <c r="CH204" s="403">
        <f>((SUM(CH10:CH201)))</f>
        <v>30434728.770000003</v>
      </c>
      <c r="CI204" s="403">
        <f>((SUM(CI10:CI201)))</f>
        <v>31894921.689999998</v>
      </c>
      <c r="CJ204" s="448"/>
      <c r="CK204" s="417"/>
      <c r="CL204" s="415"/>
      <c r="CM204" s="415"/>
      <c r="CN204" s="415"/>
      <c r="CO204" s="415"/>
      <c r="CP204" s="415"/>
      <c r="CQ204" s="415"/>
      <c r="CR204" s="415"/>
      <c r="CS204" s="415"/>
      <c r="CT204" s="415"/>
      <c r="CU204" s="415"/>
      <c r="CV204" s="415"/>
      <c r="CW204" s="415"/>
      <c r="CX204" s="415"/>
      <c r="CY204" s="415"/>
      <c r="CZ204" s="415"/>
    </row>
    <row r="205" spans="1:104" ht="13.5" thickTop="1" x14ac:dyDescent="0.2">
      <c r="A205" s="415"/>
      <c r="B205" s="418"/>
      <c r="C205" s="415"/>
      <c r="D205" s="415"/>
      <c r="E205" s="415"/>
      <c r="F205" s="415"/>
      <c r="G205" s="415"/>
      <c r="H205" s="415"/>
      <c r="I205" s="415"/>
      <c r="J205" s="415"/>
      <c r="K205" s="415"/>
      <c r="L205" s="415"/>
      <c r="M205" s="415"/>
      <c r="N205" s="415"/>
      <c r="O205" s="415"/>
      <c r="P205" s="415"/>
      <c r="Q205" s="415"/>
      <c r="R205" s="415"/>
      <c r="S205" s="415"/>
      <c r="T205" s="415"/>
      <c r="U205" s="415"/>
      <c r="V205" s="415"/>
      <c r="W205" s="415"/>
      <c r="X205" s="415"/>
      <c r="Y205" s="415"/>
      <c r="Z205" s="415"/>
      <c r="AA205" s="415"/>
      <c r="AB205" s="415"/>
      <c r="AC205" s="415"/>
      <c r="AD205" s="415"/>
      <c r="AE205" s="415"/>
      <c r="AF205" s="415"/>
      <c r="AG205" s="415"/>
      <c r="AH205" s="415"/>
      <c r="AI205" s="415"/>
      <c r="AJ205" s="415"/>
      <c r="AK205" s="415"/>
      <c r="AL205" s="415"/>
      <c r="AM205" s="415"/>
      <c r="AN205" s="415"/>
      <c r="AO205" s="415"/>
      <c r="AP205" s="415"/>
      <c r="AQ205" s="415"/>
      <c r="AR205" s="415"/>
      <c r="AS205" s="302">
        <f>SUM(AO204:AR204)</f>
        <v>55370555.869999997</v>
      </c>
      <c r="AT205" s="415"/>
      <c r="AU205" s="415"/>
      <c r="AV205" s="415"/>
      <c r="AW205" s="415"/>
      <c r="AX205" s="415"/>
      <c r="AY205" s="415"/>
      <c r="AZ205" s="415"/>
      <c r="BA205" s="302">
        <f>SUM(AU204:AZ204)</f>
        <v>49636706.030000001</v>
      </c>
      <c r="BB205" s="415"/>
      <c r="BC205" s="415"/>
      <c r="BD205" s="415"/>
      <c r="BE205" s="415"/>
      <c r="BF205" s="415"/>
      <c r="BG205" s="302">
        <f>SUM(BC204:BF204)</f>
        <v>28656965.369999997</v>
      </c>
      <c r="BH205" s="415"/>
      <c r="BI205" s="302">
        <f>+BI204</f>
        <v>20511917.98</v>
      </c>
      <c r="BJ205" s="415"/>
      <c r="BK205" s="415"/>
      <c r="BL205" s="415"/>
      <c r="BM205" s="415"/>
      <c r="BN205" s="415"/>
      <c r="BO205" s="415"/>
      <c r="BP205" s="415"/>
      <c r="BQ205" s="415"/>
      <c r="BR205" s="415"/>
      <c r="BS205" s="415"/>
      <c r="BT205" s="415"/>
      <c r="BU205" s="415"/>
      <c r="BV205" s="415"/>
      <c r="BW205" s="302" t="s">
        <v>694</v>
      </c>
      <c r="BX205" s="415"/>
      <c r="BY205" s="415"/>
      <c r="BZ205" s="415"/>
      <c r="CA205" s="415"/>
      <c r="CB205" s="415"/>
      <c r="CC205" s="415"/>
      <c r="CD205" s="415"/>
      <c r="CE205" s="413"/>
      <c r="CF205" s="415"/>
      <c r="CG205" s="418"/>
      <c r="CH205" s="418"/>
      <c r="CI205" s="418"/>
      <c r="CJ205" s="420"/>
      <c r="CK205" s="417"/>
      <c r="CL205" s="415"/>
      <c r="CM205" s="415"/>
      <c r="CN205" s="415"/>
      <c r="CO205" s="415"/>
      <c r="CP205" s="415"/>
      <c r="CQ205" s="415"/>
      <c r="CR205" s="415"/>
      <c r="CS205" s="415"/>
      <c r="CT205" s="415"/>
      <c r="CU205" s="415"/>
      <c r="CV205" s="415"/>
      <c r="CW205" s="415"/>
      <c r="CX205" s="415"/>
      <c r="CY205" s="415"/>
      <c r="CZ205" s="415"/>
    </row>
  </sheetData>
  <phoneticPr fontId="0" type="noConversion"/>
  <printOptions horizontalCentered="1" verticalCentered="1"/>
  <pageMargins left="0" right="0" top="0.47" bottom="0" header="0.5" footer="0.5"/>
  <pageSetup scale="64" orientation="portrait" horizontalDpi="4294967292" r:id="rId1"/>
  <headerFooter alignWithMargins="0"/>
  <ignoredErrors>
    <ignoredError sqref="BW77 BW83 AS155 BW190 N51 AM69 AS69" formulaRange="1"/>
    <ignoredError sqref="AM78 BA7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Y198"/>
  <sheetViews>
    <sheetView showZeros="0" zoomScaleNormal="100" workbookViewId="0">
      <pane xSplit="2" ySplit="9" topLeftCell="C10" activePane="bottomRight" state="frozen"/>
      <selection activeCell="B1" sqref="B1"/>
      <selection pane="topRight" activeCell="C1" sqref="C1"/>
      <selection pane="bottomLeft" activeCell="B10" sqref="B10"/>
      <selection pane="bottomRight" activeCell="F26" sqref="F26"/>
    </sheetView>
  </sheetViews>
  <sheetFormatPr defaultColWidth="9.140625" defaultRowHeight="12.75" x14ac:dyDescent="0.2"/>
  <cols>
    <col min="1" max="1" width="6.7109375" style="299" bestFit="1" customWidth="1"/>
    <col min="2" max="2" width="15.140625" style="299" customWidth="1"/>
    <col min="3" max="3" width="15.42578125" style="299" bestFit="1" customWidth="1"/>
    <col min="4" max="4" width="3" style="299" customWidth="1"/>
    <col min="5" max="5" width="16.28515625" style="299" bestFit="1" customWidth="1"/>
    <col min="6" max="7" width="11.28515625" style="299" bestFit="1" customWidth="1"/>
    <col min="8" max="8" width="12.28515625" style="299" bestFit="1" customWidth="1"/>
    <col min="9" max="9" width="12" style="299" bestFit="1" customWidth="1"/>
    <col min="10" max="10" width="12.5703125" style="299" bestFit="1" customWidth="1"/>
    <col min="11" max="11" width="12.85546875" style="299" bestFit="1" customWidth="1"/>
    <col min="12" max="12" width="9.28515625" style="299" bestFit="1" customWidth="1"/>
    <col min="13" max="13" width="13.28515625" style="299" bestFit="1" customWidth="1"/>
    <col min="14" max="14" width="14.42578125" style="299" bestFit="1" customWidth="1"/>
    <col min="15" max="15" width="3.7109375" style="299" customWidth="1"/>
    <col min="16" max="16" width="14.42578125" style="299" bestFit="1" customWidth="1"/>
    <col min="17" max="18" width="12.85546875" style="299" bestFit="1" customWidth="1"/>
    <col min="19" max="19" width="15.7109375" style="299" bestFit="1" customWidth="1"/>
    <col min="20" max="21" width="12.85546875" style="299" bestFit="1" customWidth="1"/>
    <col min="22" max="22" width="14.42578125" style="299" bestFit="1" customWidth="1"/>
    <col min="23" max="23" width="15.42578125" style="299" bestFit="1" customWidth="1"/>
    <col min="24" max="24" width="1.7109375" style="299" bestFit="1" customWidth="1"/>
    <col min="25" max="25" width="19.28515625" style="299" bestFit="1" customWidth="1"/>
    <col min="26" max="26" width="12.85546875" style="299" bestFit="1" customWidth="1"/>
    <col min="27" max="27" width="14" style="299" bestFit="1" customWidth="1"/>
    <col min="28" max="28" width="13.5703125" style="299" bestFit="1" customWidth="1"/>
    <col min="29" max="29" width="10.28515625" style="299" bestFit="1" customWidth="1"/>
    <col min="30" max="30" width="14" style="299" bestFit="1" customWidth="1"/>
    <col min="31" max="31" width="14.42578125" style="299" bestFit="1" customWidth="1"/>
    <col min="32" max="32" width="3.7109375" style="299" customWidth="1"/>
    <col min="33" max="33" width="15.42578125" style="299" bestFit="1" customWidth="1"/>
    <col min="34" max="34" width="4" style="299" customWidth="1"/>
    <col min="35" max="35" width="16.42578125" style="299" customWidth="1"/>
    <col min="36" max="36" width="12.85546875" style="299" bestFit="1" customWidth="1"/>
    <col min="37" max="37" width="11.7109375" style="299" bestFit="1" customWidth="1"/>
    <col min="38" max="38" width="11.28515625" style="299" bestFit="1" customWidth="1"/>
    <col min="39" max="39" width="14.42578125" style="299" bestFit="1" customWidth="1"/>
    <col min="40" max="40" width="1.7109375" style="299" bestFit="1" customWidth="1"/>
    <col min="41" max="41" width="18" style="299" customWidth="1"/>
    <col min="42" max="42" width="13.28515625" style="299" bestFit="1" customWidth="1"/>
    <col min="43" max="43" width="11.7109375" style="299" bestFit="1" customWidth="1"/>
    <col min="44" max="44" width="13.28515625" style="299" bestFit="1" customWidth="1"/>
    <col min="45" max="45" width="14.42578125" style="299" bestFit="1" customWidth="1"/>
    <col min="46" max="46" width="1.7109375" style="299" bestFit="1" customWidth="1"/>
    <col min="47" max="47" width="14.85546875" style="299" bestFit="1" customWidth="1"/>
    <col min="48" max="48" width="13.28515625" style="299" bestFit="1" customWidth="1"/>
    <col min="49" max="50" width="14.42578125" style="299" bestFit="1" customWidth="1"/>
    <col min="51" max="51" width="12.140625" style="299" bestFit="1" customWidth="1"/>
    <col min="52" max="52" width="13.28515625" style="299" bestFit="1" customWidth="1"/>
    <col min="53" max="53" width="14.42578125" style="299" bestFit="1" customWidth="1"/>
    <col min="54" max="54" width="1.5703125" style="299" customWidth="1"/>
    <col min="55" max="55" width="14.42578125" style="299" bestFit="1" customWidth="1"/>
    <col min="56" max="56" width="12.85546875" style="299" bestFit="1" customWidth="1"/>
    <col min="57" max="57" width="14.42578125" style="299" bestFit="1" customWidth="1"/>
    <col min="58" max="58" width="12.85546875" style="299" bestFit="1" customWidth="1"/>
    <col min="59" max="59" width="14.42578125" style="299" bestFit="1" customWidth="1"/>
    <col min="60" max="60" width="3.5703125" style="299" customWidth="1"/>
    <col min="61" max="61" width="18" style="299" bestFit="1" customWidth="1"/>
    <col min="62" max="62" width="3.7109375" style="299" customWidth="1"/>
    <col min="63" max="63" width="17.42578125" style="299" bestFit="1" customWidth="1"/>
    <col min="64" max="64" width="12" style="299" bestFit="1" customWidth="1"/>
    <col min="65" max="65" width="13.28515625" style="299" bestFit="1" customWidth="1"/>
    <col min="66" max="66" width="13.140625" style="299" bestFit="1" customWidth="1"/>
    <col min="67" max="67" width="14.7109375" style="299" bestFit="1" customWidth="1"/>
    <col min="68" max="68" width="13" style="299" bestFit="1" customWidth="1"/>
    <col min="69" max="69" width="12.5703125" style="299" bestFit="1" customWidth="1"/>
    <col min="70" max="71" width="13.85546875" style="299" bestFit="1" customWidth="1"/>
    <col min="72" max="72" width="13.28515625" style="299" bestFit="1" customWidth="1"/>
    <col min="73" max="73" width="13.7109375" style="299" bestFit="1" customWidth="1"/>
    <col min="74" max="74" width="12.140625" style="299" bestFit="1" customWidth="1"/>
    <col min="75" max="75" width="14.42578125" style="299" bestFit="1" customWidth="1"/>
    <col min="76" max="76" width="3.140625" style="299" bestFit="1" customWidth="1"/>
    <col min="77" max="77" width="15.42578125" style="299" bestFit="1" customWidth="1"/>
    <col min="78" max="78" width="3.140625" style="299" bestFit="1" customWidth="1"/>
    <col min="79" max="79" width="14.42578125" style="299" bestFit="1" customWidth="1"/>
    <col min="80" max="80" width="3.140625" style="302" bestFit="1" customWidth="1"/>
    <col min="81" max="81" width="10.85546875" style="302" bestFit="1" customWidth="1"/>
    <col min="82" max="82" width="3.140625" style="299" bestFit="1" customWidth="1"/>
    <col min="83" max="83" width="15.42578125" style="341" bestFit="1" customWidth="1"/>
    <col min="84" max="84" width="3.7109375" style="341" customWidth="1"/>
    <col min="85" max="85" width="17.5703125" style="299" bestFit="1" customWidth="1"/>
    <col min="86" max="86" width="15.7109375" style="299" bestFit="1" customWidth="1"/>
    <col min="87" max="87" width="15.5703125" style="299" bestFit="1" customWidth="1"/>
    <col min="88" max="88" width="14.85546875" style="299" bestFit="1" customWidth="1"/>
    <col min="89" max="89" width="40.5703125" style="299" bestFit="1" customWidth="1"/>
    <col min="90" max="90" width="48.5703125" style="299" bestFit="1" customWidth="1"/>
    <col min="91" max="91" width="10.7109375" style="299" customWidth="1"/>
    <col min="92" max="92" width="21.140625" style="299" customWidth="1"/>
    <col min="93" max="93" width="12.28515625" style="299" bestFit="1" customWidth="1"/>
    <col min="94" max="94" width="2.42578125" style="299" bestFit="1" customWidth="1"/>
    <col min="95" max="95" width="72.28515625" style="299" bestFit="1" customWidth="1"/>
    <col min="96" max="96" width="34.5703125" style="299" bestFit="1" customWidth="1"/>
    <col min="97" max="97" width="12.85546875" style="299" bestFit="1" customWidth="1"/>
    <col min="98" max="98" width="7.7109375" style="338" bestFit="1" customWidth="1"/>
    <col min="99" max="99" width="16" style="338" bestFit="1" customWidth="1"/>
    <col min="100" max="100" width="54" style="338" bestFit="1" customWidth="1"/>
    <col min="101" max="101" width="48.5703125" style="338" bestFit="1" customWidth="1"/>
    <col min="102" max="102" width="15.85546875" style="338" customWidth="1"/>
    <col min="103" max="103" width="9.42578125" style="338" customWidth="1"/>
    <col min="104" max="104" width="11.7109375" style="338" bestFit="1" customWidth="1"/>
    <col min="105" max="129" width="8.85546875" style="338" customWidth="1"/>
    <col min="130" max="16384" width="9.140625" style="299"/>
  </cols>
  <sheetData>
    <row r="1" spans="1:104" x14ac:dyDescent="0.2">
      <c r="B1" s="299" t="s">
        <v>737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D1" s="302"/>
      <c r="CE1" s="302"/>
      <c r="CF1" s="302"/>
      <c r="CG1" s="302"/>
      <c r="CH1" s="302"/>
      <c r="CI1" s="302"/>
      <c r="CJ1" s="302"/>
      <c r="CK1" s="297" t="s">
        <v>740</v>
      </c>
      <c r="CL1" s="302"/>
      <c r="CM1" s="302"/>
      <c r="CN1" s="302"/>
      <c r="CO1" s="303"/>
      <c r="CP1" s="302"/>
      <c r="CQ1" s="302"/>
      <c r="CR1" s="302" t="s">
        <v>0</v>
      </c>
      <c r="CS1" s="302"/>
      <c r="CT1" s="302"/>
      <c r="CU1" s="302"/>
      <c r="CV1" s="302" t="s">
        <v>1</v>
      </c>
      <c r="CW1" s="302"/>
      <c r="CX1" s="302"/>
      <c r="CY1" s="302"/>
      <c r="CZ1" s="303">
        <f ca="1">(NOW())</f>
        <v>45719.367484722221</v>
      </c>
    </row>
    <row r="2" spans="1:104" x14ac:dyDescent="0.2"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2"/>
      <c r="BY2" s="302"/>
      <c r="BZ2" s="302"/>
      <c r="CA2" s="302"/>
      <c r="CD2" s="302"/>
      <c r="CE2" s="302"/>
      <c r="CF2" s="302"/>
      <c r="CG2" s="302"/>
      <c r="CH2" s="302"/>
      <c r="CI2" s="302"/>
      <c r="CJ2" s="302"/>
      <c r="CK2" s="297"/>
      <c r="CL2" s="302"/>
      <c r="CM2" s="302"/>
      <c r="CN2" s="302"/>
      <c r="CO2" s="302"/>
      <c r="CP2" s="302"/>
      <c r="CQ2" s="302"/>
      <c r="CR2" s="302"/>
      <c r="CS2" s="302"/>
      <c r="CT2" s="302"/>
      <c r="CU2" s="302"/>
      <c r="CV2" s="302" t="s">
        <v>741</v>
      </c>
      <c r="CW2" s="302"/>
      <c r="CX2" s="302"/>
      <c r="CY2" s="302"/>
      <c r="CZ2" s="302"/>
    </row>
    <row r="3" spans="1:104" x14ac:dyDescent="0.2">
      <c r="E3" s="299" t="s">
        <v>2</v>
      </c>
      <c r="Y3" s="299" t="s">
        <v>3</v>
      </c>
      <c r="AI3" s="299" t="s">
        <v>4</v>
      </c>
      <c r="AO3" s="299" t="s">
        <v>5</v>
      </c>
      <c r="AU3" s="299" t="s">
        <v>6</v>
      </c>
      <c r="BC3" s="299" t="s">
        <v>7</v>
      </c>
      <c r="BI3" s="299" t="s">
        <v>8</v>
      </c>
      <c r="BK3" s="299" t="s">
        <v>9</v>
      </c>
      <c r="CB3" s="299"/>
      <c r="CC3" s="299"/>
      <c r="CE3" s="299"/>
      <c r="CF3" s="299"/>
      <c r="CK3" s="297" t="s">
        <v>428</v>
      </c>
      <c r="CL3" s="302"/>
      <c r="CM3" s="302"/>
      <c r="CN3" s="302"/>
      <c r="CO3" s="302"/>
      <c r="CP3" s="302"/>
      <c r="CQ3" s="302"/>
      <c r="CR3" s="302"/>
      <c r="CS3" s="302"/>
      <c r="CT3" s="302"/>
      <c r="CU3" s="302"/>
      <c r="CV3" s="302" t="s">
        <v>429</v>
      </c>
      <c r="CW3" s="302"/>
      <c r="CX3" s="302"/>
      <c r="CY3" s="302"/>
      <c r="CZ3" s="302"/>
    </row>
    <row r="4" spans="1:104" x14ac:dyDescent="0.2">
      <c r="C4" s="7">
        <v>1</v>
      </c>
      <c r="D4" s="8"/>
      <c r="E4" s="7">
        <v>2</v>
      </c>
      <c r="F4" s="7">
        <v>3</v>
      </c>
      <c r="G4" s="7">
        <v>4</v>
      </c>
      <c r="H4" s="7">
        <v>5</v>
      </c>
      <c r="I4" s="7">
        <v>6</v>
      </c>
      <c r="J4" s="7">
        <v>7</v>
      </c>
      <c r="K4" s="7">
        <v>8</v>
      </c>
      <c r="L4" s="7">
        <v>9</v>
      </c>
      <c r="M4" s="7">
        <v>10</v>
      </c>
      <c r="N4" s="7">
        <v>11</v>
      </c>
      <c r="O4" s="8"/>
      <c r="P4" s="7">
        <v>12</v>
      </c>
      <c r="Q4" s="7">
        <v>13</v>
      </c>
      <c r="R4" s="7">
        <v>14</v>
      </c>
      <c r="S4" s="7">
        <v>15</v>
      </c>
      <c r="T4" s="7">
        <v>16</v>
      </c>
      <c r="U4" s="7">
        <v>17</v>
      </c>
      <c r="V4" s="302">
        <v>18</v>
      </c>
      <c r="W4" s="302">
        <v>19</v>
      </c>
      <c r="X4" s="8"/>
      <c r="Y4" s="7" t="s">
        <v>746</v>
      </c>
      <c r="Z4" s="7" t="s">
        <v>747</v>
      </c>
      <c r="AA4" s="7">
        <v>21</v>
      </c>
      <c r="AB4" s="7">
        <v>22</v>
      </c>
      <c r="AC4" s="7">
        <v>23</v>
      </c>
      <c r="AD4" s="7">
        <v>24</v>
      </c>
      <c r="AE4" s="7">
        <v>25</v>
      </c>
      <c r="AF4" s="8"/>
      <c r="AG4" s="7">
        <v>26</v>
      </c>
      <c r="AH4" s="8"/>
      <c r="AI4" s="7">
        <v>27</v>
      </c>
      <c r="AJ4" s="7">
        <v>28</v>
      </c>
      <c r="AK4" s="7">
        <v>29</v>
      </c>
      <c r="AL4" s="7">
        <v>30</v>
      </c>
      <c r="AM4" s="7">
        <v>31</v>
      </c>
      <c r="AN4" s="8"/>
      <c r="AO4" s="7">
        <v>32</v>
      </c>
      <c r="AP4" s="7">
        <v>33</v>
      </c>
      <c r="AQ4" s="7">
        <v>34</v>
      </c>
      <c r="AR4" s="7">
        <v>35</v>
      </c>
      <c r="AS4" s="7">
        <v>36</v>
      </c>
      <c r="AT4" s="8"/>
      <c r="AU4" s="7">
        <v>37</v>
      </c>
      <c r="AV4" s="7">
        <v>38</v>
      </c>
      <c r="AW4" s="7">
        <v>39</v>
      </c>
      <c r="AX4" s="7">
        <v>40</v>
      </c>
      <c r="AY4" s="7">
        <v>41</v>
      </c>
      <c r="AZ4" s="7">
        <v>42</v>
      </c>
      <c r="BA4" s="7">
        <v>43</v>
      </c>
      <c r="BB4" s="8"/>
      <c r="BC4" s="7">
        <v>44</v>
      </c>
      <c r="BD4" s="7">
        <v>45</v>
      </c>
      <c r="BE4" s="7">
        <v>46</v>
      </c>
      <c r="BF4" s="9">
        <v>47</v>
      </c>
      <c r="BG4" s="9">
        <v>48</v>
      </c>
      <c r="BH4" s="8"/>
      <c r="BI4" s="7">
        <v>49</v>
      </c>
      <c r="BJ4" s="8"/>
      <c r="BK4" s="7">
        <v>50</v>
      </c>
      <c r="BL4" s="7">
        <v>51</v>
      </c>
      <c r="BM4" s="7">
        <v>52</v>
      </c>
      <c r="BN4" s="7">
        <v>53</v>
      </c>
      <c r="BO4" s="7">
        <v>54</v>
      </c>
      <c r="BP4" s="7">
        <v>55</v>
      </c>
      <c r="BQ4" s="7">
        <v>56</v>
      </c>
      <c r="BR4" s="7">
        <v>57</v>
      </c>
      <c r="BS4" s="7">
        <v>58</v>
      </c>
      <c r="BT4" s="7">
        <v>59</v>
      </c>
      <c r="BU4" s="7">
        <v>60</v>
      </c>
      <c r="BV4" s="7">
        <v>61</v>
      </c>
      <c r="BW4" s="7">
        <v>62</v>
      </c>
      <c r="BX4" s="8" t="s">
        <v>12</v>
      </c>
      <c r="BY4" s="7">
        <v>63</v>
      </c>
      <c r="BZ4" s="8"/>
      <c r="CA4" s="7">
        <v>64</v>
      </c>
      <c r="CB4" s="8" t="s">
        <v>12</v>
      </c>
      <c r="CC4" s="291">
        <v>65</v>
      </c>
      <c r="CD4" s="8" t="s">
        <v>12</v>
      </c>
      <c r="CE4" s="7">
        <v>66</v>
      </c>
      <c r="CF4" s="304"/>
      <c r="CG4" s="7">
        <v>67</v>
      </c>
      <c r="CH4" s="7">
        <v>68</v>
      </c>
      <c r="CI4" s="7">
        <v>69</v>
      </c>
      <c r="CJ4" s="305"/>
      <c r="CK4" s="297"/>
      <c r="CL4" s="302"/>
      <c r="CM4" s="302"/>
      <c r="CN4" s="302"/>
      <c r="CO4" s="302"/>
      <c r="CP4" s="302"/>
      <c r="CQ4" s="302"/>
      <c r="CR4" s="302"/>
      <c r="CS4" s="302"/>
      <c r="CT4" s="302"/>
      <c r="CU4" s="302"/>
      <c r="CV4" s="302"/>
      <c r="CW4" s="302"/>
      <c r="CX4" s="302"/>
      <c r="CY4" s="302"/>
      <c r="CZ4" s="302"/>
    </row>
    <row r="5" spans="1:104" x14ac:dyDescent="0.2">
      <c r="B5" s="336">
        <f>SUM(A10:A42)</f>
        <v>33</v>
      </c>
      <c r="C5" s="307" t="s">
        <v>13</v>
      </c>
      <c r="D5" s="304"/>
      <c r="E5" s="307" t="s">
        <v>14</v>
      </c>
      <c r="F5" s="307" t="s">
        <v>14</v>
      </c>
      <c r="G5" s="307" t="s">
        <v>14</v>
      </c>
      <c r="H5" s="307" t="s">
        <v>14</v>
      </c>
      <c r="I5" s="307" t="s">
        <v>14</v>
      </c>
      <c r="J5" s="307" t="s">
        <v>14</v>
      </c>
      <c r="K5" s="307" t="s">
        <v>14</v>
      </c>
      <c r="L5" s="307" t="s">
        <v>14</v>
      </c>
      <c r="M5" s="307" t="s">
        <v>14</v>
      </c>
      <c r="N5" s="307" t="s">
        <v>15</v>
      </c>
      <c r="O5" s="304"/>
      <c r="P5" s="307" t="s">
        <v>16</v>
      </c>
      <c r="Q5" s="307" t="s">
        <v>16</v>
      </c>
      <c r="R5" s="307" t="s">
        <v>16</v>
      </c>
      <c r="S5" s="307" t="s">
        <v>16</v>
      </c>
      <c r="T5" s="307" t="s">
        <v>16</v>
      </c>
      <c r="U5" s="307" t="s">
        <v>16</v>
      </c>
      <c r="V5" s="307" t="s">
        <v>16</v>
      </c>
      <c r="W5" s="307" t="s">
        <v>15</v>
      </c>
      <c r="X5" s="304"/>
      <c r="Y5" s="307" t="s">
        <v>706</v>
      </c>
      <c r="Z5" s="307" t="s">
        <v>706</v>
      </c>
      <c r="AA5" s="307" t="s">
        <v>17</v>
      </c>
      <c r="AB5" s="307" t="s">
        <v>17</v>
      </c>
      <c r="AC5" s="307" t="s">
        <v>17</v>
      </c>
      <c r="AD5" s="307" t="s">
        <v>17</v>
      </c>
      <c r="AE5" s="307" t="s">
        <v>15</v>
      </c>
      <c r="AF5" s="304"/>
      <c r="AG5" s="307" t="s">
        <v>15</v>
      </c>
      <c r="AH5" s="304"/>
      <c r="AI5" s="307" t="s">
        <v>18</v>
      </c>
      <c r="AJ5" s="307" t="s">
        <v>18</v>
      </c>
      <c r="AK5" s="307" t="s">
        <v>18</v>
      </c>
      <c r="AL5" s="307" t="s">
        <v>18</v>
      </c>
      <c r="AM5" s="307" t="s">
        <v>15</v>
      </c>
      <c r="AN5" s="304"/>
      <c r="AO5" s="307" t="s">
        <v>19</v>
      </c>
      <c r="AP5" s="307" t="s">
        <v>19</v>
      </c>
      <c r="AQ5" s="307" t="s">
        <v>19</v>
      </c>
      <c r="AR5" s="307" t="s">
        <v>19</v>
      </c>
      <c r="AS5" s="307" t="s">
        <v>15</v>
      </c>
      <c r="AT5" s="304"/>
      <c r="AU5" s="307" t="s">
        <v>20</v>
      </c>
      <c r="AV5" s="307" t="s">
        <v>20</v>
      </c>
      <c r="AW5" s="307" t="s">
        <v>20</v>
      </c>
      <c r="AX5" s="307" t="s">
        <v>20</v>
      </c>
      <c r="AY5" s="307" t="s">
        <v>20</v>
      </c>
      <c r="AZ5" s="307" t="s">
        <v>20</v>
      </c>
      <c r="BA5" s="307" t="s">
        <v>15</v>
      </c>
      <c r="BB5" s="304"/>
      <c r="BC5" s="307" t="s">
        <v>21</v>
      </c>
      <c r="BD5" s="307" t="s">
        <v>21</v>
      </c>
      <c r="BE5" s="307" t="s">
        <v>21</v>
      </c>
      <c r="BF5" s="307" t="s">
        <v>21</v>
      </c>
      <c r="BG5" s="307" t="s">
        <v>15</v>
      </c>
      <c r="BH5" s="304"/>
      <c r="BI5" s="307"/>
      <c r="BJ5" s="304"/>
      <c r="BK5" s="307" t="s">
        <v>22</v>
      </c>
      <c r="BL5" s="307" t="s">
        <v>22</v>
      </c>
      <c r="BM5" s="307" t="s">
        <v>22</v>
      </c>
      <c r="BN5" s="307" t="s">
        <v>22</v>
      </c>
      <c r="BO5" s="307" t="s">
        <v>22</v>
      </c>
      <c r="BP5" s="307" t="s">
        <v>22</v>
      </c>
      <c r="BQ5" s="307" t="s">
        <v>22</v>
      </c>
      <c r="BR5" s="307" t="s">
        <v>22</v>
      </c>
      <c r="BS5" s="307" t="s">
        <v>22</v>
      </c>
      <c r="BT5" s="307" t="s">
        <v>22</v>
      </c>
      <c r="BU5" s="307" t="s">
        <v>22</v>
      </c>
      <c r="BV5" s="307" t="s">
        <v>22</v>
      </c>
      <c r="BW5" s="307" t="s">
        <v>15</v>
      </c>
      <c r="BX5" s="304" t="s">
        <v>12</v>
      </c>
      <c r="BY5" s="307" t="s">
        <v>15</v>
      </c>
      <c r="BZ5" s="304" t="s">
        <v>12</v>
      </c>
      <c r="CA5" s="307" t="s">
        <v>23</v>
      </c>
      <c r="CB5" s="304" t="s">
        <v>12</v>
      </c>
      <c r="CC5" s="308" t="s">
        <v>22</v>
      </c>
      <c r="CD5" s="304" t="s">
        <v>12</v>
      </c>
      <c r="CE5" s="307" t="s">
        <v>24</v>
      </c>
      <c r="CF5" s="304"/>
      <c r="CG5" s="309" t="s">
        <v>25</v>
      </c>
      <c r="CH5" s="309" t="s">
        <v>26</v>
      </c>
      <c r="CI5" s="309" t="s">
        <v>731</v>
      </c>
      <c r="CJ5" s="310" t="s">
        <v>710</v>
      </c>
      <c r="CK5" s="297"/>
      <c r="CL5" s="302"/>
      <c r="CM5" s="302"/>
      <c r="CN5" s="302"/>
      <c r="CO5" s="302"/>
      <c r="CP5" s="304" t="s">
        <v>12</v>
      </c>
      <c r="CQ5" s="302"/>
      <c r="CR5" s="302"/>
      <c r="CS5" s="302"/>
      <c r="CT5" s="302"/>
      <c r="CU5" s="302"/>
      <c r="CV5" s="302"/>
      <c r="CW5" s="302"/>
      <c r="CX5" s="302"/>
      <c r="CY5" s="302"/>
      <c r="CZ5" s="302"/>
    </row>
    <row r="6" spans="1:104" x14ac:dyDescent="0.2">
      <c r="B6" s="339">
        <f>+B5/33</f>
        <v>1</v>
      </c>
      <c r="C6" s="312" t="s">
        <v>27</v>
      </c>
      <c r="D6" s="304"/>
      <c r="E6" s="312" t="s">
        <v>28</v>
      </c>
      <c r="F6" s="312"/>
      <c r="G6" s="312" t="s">
        <v>538</v>
      </c>
      <c r="H6" s="312" t="s">
        <v>29</v>
      </c>
      <c r="I6" s="312" t="s">
        <v>30</v>
      </c>
      <c r="J6" s="312" t="s">
        <v>30</v>
      </c>
      <c r="K6" s="312"/>
      <c r="L6" s="312" t="s">
        <v>31</v>
      </c>
      <c r="M6" s="312" t="s">
        <v>32</v>
      </c>
      <c r="N6" s="312"/>
      <c r="O6" s="304"/>
      <c r="P6" s="312" t="s">
        <v>33</v>
      </c>
      <c r="Q6" s="302"/>
      <c r="R6" s="312"/>
      <c r="S6" s="312" t="s">
        <v>34</v>
      </c>
      <c r="T6" s="312"/>
      <c r="U6" s="312"/>
      <c r="V6" s="312" t="s">
        <v>32</v>
      </c>
      <c r="W6" s="312" t="s">
        <v>16</v>
      </c>
      <c r="X6" s="304"/>
      <c r="Y6" s="312" t="s">
        <v>707</v>
      </c>
      <c r="Z6" s="312" t="s">
        <v>707</v>
      </c>
      <c r="AA6" s="312"/>
      <c r="AB6" s="312"/>
      <c r="AC6" s="312"/>
      <c r="AD6" s="312" t="s">
        <v>32</v>
      </c>
      <c r="AE6" s="312"/>
      <c r="AF6" s="304"/>
      <c r="AG6" s="312"/>
      <c r="AH6" s="304"/>
      <c r="AI6" s="312"/>
      <c r="AJ6" s="312"/>
      <c r="AK6" s="312"/>
      <c r="AL6" s="312"/>
      <c r="AM6" s="312"/>
      <c r="AN6" s="304"/>
      <c r="AO6" s="312"/>
      <c r="AP6" s="312"/>
      <c r="AQ6" s="312"/>
      <c r="AR6" s="312"/>
      <c r="AS6" s="312"/>
      <c r="AT6" s="304"/>
      <c r="AU6" s="312" t="s">
        <v>35</v>
      </c>
      <c r="AV6" s="312"/>
      <c r="AW6" s="312"/>
      <c r="AX6" s="312"/>
      <c r="AY6" s="312"/>
      <c r="AZ6" s="312"/>
      <c r="BA6" s="312"/>
      <c r="BB6" s="304"/>
      <c r="BC6" s="312"/>
      <c r="BD6" s="312"/>
      <c r="BE6" s="312"/>
      <c r="BF6" s="312"/>
      <c r="BG6" s="312"/>
      <c r="BH6" s="304"/>
      <c r="BI6" s="312"/>
      <c r="BJ6" s="304"/>
      <c r="BK6" s="312" t="s">
        <v>36</v>
      </c>
      <c r="BL6" s="312" t="s">
        <v>36</v>
      </c>
      <c r="BM6" s="312"/>
      <c r="BN6" s="312" t="s">
        <v>37</v>
      </c>
      <c r="BO6" s="312" t="s">
        <v>37</v>
      </c>
      <c r="BP6" s="312" t="s">
        <v>38</v>
      </c>
      <c r="BQ6" s="312" t="s">
        <v>39</v>
      </c>
      <c r="BR6" s="312" t="s">
        <v>40</v>
      </c>
      <c r="BS6" s="312" t="s">
        <v>40</v>
      </c>
      <c r="BT6" s="312" t="s">
        <v>41</v>
      </c>
      <c r="BU6" s="312" t="s">
        <v>42</v>
      </c>
      <c r="BV6" s="312" t="s">
        <v>32</v>
      </c>
      <c r="BW6" s="299" t="s">
        <v>22</v>
      </c>
      <c r="BX6" s="304" t="s">
        <v>12</v>
      </c>
      <c r="BY6" s="312" t="s">
        <v>43</v>
      </c>
      <c r="BZ6" s="304" t="s">
        <v>12</v>
      </c>
      <c r="CA6" s="312" t="s">
        <v>44</v>
      </c>
      <c r="CB6" s="304" t="s">
        <v>12</v>
      </c>
      <c r="CC6" s="308" t="s">
        <v>705</v>
      </c>
      <c r="CD6" s="304" t="s">
        <v>12</v>
      </c>
      <c r="CE6" s="312" t="s">
        <v>45</v>
      </c>
      <c r="CF6" s="304"/>
      <c r="CG6" s="313" t="s">
        <v>46</v>
      </c>
      <c r="CH6" s="313" t="s">
        <v>47</v>
      </c>
      <c r="CI6" s="313" t="s">
        <v>27</v>
      </c>
      <c r="CJ6" s="314" t="s">
        <v>711</v>
      </c>
      <c r="CK6" s="297"/>
      <c r="CL6" s="302"/>
      <c r="CM6" s="302"/>
      <c r="CN6" s="302"/>
      <c r="CO6" s="302"/>
      <c r="CP6" s="304" t="s">
        <v>12</v>
      </c>
      <c r="CQ6" s="302" t="s">
        <v>48</v>
      </c>
      <c r="CR6" s="302"/>
      <c r="CS6" s="302"/>
      <c r="CT6" s="302"/>
      <c r="CU6" s="302" t="s">
        <v>49</v>
      </c>
      <c r="CV6" s="302" t="s">
        <v>48</v>
      </c>
      <c r="CW6" s="302"/>
      <c r="CX6" s="302"/>
      <c r="CY6" s="302"/>
      <c r="CZ6" s="302" t="s">
        <v>49</v>
      </c>
    </row>
    <row r="7" spans="1:104" x14ac:dyDescent="0.2">
      <c r="C7" s="312" t="s">
        <v>50</v>
      </c>
      <c r="D7" s="304"/>
      <c r="E7" s="312" t="s">
        <v>51</v>
      </c>
      <c r="F7" s="312" t="s">
        <v>52</v>
      </c>
      <c r="G7" s="312" t="s">
        <v>39</v>
      </c>
      <c r="H7" s="312" t="s">
        <v>53</v>
      </c>
      <c r="I7" s="312" t="s">
        <v>54</v>
      </c>
      <c r="J7" s="312" t="s">
        <v>55</v>
      </c>
      <c r="K7" s="312" t="s">
        <v>56</v>
      </c>
      <c r="L7" s="312" t="s">
        <v>57</v>
      </c>
      <c r="M7" s="312" t="s">
        <v>14</v>
      </c>
      <c r="N7" s="312" t="s">
        <v>14</v>
      </c>
      <c r="O7" s="304"/>
      <c r="P7" s="312" t="s">
        <v>58</v>
      </c>
      <c r="Q7" s="312" t="s">
        <v>744</v>
      </c>
      <c r="R7" s="312" t="s">
        <v>745</v>
      </c>
      <c r="S7" s="312" t="s">
        <v>59</v>
      </c>
      <c r="T7" s="312" t="s">
        <v>51</v>
      </c>
      <c r="U7" s="312" t="s">
        <v>60</v>
      </c>
      <c r="V7" s="312" t="s">
        <v>16</v>
      </c>
      <c r="W7" s="312" t="s">
        <v>61</v>
      </c>
      <c r="X7" s="304"/>
      <c r="Y7" s="312" t="s">
        <v>708</v>
      </c>
      <c r="Z7" s="312" t="s">
        <v>708</v>
      </c>
      <c r="AA7" s="312" t="s">
        <v>62</v>
      </c>
      <c r="AB7" s="312" t="s">
        <v>63</v>
      </c>
      <c r="AC7" s="312" t="s">
        <v>63</v>
      </c>
      <c r="AD7" s="312" t="s">
        <v>17</v>
      </c>
      <c r="AE7" s="312" t="s">
        <v>17</v>
      </c>
      <c r="AF7" s="304"/>
      <c r="AG7" s="312"/>
      <c r="AH7" s="304"/>
      <c r="AI7" s="312"/>
      <c r="AJ7" s="312" t="s">
        <v>64</v>
      </c>
      <c r="AK7" s="312" t="s">
        <v>65</v>
      </c>
      <c r="AL7" s="312"/>
      <c r="AM7" s="312"/>
      <c r="AN7" s="304"/>
      <c r="AO7" s="312"/>
      <c r="AP7" s="312" t="s">
        <v>64</v>
      </c>
      <c r="AQ7" s="312" t="s">
        <v>65</v>
      </c>
      <c r="AR7" s="312"/>
      <c r="AS7" s="312"/>
      <c r="AT7" s="304"/>
      <c r="AU7" s="312" t="s">
        <v>66</v>
      </c>
      <c r="AV7" s="312"/>
      <c r="AW7" s="312" t="s">
        <v>709</v>
      </c>
      <c r="AX7" s="312" t="s">
        <v>68</v>
      </c>
      <c r="AY7" s="312" t="s">
        <v>65</v>
      </c>
      <c r="AZ7" s="312"/>
      <c r="BA7" s="312" t="s">
        <v>69</v>
      </c>
      <c r="BB7" s="304"/>
      <c r="BC7" s="312" t="s">
        <v>70</v>
      </c>
      <c r="BD7" s="312"/>
      <c r="BE7" s="312"/>
      <c r="BF7" s="312"/>
      <c r="BG7" s="312"/>
      <c r="BH7" s="304"/>
      <c r="BI7" s="312"/>
      <c r="BJ7" s="304"/>
      <c r="BK7" s="312" t="s">
        <v>71</v>
      </c>
      <c r="BL7" s="312" t="s">
        <v>71</v>
      </c>
      <c r="BM7" s="312" t="s">
        <v>72</v>
      </c>
      <c r="BN7" s="312" t="s">
        <v>73</v>
      </c>
      <c r="BO7" s="312"/>
      <c r="BP7" s="312" t="s">
        <v>74</v>
      </c>
      <c r="BQ7" s="312" t="s">
        <v>75</v>
      </c>
      <c r="BR7" s="312" t="s">
        <v>74</v>
      </c>
      <c r="BS7" s="312" t="s">
        <v>75</v>
      </c>
      <c r="BT7" s="312" t="s">
        <v>76</v>
      </c>
      <c r="BU7" s="312" t="s">
        <v>77</v>
      </c>
      <c r="BV7" s="312" t="s">
        <v>534</v>
      </c>
      <c r="BW7" s="312"/>
      <c r="BX7" s="304" t="s">
        <v>12</v>
      </c>
      <c r="BY7" s="312" t="s">
        <v>78</v>
      </c>
      <c r="BZ7" s="304" t="s">
        <v>12</v>
      </c>
      <c r="CA7" s="312" t="s">
        <v>79</v>
      </c>
      <c r="CB7" s="304" t="s">
        <v>12</v>
      </c>
      <c r="CC7" s="308" t="s">
        <v>78</v>
      </c>
      <c r="CD7" s="304" t="s">
        <v>12</v>
      </c>
      <c r="CE7" s="312" t="s">
        <v>27</v>
      </c>
      <c r="CF7" s="304"/>
      <c r="CG7" s="313"/>
      <c r="CH7" s="313"/>
      <c r="CI7" s="313"/>
      <c r="CJ7" s="314" t="s">
        <v>712</v>
      </c>
      <c r="CK7" s="297"/>
      <c r="CL7" s="302"/>
      <c r="CM7" s="302"/>
      <c r="CN7" s="302"/>
      <c r="CO7" s="302"/>
      <c r="CP7" s="304" t="s">
        <v>12</v>
      </c>
      <c r="CQ7" s="302" t="s">
        <v>80</v>
      </c>
      <c r="CR7" s="302"/>
      <c r="CS7" s="302"/>
      <c r="CT7" s="302"/>
      <c r="CU7" s="302"/>
      <c r="CV7" s="302" t="s">
        <v>81</v>
      </c>
      <c r="CW7" s="302"/>
      <c r="CX7" s="302"/>
      <c r="CY7" s="302"/>
      <c r="CZ7" s="302"/>
    </row>
    <row r="8" spans="1:104" x14ac:dyDescent="0.2">
      <c r="B8" s="299" t="s">
        <v>430</v>
      </c>
      <c r="C8" s="296" t="s">
        <v>83</v>
      </c>
      <c r="D8" s="304"/>
      <c r="E8" s="296" t="s">
        <v>84</v>
      </c>
      <c r="F8" s="296" t="s">
        <v>61</v>
      </c>
      <c r="G8" s="296" t="s">
        <v>61</v>
      </c>
      <c r="H8" s="296" t="s">
        <v>85</v>
      </c>
      <c r="I8" s="296" t="s">
        <v>86</v>
      </c>
      <c r="J8" s="296" t="s">
        <v>87</v>
      </c>
      <c r="K8" s="296" t="s">
        <v>88</v>
      </c>
      <c r="L8" s="296" t="s">
        <v>88</v>
      </c>
      <c r="M8" s="296" t="s">
        <v>23</v>
      </c>
      <c r="N8" s="296" t="s">
        <v>61</v>
      </c>
      <c r="O8" s="304"/>
      <c r="P8" s="296" t="s">
        <v>89</v>
      </c>
      <c r="Q8" s="296" t="s">
        <v>51</v>
      </c>
      <c r="R8" s="296" t="s">
        <v>45</v>
      </c>
      <c r="S8" s="296" t="s">
        <v>51</v>
      </c>
      <c r="T8" s="296" t="s">
        <v>90</v>
      </c>
      <c r="U8" s="296" t="s">
        <v>91</v>
      </c>
      <c r="V8" s="296" t="s">
        <v>23</v>
      </c>
      <c r="W8" s="315"/>
      <c r="X8" s="304"/>
      <c r="Y8" s="296" t="s">
        <v>729</v>
      </c>
      <c r="Z8" s="296" t="s">
        <v>730</v>
      </c>
      <c r="AA8" s="296" t="s">
        <v>92</v>
      </c>
      <c r="AB8" s="296" t="s">
        <v>93</v>
      </c>
      <c r="AC8" s="296" t="s">
        <v>94</v>
      </c>
      <c r="AD8" s="296" t="s">
        <v>23</v>
      </c>
      <c r="AE8" s="296" t="s">
        <v>61</v>
      </c>
      <c r="AF8" s="304"/>
      <c r="AG8" s="296" t="s">
        <v>61</v>
      </c>
      <c r="AH8" s="304"/>
      <c r="AI8" s="296" t="s">
        <v>95</v>
      </c>
      <c r="AJ8" s="296" t="s">
        <v>96</v>
      </c>
      <c r="AK8" s="296" t="s">
        <v>97</v>
      </c>
      <c r="AL8" s="296" t="s">
        <v>22</v>
      </c>
      <c r="AM8" s="296" t="s">
        <v>18</v>
      </c>
      <c r="AN8" s="304"/>
      <c r="AO8" s="296" t="s">
        <v>95</v>
      </c>
      <c r="AP8" s="296" t="s">
        <v>96</v>
      </c>
      <c r="AQ8" s="296" t="s">
        <v>97</v>
      </c>
      <c r="AR8" s="296" t="s">
        <v>22</v>
      </c>
      <c r="AS8" s="296" t="s">
        <v>98</v>
      </c>
      <c r="AT8" s="304"/>
      <c r="AU8" s="296" t="s">
        <v>99</v>
      </c>
      <c r="AV8" s="296" t="s">
        <v>100</v>
      </c>
      <c r="AW8" s="296" t="s">
        <v>20</v>
      </c>
      <c r="AX8" s="296" t="s">
        <v>102</v>
      </c>
      <c r="AY8" s="296" t="s">
        <v>97</v>
      </c>
      <c r="AZ8" s="296" t="s">
        <v>22</v>
      </c>
      <c r="BA8" s="296" t="s">
        <v>103</v>
      </c>
      <c r="BB8" s="304"/>
      <c r="BC8" s="296" t="s">
        <v>104</v>
      </c>
      <c r="BD8" s="296" t="s">
        <v>105</v>
      </c>
      <c r="BE8" s="296" t="s">
        <v>103</v>
      </c>
      <c r="BF8" s="296" t="s">
        <v>22</v>
      </c>
      <c r="BG8" s="296" t="s">
        <v>21</v>
      </c>
      <c r="BH8" s="304"/>
      <c r="BI8" s="296" t="s">
        <v>106</v>
      </c>
      <c r="BJ8" s="304"/>
      <c r="BK8" s="296" t="s">
        <v>104</v>
      </c>
      <c r="BL8" s="296" t="s">
        <v>107</v>
      </c>
      <c r="BM8" s="296" t="s">
        <v>108</v>
      </c>
      <c r="BN8" s="296" t="s">
        <v>109</v>
      </c>
      <c r="BO8" s="296" t="s">
        <v>110</v>
      </c>
      <c r="BP8" s="296" t="s">
        <v>111</v>
      </c>
      <c r="BQ8" s="296" t="s">
        <v>112</v>
      </c>
      <c r="BR8" s="296" t="s">
        <v>111</v>
      </c>
      <c r="BS8" s="296" t="s">
        <v>112</v>
      </c>
      <c r="BT8" s="296" t="s">
        <v>113</v>
      </c>
      <c r="BU8" s="296" t="s">
        <v>85</v>
      </c>
      <c r="BV8" s="296"/>
      <c r="BW8" s="316"/>
      <c r="BX8" s="317"/>
      <c r="BZ8" s="304" t="s">
        <v>12</v>
      </c>
      <c r="CA8" s="296"/>
      <c r="CB8" s="304" t="s">
        <v>12</v>
      </c>
      <c r="CC8" s="318"/>
      <c r="CD8" s="304" t="s">
        <v>12</v>
      </c>
      <c r="CE8" s="296"/>
      <c r="CF8" s="304"/>
      <c r="CG8" s="319"/>
      <c r="CH8" s="319"/>
      <c r="CI8" s="319"/>
      <c r="CJ8" s="320" t="s">
        <v>713</v>
      </c>
      <c r="CK8" s="297">
        <v>1</v>
      </c>
      <c r="CL8" s="21" t="s">
        <v>114</v>
      </c>
      <c r="CM8" s="302"/>
      <c r="CN8" s="302"/>
      <c r="CO8" s="321">
        <f>(+C44)</f>
        <v>117886843</v>
      </c>
      <c r="CP8" s="304" t="s">
        <v>12</v>
      </c>
      <c r="CQ8" s="302" t="s">
        <v>115</v>
      </c>
      <c r="CR8" s="302"/>
      <c r="CS8" s="302"/>
      <c r="CT8" s="302"/>
      <c r="CU8" s="304"/>
      <c r="CV8" s="302" t="s">
        <v>116</v>
      </c>
      <c r="CW8" s="302"/>
      <c r="CX8" s="302"/>
      <c r="CY8" s="302"/>
      <c r="CZ8" s="302"/>
    </row>
    <row r="9" spans="1:104" x14ac:dyDescent="0.2">
      <c r="C9" s="322"/>
      <c r="D9" s="323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3"/>
      <c r="P9" s="324"/>
      <c r="Q9" s="324"/>
      <c r="R9" s="324"/>
      <c r="S9" s="324"/>
      <c r="T9" s="324"/>
      <c r="U9" s="324"/>
      <c r="V9" s="324"/>
      <c r="W9" s="324"/>
      <c r="X9" s="323"/>
      <c r="Y9" s="324"/>
      <c r="Z9" s="324"/>
      <c r="AA9" s="324"/>
      <c r="AB9" s="324"/>
      <c r="AC9" s="324"/>
      <c r="AD9" s="324"/>
      <c r="AE9" s="324"/>
      <c r="AF9" s="323"/>
      <c r="AG9" s="324"/>
      <c r="AH9" s="323"/>
      <c r="AI9" s="324"/>
      <c r="AJ9" s="324"/>
      <c r="AK9" s="324"/>
      <c r="AL9" s="324"/>
      <c r="AM9" s="324"/>
      <c r="AN9" s="323"/>
      <c r="AO9" s="324"/>
      <c r="AP9" s="324"/>
      <c r="AQ9" s="324"/>
      <c r="AR9" s="324"/>
      <c r="AS9" s="324"/>
      <c r="AT9" s="323"/>
      <c r="AU9" s="324"/>
      <c r="AV9" s="324"/>
      <c r="AW9" s="324"/>
      <c r="AX9" s="324"/>
      <c r="AY9" s="324"/>
      <c r="AZ9" s="324"/>
      <c r="BA9" s="324"/>
      <c r="BB9" s="323"/>
      <c r="BC9" s="324"/>
      <c r="BD9" s="324"/>
      <c r="BE9" s="324"/>
      <c r="BF9" s="324"/>
      <c r="BG9" s="324"/>
      <c r="BH9" s="323"/>
      <c r="BI9" s="325"/>
      <c r="BJ9" s="323"/>
      <c r="BK9" s="324"/>
      <c r="BL9" s="324"/>
      <c r="BM9" s="324"/>
      <c r="BN9" s="324"/>
      <c r="BO9" s="324"/>
      <c r="BP9" s="324"/>
      <c r="BQ9" s="324"/>
      <c r="BR9" s="324"/>
      <c r="BS9" s="324"/>
      <c r="BT9" s="324"/>
      <c r="BU9" s="324"/>
      <c r="BV9" s="324"/>
      <c r="BW9" s="324"/>
      <c r="BX9" s="323" t="s">
        <v>12</v>
      </c>
      <c r="BY9" s="324"/>
      <c r="BZ9" s="323" t="s">
        <v>12</v>
      </c>
      <c r="CA9" s="327"/>
      <c r="CB9" s="304" t="s">
        <v>12</v>
      </c>
      <c r="CC9" s="308"/>
      <c r="CD9" s="304" t="s">
        <v>12</v>
      </c>
      <c r="CE9" s="325"/>
      <c r="CF9" s="304"/>
      <c r="CG9" s="340"/>
      <c r="CH9" s="340"/>
      <c r="CI9" s="328"/>
      <c r="CJ9" s="301"/>
      <c r="CK9" s="297"/>
      <c r="CL9" s="302"/>
      <c r="CM9" s="302"/>
      <c r="CN9" s="302"/>
      <c r="CO9" s="321"/>
      <c r="CP9" s="304" t="s">
        <v>12</v>
      </c>
      <c r="CQ9" s="302" t="s">
        <v>117</v>
      </c>
      <c r="CR9" s="302"/>
      <c r="CS9" s="302"/>
      <c r="CT9" s="302"/>
      <c r="CU9" s="321">
        <f>(+CO12)</f>
        <v>21970162</v>
      </c>
      <c r="CV9" s="302" t="s">
        <v>118</v>
      </c>
      <c r="CW9" s="302"/>
      <c r="CX9" s="302"/>
      <c r="CY9" s="302"/>
      <c r="CZ9" s="304"/>
    </row>
    <row r="10" spans="1:104" x14ac:dyDescent="0.2">
      <c r="A10" s="299">
        <f t="shared" ref="A10:A42" si="0">((IF(OR(BY10&gt;0,CA10&gt;0),1,)))</f>
        <v>1</v>
      </c>
      <c r="B10" s="338" t="s">
        <v>431</v>
      </c>
      <c r="C10" s="395">
        <v>3211735</v>
      </c>
      <c r="D10" s="345"/>
      <c r="E10" s="343"/>
      <c r="F10" s="395">
        <v>31971</v>
      </c>
      <c r="G10" s="395">
        <v>38474</v>
      </c>
      <c r="H10" s="343"/>
      <c r="I10" s="343"/>
      <c r="J10" s="343"/>
      <c r="K10" s="343"/>
      <c r="L10" s="343"/>
      <c r="M10" s="395">
        <v>24002</v>
      </c>
      <c r="N10" s="344">
        <f>(SUM(E10:M10))</f>
        <v>94447</v>
      </c>
      <c r="O10" s="345"/>
      <c r="P10" s="395">
        <v>1585179</v>
      </c>
      <c r="Q10" s="396">
        <v>241579</v>
      </c>
      <c r="R10" s="395">
        <v>1501230</v>
      </c>
      <c r="S10" s="343"/>
      <c r="T10" s="343"/>
      <c r="U10" s="395">
        <v>30000</v>
      </c>
      <c r="V10" s="343"/>
      <c r="W10" s="348">
        <f>SUM(P10:V10)</f>
        <v>3357988</v>
      </c>
      <c r="X10" s="345"/>
      <c r="Y10" s="395">
        <v>482890</v>
      </c>
      <c r="Z10" s="343"/>
      <c r="AA10" s="343"/>
      <c r="AB10" s="343"/>
      <c r="AC10" s="343"/>
      <c r="AD10" s="343"/>
      <c r="AE10" s="344">
        <f t="shared" ref="AE10:AE42" si="1">(SUM(Y10:AD10))</f>
        <v>482890</v>
      </c>
      <c r="AF10" s="345"/>
      <c r="AG10" s="344">
        <f t="shared" ref="AG10:AG42" si="2">(+AE10+W10+N10)</f>
        <v>3935325</v>
      </c>
      <c r="AH10" s="345"/>
      <c r="AI10" s="343"/>
      <c r="AJ10" s="343"/>
      <c r="AK10" s="343"/>
      <c r="AL10" s="343"/>
      <c r="AM10" s="344">
        <f>(SUM(AI10:AL10))</f>
        <v>0</v>
      </c>
      <c r="AN10" s="345"/>
      <c r="AO10" s="395">
        <v>191942</v>
      </c>
      <c r="AP10" s="395">
        <v>50904</v>
      </c>
      <c r="AQ10" s="343"/>
      <c r="AR10" s="395">
        <v>28722</v>
      </c>
      <c r="AS10" s="344">
        <f>(SUM(AO10:AR10))</f>
        <v>271568</v>
      </c>
      <c r="AT10" s="345"/>
      <c r="AU10" s="395">
        <v>1117554.52</v>
      </c>
      <c r="AV10" s="395">
        <v>11468</v>
      </c>
      <c r="AW10" s="395">
        <v>67783</v>
      </c>
      <c r="AX10" s="395">
        <v>178083</v>
      </c>
      <c r="AY10" s="395">
        <v>45918</v>
      </c>
      <c r="AZ10" s="395">
        <v>63466</v>
      </c>
      <c r="BA10" s="344">
        <f>(SUM(AU10:AZ10))</f>
        <v>1484272.52</v>
      </c>
      <c r="BB10" s="345"/>
      <c r="BC10" s="395">
        <v>431488.48</v>
      </c>
      <c r="BD10" s="395">
        <v>1533598</v>
      </c>
      <c r="BE10" s="395">
        <v>362110</v>
      </c>
      <c r="BF10" s="343"/>
      <c r="BG10" s="344">
        <f>(SUM(BC10:BF10))</f>
        <v>2327196.48</v>
      </c>
      <c r="BH10" s="345"/>
      <c r="BI10" s="395">
        <v>458641</v>
      </c>
      <c r="BJ10" s="345"/>
      <c r="BK10" s="343"/>
      <c r="BL10" s="395">
        <v>5732</v>
      </c>
      <c r="BM10" s="343"/>
      <c r="BN10" s="395">
        <v>343</v>
      </c>
      <c r="BO10" s="343"/>
      <c r="BP10" s="343"/>
      <c r="BQ10" s="343"/>
      <c r="BR10" s="343"/>
      <c r="BS10" s="343"/>
      <c r="BT10" s="343"/>
      <c r="BU10" s="343"/>
      <c r="BV10" s="343"/>
      <c r="BW10" s="344">
        <f>((SUM(BK10:BV10)))</f>
        <v>6075</v>
      </c>
      <c r="BX10" s="345" t="s">
        <v>12</v>
      </c>
      <c r="BY10" s="344">
        <f>(+BW10+BI10+BG10+BA10+AS10+AM10)</f>
        <v>4547753</v>
      </c>
      <c r="BZ10" s="345" t="s">
        <v>12</v>
      </c>
      <c r="CA10" s="344">
        <f t="shared" ref="CA10:CA42" si="3">((+AE10+W10+N10)-BY10)</f>
        <v>-612428</v>
      </c>
      <c r="CB10" s="345" t="s">
        <v>12</v>
      </c>
      <c r="CC10" s="395">
        <v>-2</v>
      </c>
      <c r="CD10" s="345"/>
      <c r="CE10" s="344">
        <f t="shared" ref="CE10:CE44" si="4">(+CA10+CC10+C10)</f>
        <v>2599305</v>
      </c>
      <c r="CF10" s="345"/>
      <c r="CG10" s="395">
        <v>1484566</v>
      </c>
      <c r="CH10" s="395">
        <v>2586798</v>
      </c>
      <c r="CI10" s="344">
        <f>CE10-CG10-CH10</f>
        <v>-1472059</v>
      </c>
      <c r="CJ10" s="301" t="s">
        <v>732</v>
      </c>
      <c r="CK10" s="329"/>
      <c r="CL10" s="302" t="s">
        <v>23</v>
      </c>
      <c r="CM10" s="302"/>
      <c r="CN10" s="302"/>
      <c r="CO10" s="321"/>
      <c r="CP10" s="304" t="s">
        <v>12</v>
      </c>
      <c r="CQ10" s="302" t="s">
        <v>119</v>
      </c>
      <c r="CR10" s="302"/>
      <c r="CS10" s="302"/>
      <c r="CT10" s="302"/>
      <c r="CU10" s="321">
        <f>+CO15</f>
        <v>200728</v>
      </c>
      <c r="CV10" s="302" t="s">
        <v>120</v>
      </c>
      <c r="CW10" s="302"/>
      <c r="CX10" s="302"/>
      <c r="CY10" s="302"/>
      <c r="CZ10" s="302">
        <f>+CO64+CO65</f>
        <v>3126228</v>
      </c>
    </row>
    <row r="11" spans="1:104" x14ac:dyDescent="0.2">
      <c r="A11" s="299">
        <f t="shared" si="0"/>
        <v>1</v>
      </c>
      <c r="B11" s="338" t="s">
        <v>432</v>
      </c>
      <c r="C11" s="395">
        <v>7855833</v>
      </c>
      <c r="D11" s="345"/>
      <c r="E11" s="395">
        <v>2602821</v>
      </c>
      <c r="F11" s="343"/>
      <c r="G11" s="343"/>
      <c r="H11" s="343"/>
      <c r="I11" s="343"/>
      <c r="J11" s="343"/>
      <c r="K11" s="343"/>
      <c r="L11" s="343"/>
      <c r="M11" s="395">
        <v>651531</v>
      </c>
      <c r="N11" s="344">
        <f t="shared" ref="N11:N42" si="5">(SUM(E11:M11))</f>
        <v>3254352</v>
      </c>
      <c r="O11" s="345"/>
      <c r="P11" s="395">
        <v>4656393</v>
      </c>
      <c r="Q11" s="395">
        <v>321455</v>
      </c>
      <c r="R11" s="395">
        <v>3829816</v>
      </c>
      <c r="S11" s="343"/>
      <c r="T11" s="343"/>
      <c r="U11" s="343"/>
      <c r="V11" s="395">
        <v>23979</v>
      </c>
      <c r="W11" s="348">
        <f t="shared" ref="W11:W42" si="6">SUM(P11:V11)</f>
        <v>8831643</v>
      </c>
      <c r="X11" s="345"/>
      <c r="Y11" s="395">
        <v>45061</v>
      </c>
      <c r="Z11" s="343"/>
      <c r="AA11" s="343"/>
      <c r="AB11" s="343"/>
      <c r="AC11" s="343"/>
      <c r="AD11" s="343"/>
      <c r="AE11" s="344">
        <f t="shared" si="1"/>
        <v>45061</v>
      </c>
      <c r="AF11" s="345"/>
      <c r="AG11" s="344">
        <f t="shared" si="2"/>
        <v>12131056</v>
      </c>
      <c r="AH11" s="345"/>
      <c r="AI11" s="343"/>
      <c r="AJ11" s="343"/>
      <c r="AK11" s="343"/>
      <c r="AL11" s="343"/>
      <c r="AM11" s="344">
        <f t="shared" ref="AM11:AM42" si="7">(SUM(AI11:AL11))</f>
        <v>0</v>
      </c>
      <c r="AN11" s="345"/>
      <c r="AO11" s="395">
        <v>1233253</v>
      </c>
      <c r="AP11" s="343"/>
      <c r="AQ11" s="343"/>
      <c r="AR11" s="343"/>
      <c r="AS11" s="344">
        <f t="shared" ref="AS11:AS41" si="8">(SUM(AO11:AR11))</f>
        <v>1233253</v>
      </c>
      <c r="AT11" s="345"/>
      <c r="AU11" s="395">
        <v>1360505</v>
      </c>
      <c r="AV11" s="395">
        <v>79549</v>
      </c>
      <c r="AW11" s="395">
        <v>1277540</v>
      </c>
      <c r="AX11" s="395">
        <v>128148</v>
      </c>
      <c r="AY11" s="343"/>
      <c r="AZ11" s="395">
        <v>1373362</v>
      </c>
      <c r="BA11" s="344">
        <f t="shared" ref="BA11:BA42" si="9">(SUM(AU11:AZ11))</f>
        <v>4219104</v>
      </c>
      <c r="BB11" s="345"/>
      <c r="BC11" s="343"/>
      <c r="BD11" s="395">
        <v>371476</v>
      </c>
      <c r="BE11" s="395">
        <v>151836</v>
      </c>
      <c r="BF11" s="343"/>
      <c r="BG11" s="344">
        <f t="shared" ref="BG11:BG42" si="10">(SUM(BC11:BF11))</f>
        <v>523312</v>
      </c>
      <c r="BH11" s="345"/>
      <c r="BI11" s="395">
        <v>623173</v>
      </c>
      <c r="BJ11" s="345"/>
      <c r="BK11" s="395">
        <v>19253</v>
      </c>
      <c r="BL11" s="343"/>
      <c r="BM11" s="343"/>
      <c r="BN11" s="343"/>
      <c r="BO11" s="395">
        <v>10235</v>
      </c>
      <c r="BP11" s="343"/>
      <c r="BQ11" s="343"/>
      <c r="BR11" s="343"/>
      <c r="BS11" s="343"/>
      <c r="BT11" s="395">
        <v>898292</v>
      </c>
      <c r="BU11" s="343"/>
      <c r="BV11" s="395">
        <v>621357</v>
      </c>
      <c r="BW11" s="344">
        <f t="shared" ref="BW11:BW42" si="11">((SUM(BK11:BV11)))</f>
        <v>1549137</v>
      </c>
      <c r="BX11" s="345" t="s">
        <v>12</v>
      </c>
      <c r="BY11" s="344">
        <f t="shared" ref="BY11:BY42" si="12">(+BW11+BI11+BG11+BA11+AS11+AM11)</f>
        <v>8147979</v>
      </c>
      <c r="BZ11" s="345" t="s">
        <v>12</v>
      </c>
      <c r="CA11" s="344">
        <f t="shared" si="3"/>
        <v>3983077</v>
      </c>
      <c r="CB11" s="345" t="s">
        <v>12</v>
      </c>
      <c r="CC11" s="346"/>
      <c r="CD11" s="345"/>
      <c r="CE11" s="344">
        <f t="shared" si="4"/>
        <v>11838910</v>
      </c>
      <c r="CF11" s="345"/>
      <c r="CG11" s="395">
        <v>4854538</v>
      </c>
      <c r="CH11" s="395">
        <v>6984372</v>
      </c>
      <c r="CI11" s="344">
        <f t="shared" ref="CI11:CI43" si="13">CE11-CG11-CH11</f>
        <v>0</v>
      </c>
      <c r="CJ11" s="301" t="s">
        <v>732</v>
      </c>
      <c r="CK11" s="331"/>
      <c r="CL11" s="22" t="s">
        <v>122</v>
      </c>
      <c r="CM11" s="302"/>
      <c r="CN11" s="302"/>
      <c r="CO11" s="321"/>
      <c r="CP11" s="304" t="s">
        <v>12</v>
      </c>
      <c r="CQ11" s="302" t="s">
        <v>123</v>
      </c>
      <c r="CR11" s="302"/>
      <c r="CS11" s="302"/>
      <c r="CT11" s="302"/>
      <c r="CU11" s="332"/>
      <c r="CV11" s="302" t="s">
        <v>124</v>
      </c>
      <c r="CW11" s="302"/>
      <c r="CX11" s="302"/>
      <c r="CY11" s="302"/>
      <c r="CZ11" s="302">
        <f>+CO68</f>
        <v>4441388.2300000004</v>
      </c>
    </row>
    <row r="12" spans="1:104" x14ac:dyDescent="0.2">
      <c r="A12" s="299">
        <f t="shared" si="0"/>
        <v>1</v>
      </c>
      <c r="B12" s="338" t="s">
        <v>433</v>
      </c>
      <c r="C12" s="346"/>
      <c r="D12" s="345"/>
      <c r="E12" s="395">
        <v>713608</v>
      </c>
      <c r="F12" s="395">
        <v>1583.63</v>
      </c>
      <c r="G12" s="343"/>
      <c r="H12" s="343"/>
      <c r="I12" s="343"/>
      <c r="J12" s="343"/>
      <c r="K12" s="343"/>
      <c r="L12" s="343"/>
      <c r="M12" s="395">
        <v>637.65</v>
      </c>
      <c r="N12" s="344">
        <f t="shared" si="5"/>
        <v>715829.28</v>
      </c>
      <c r="O12" s="345"/>
      <c r="P12" s="395">
        <v>1682570</v>
      </c>
      <c r="Q12" s="395">
        <v>711368</v>
      </c>
      <c r="R12" s="395">
        <v>1137301</v>
      </c>
      <c r="S12" s="395">
        <v>5545</v>
      </c>
      <c r="T12" s="395">
        <v>64773</v>
      </c>
      <c r="U12" s="343"/>
      <c r="V12" s="343"/>
      <c r="W12" s="348">
        <f>SUM(P12:V12)</f>
        <v>3601557</v>
      </c>
      <c r="X12" s="345"/>
      <c r="Y12" s="395">
        <v>131630.59</v>
      </c>
      <c r="Z12" s="343"/>
      <c r="AA12" s="343"/>
      <c r="AB12" s="395">
        <v>11963.88</v>
      </c>
      <c r="AC12" s="343"/>
      <c r="AD12" s="343"/>
      <c r="AE12" s="344">
        <f t="shared" si="1"/>
        <v>143594.47</v>
      </c>
      <c r="AF12" s="345"/>
      <c r="AG12" s="344">
        <f t="shared" si="2"/>
        <v>4460980.75</v>
      </c>
      <c r="AH12" s="345"/>
      <c r="AI12" s="343"/>
      <c r="AJ12" s="343"/>
      <c r="AK12" s="343"/>
      <c r="AL12" s="343"/>
      <c r="AM12" s="344">
        <f t="shared" si="7"/>
        <v>0</v>
      </c>
      <c r="AN12" s="345"/>
      <c r="AO12" s="395">
        <v>162583</v>
      </c>
      <c r="AP12" s="343"/>
      <c r="AQ12" s="343"/>
      <c r="AR12" s="343"/>
      <c r="AS12" s="344">
        <f t="shared" si="8"/>
        <v>162583</v>
      </c>
      <c r="AT12" s="345"/>
      <c r="AU12" s="395">
        <v>345808</v>
      </c>
      <c r="AV12" s="395">
        <v>461816</v>
      </c>
      <c r="AW12" s="395">
        <v>585889</v>
      </c>
      <c r="AX12" s="395">
        <v>283071</v>
      </c>
      <c r="AY12" s="343"/>
      <c r="AZ12" s="395">
        <v>12155</v>
      </c>
      <c r="BA12" s="344">
        <f t="shared" si="9"/>
        <v>1688739</v>
      </c>
      <c r="BB12" s="345"/>
      <c r="BC12" s="395">
        <v>35165</v>
      </c>
      <c r="BD12" s="395">
        <v>282036</v>
      </c>
      <c r="BE12" s="395">
        <v>307058</v>
      </c>
      <c r="BF12" s="343"/>
      <c r="BG12" s="344">
        <f t="shared" si="10"/>
        <v>624259</v>
      </c>
      <c r="BH12" s="345"/>
      <c r="BI12" s="395">
        <v>197146</v>
      </c>
      <c r="BJ12" s="345"/>
      <c r="BK12" s="343"/>
      <c r="BL12" s="343"/>
      <c r="BM12" s="343"/>
      <c r="BN12" s="395">
        <v>642</v>
      </c>
      <c r="BO12" s="395">
        <v>12912</v>
      </c>
      <c r="BP12" s="343"/>
      <c r="BQ12" s="343"/>
      <c r="BR12" s="343"/>
      <c r="BS12" s="343"/>
      <c r="BT12" s="395">
        <v>156145</v>
      </c>
      <c r="BU12" s="343"/>
      <c r="BV12" s="343"/>
      <c r="BW12" s="344">
        <f t="shared" si="11"/>
        <v>169699</v>
      </c>
      <c r="BX12" s="345" t="s">
        <v>12</v>
      </c>
      <c r="BY12" s="344">
        <f t="shared" si="12"/>
        <v>2842426</v>
      </c>
      <c r="BZ12" s="345" t="s">
        <v>12</v>
      </c>
      <c r="CA12" s="344">
        <f t="shared" si="3"/>
        <v>1618554.75</v>
      </c>
      <c r="CB12" s="345" t="s">
        <v>12</v>
      </c>
      <c r="CC12" s="346"/>
      <c r="CD12" s="345"/>
      <c r="CE12" s="344">
        <f t="shared" si="4"/>
        <v>1618554.75</v>
      </c>
      <c r="CF12" s="345"/>
      <c r="CG12" s="395">
        <v>1500000</v>
      </c>
      <c r="CH12" s="395">
        <v>118554.75</v>
      </c>
      <c r="CI12" s="344">
        <f t="shared" si="13"/>
        <v>0</v>
      </c>
      <c r="CJ12" s="301" t="s">
        <v>732</v>
      </c>
      <c r="CK12" s="297">
        <v>2</v>
      </c>
      <c r="CL12" s="302" t="s">
        <v>126</v>
      </c>
      <c r="CM12" s="302"/>
      <c r="CN12" s="302"/>
      <c r="CO12" s="321">
        <f>(+E44)</f>
        <v>21970162</v>
      </c>
      <c r="CP12" s="304" t="s">
        <v>12</v>
      </c>
      <c r="CQ12" s="302" t="s">
        <v>127</v>
      </c>
      <c r="CR12" s="302"/>
      <c r="CS12" s="302"/>
      <c r="CT12" s="302"/>
      <c r="CU12" s="321">
        <v>0</v>
      </c>
      <c r="CV12" s="302" t="s">
        <v>128</v>
      </c>
      <c r="CW12" s="302"/>
      <c r="CX12" s="302"/>
      <c r="CY12" s="302"/>
      <c r="CZ12" s="302">
        <f>+CO50</f>
        <v>40235697.82</v>
      </c>
    </row>
    <row r="13" spans="1:104" x14ac:dyDescent="0.2">
      <c r="A13" s="299">
        <f t="shared" si="0"/>
        <v>1</v>
      </c>
      <c r="B13" s="338" t="s">
        <v>434</v>
      </c>
      <c r="C13" s="395">
        <v>305616</v>
      </c>
      <c r="D13" s="345"/>
      <c r="E13" s="395">
        <v>687590</v>
      </c>
      <c r="F13" s="395">
        <v>57453.24</v>
      </c>
      <c r="G13" s="395">
        <v>6933.44</v>
      </c>
      <c r="H13" s="343"/>
      <c r="I13" s="343"/>
      <c r="J13" s="343"/>
      <c r="K13" s="343"/>
      <c r="L13" s="343"/>
      <c r="M13" s="395">
        <v>50068.73</v>
      </c>
      <c r="N13" s="344">
        <f t="shared" si="5"/>
        <v>802045.40999999992</v>
      </c>
      <c r="O13" s="345"/>
      <c r="P13" s="395">
        <v>2938902.05</v>
      </c>
      <c r="Q13" s="343"/>
      <c r="R13" s="343"/>
      <c r="S13" s="395">
        <v>15000</v>
      </c>
      <c r="T13" s="343"/>
      <c r="U13" s="395">
        <v>2068</v>
      </c>
      <c r="V13" s="395">
        <v>1176320.68</v>
      </c>
      <c r="W13" s="348">
        <f t="shared" si="6"/>
        <v>4132290.7299999995</v>
      </c>
      <c r="X13" s="345"/>
      <c r="Y13" s="395">
        <v>44053.9</v>
      </c>
      <c r="Z13" s="343"/>
      <c r="AA13" s="343"/>
      <c r="AB13" s="343"/>
      <c r="AC13" s="343"/>
      <c r="AD13" s="343"/>
      <c r="AE13" s="344">
        <f t="shared" si="1"/>
        <v>44053.9</v>
      </c>
      <c r="AF13" s="345"/>
      <c r="AG13" s="344">
        <f t="shared" si="2"/>
        <v>4978390.0399999991</v>
      </c>
      <c r="AH13" s="345"/>
      <c r="AI13" s="343"/>
      <c r="AJ13" s="343"/>
      <c r="AK13" s="343"/>
      <c r="AL13" s="343"/>
      <c r="AM13" s="344">
        <f t="shared" si="7"/>
        <v>0</v>
      </c>
      <c r="AN13" s="345"/>
      <c r="AO13" s="395">
        <v>1899229.59</v>
      </c>
      <c r="AP13" s="395">
        <v>847422.03</v>
      </c>
      <c r="AQ13" s="343"/>
      <c r="AR13" s="395">
        <v>16431.68</v>
      </c>
      <c r="AS13" s="344">
        <f t="shared" si="8"/>
        <v>2763083.3000000003</v>
      </c>
      <c r="AT13" s="345"/>
      <c r="AU13" s="395">
        <v>253139.96</v>
      </c>
      <c r="AV13" s="395">
        <v>36993.879999999997</v>
      </c>
      <c r="AW13" s="395">
        <v>378446.25</v>
      </c>
      <c r="AX13" s="395">
        <v>378446.25</v>
      </c>
      <c r="AY13" s="343"/>
      <c r="AZ13" s="343"/>
      <c r="BA13" s="344">
        <f t="shared" si="9"/>
        <v>1047026.34</v>
      </c>
      <c r="BB13" s="345"/>
      <c r="BC13" s="395">
        <v>790342.09</v>
      </c>
      <c r="BD13" s="395">
        <v>4005.5</v>
      </c>
      <c r="BE13" s="395">
        <v>400315.5</v>
      </c>
      <c r="BF13" s="343"/>
      <c r="BG13" s="344">
        <f t="shared" si="10"/>
        <v>1194663.0899999999</v>
      </c>
      <c r="BH13" s="345"/>
      <c r="BI13" s="395">
        <v>83260.179999999993</v>
      </c>
      <c r="BJ13" s="345"/>
      <c r="BK13" s="343"/>
      <c r="BL13" s="343"/>
      <c r="BM13" s="395">
        <v>5500</v>
      </c>
      <c r="BN13" s="343"/>
      <c r="BO13" s="395">
        <v>155586.07999999999</v>
      </c>
      <c r="BP13" s="343"/>
      <c r="BQ13" s="343"/>
      <c r="BR13" s="343"/>
      <c r="BS13" s="343"/>
      <c r="BT13" s="343"/>
      <c r="BU13" s="343"/>
      <c r="BV13" s="343"/>
      <c r="BW13" s="344">
        <f t="shared" si="11"/>
        <v>161086.07999999999</v>
      </c>
      <c r="BX13" s="345" t="s">
        <v>12</v>
      </c>
      <c r="BY13" s="344">
        <f t="shared" si="12"/>
        <v>5249118.99</v>
      </c>
      <c r="BZ13" s="345" t="s">
        <v>12</v>
      </c>
      <c r="CA13" s="344">
        <f t="shared" si="3"/>
        <v>-270728.95000000112</v>
      </c>
      <c r="CB13" s="345" t="s">
        <v>12</v>
      </c>
      <c r="CC13" s="346"/>
      <c r="CD13" s="345"/>
      <c r="CE13" s="344">
        <f t="shared" si="4"/>
        <v>34887.049999998882</v>
      </c>
      <c r="CF13" s="345"/>
      <c r="CG13" s="347"/>
      <c r="CH13" s="395">
        <v>34887.050000000003</v>
      </c>
      <c r="CI13" s="344">
        <f t="shared" si="13"/>
        <v>-1.1204974725842476E-9</v>
      </c>
      <c r="CJ13" s="301" t="s">
        <v>732</v>
      </c>
      <c r="CK13" s="297">
        <v>3</v>
      </c>
      <c r="CL13" s="302" t="s">
        <v>130</v>
      </c>
      <c r="CM13" s="302"/>
      <c r="CN13" s="302"/>
      <c r="CO13" s="321">
        <f>(+F44)</f>
        <v>691607.59</v>
      </c>
      <c r="CP13" s="304" t="s">
        <v>12</v>
      </c>
      <c r="CQ13" s="302" t="s">
        <v>131</v>
      </c>
      <c r="CR13" s="302"/>
      <c r="CS13" s="302"/>
      <c r="CT13" s="302"/>
      <c r="CU13" s="321">
        <f>+CO19</f>
        <v>1198</v>
      </c>
      <c r="CV13" s="302" t="s">
        <v>132</v>
      </c>
      <c r="CW13" s="302"/>
      <c r="CX13" s="302"/>
      <c r="CY13" s="302"/>
      <c r="CZ13" s="302">
        <f>(SUM(CZ9:CZ12))</f>
        <v>47803314.049999997</v>
      </c>
    </row>
    <row r="14" spans="1:104" x14ac:dyDescent="0.2">
      <c r="A14" s="299">
        <f t="shared" si="0"/>
        <v>1</v>
      </c>
      <c r="B14" s="338" t="s">
        <v>435</v>
      </c>
      <c r="C14" s="395">
        <v>6191930</v>
      </c>
      <c r="D14" s="345"/>
      <c r="E14" s="395">
        <v>616912</v>
      </c>
      <c r="F14" s="395">
        <v>375</v>
      </c>
      <c r="G14" s="343"/>
      <c r="H14" s="343"/>
      <c r="I14" s="343"/>
      <c r="J14" s="343"/>
      <c r="K14" s="343"/>
      <c r="L14" s="343"/>
      <c r="M14" s="395">
        <v>252591</v>
      </c>
      <c r="N14" s="344">
        <f t="shared" si="5"/>
        <v>869878</v>
      </c>
      <c r="O14" s="345"/>
      <c r="P14" s="395">
        <v>5421385</v>
      </c>
      <c r="Q14" s="395">
        <v>824651</v>
      </c>
      <c r="R14" s="395">
        <v>5130152</v>
      </c>
      <c r="S14" s="343"/>
      <c r="T14" s="395">
        <v>262922</v>
      </c>
      <c r="U14" s="343"/>
      <c r="V14" s="343"/>
      <c r="W14" s="348">
        <f t="shared" si="6"/>
        <v>11639110</v>
      </c>
      <c r="X14" s="345"/>
      <c r="Y14" s="343"/>
      <c r="Z14" s="343"/>
      <c r="AA14" s="343"/>
      <c r="AB14" s="343"/>
      <c r="AC14" s="343"/>
      <c r="AD14" s="343"/>
      <c r="AE14" s="344">
        <f t="shared" si="1"/>
        <v>0</v>
      </c>
      <c r="AF14" s="345"/>
      <c r="AG14" s="344">
        <f t="shared" si="2"/>
        <v>12508988</v>
      </c>
      <c r="AH14" s="345"/>
      <c r="AI14" s="343"/>
      <c r="AJ14" s="343"/>
      <c r="AK14" s="343"/>
      <c r="AL14" s="343"/>
      <c r="AM14" s="344">
        <f t="shared" si="7"/>
        <v>0</v>
      </c>
      <c r="AN14" s="345"/>
      <c r="AO14" s="395">
        <v>502721</v>
      </c>
      <c r="AP14" s="395">
        <v>203150</v>
      </c>
      <c r="AQ14" s="343"/>
      <c r="AR14" s="395">
        <v>535796</v>
      </c>
      <c r="AS14" s="344">
        <f t="shared" si="8"/>
        <v>1241667</v>
      </c>
      <c r="AT14" s="345"/>
      <c r="AU14" s="395">
        <v>2124803</v>
      </c>
      <c r="AV14" s="395">
        <v>75591</v>
      </c>
      <c r="AW14" s="395">
        <v>210030</v>
      </c>
      <c r="AX14" s="395">
        <v>158429</v>
      </c>
      <c r="AY14" s="395">
        <v>31132</v>
      </c>
      <c r="AZ14" s="395">
        <v>443193</v>
      </c>
      <c r="BA14" s="344">
        <f t="shared" si="9"/>
        <v>3043178</v>
      </c>
      <c r="BB14" s="345"/>
      <c r="BC14" s="395">
        <v>504019</v>
      </c>
      <c r="BD14" s="395">
        <v>179945</v>
      </c>
      <c r="BE14" s="395">
        <v>963671</v>
      </c>
      <c r="BF14" s="395">
        <v>76297</v>
      </c>
      <c r="BG14" s="344">
        <f t="shared" si="10"/>
        <v>1723932</v>
      </c>
      <c r="BH14" s="345"/>
      <c r="BI14" s="395">
        <v>838559</v>
      </c>
      <c r="BJ14" s="345"/>
      <c r="BK14" s="343"/>
      <c r="BL14" s="343"/>
      <c r="BM14" s="343"/>
      <c r="BN14" s="343"/>
      <c r="BO14" s="395">
        <v>29332</v>
      </c>
      <c r="BP14" s="343"/>
      <c r="BQ14" s="343"/>
      <c r="BR14" s="343"/>
      <c r="BS14" s="343"/>
      <c r="BT14" s="395">
        <v>24534</v>
      </c>
      <c r="BU14" s="343"/>
      <c r="BV14" s="395">
        <v>13577</v>
      </c>
      <c r="BW14" s="344">
        <f t="shared" si="11"/>
        <v>67443</v>
      </c>
      <c r="BX14" s="345" t="s">
        <v>12</v>
      </c>
      <c r="BY14" s="344">
        <f t="shared" si="12"/>
        <v>6914779</v>
      </c>
      <c r="BZ14" s="345" t="s">
        <v>12</v>
      </c>
      <c r="CA14" s="344">
        <f t="shared" si="3"/>
        <v>5594209</v>
      </c>
      <c r="CB14" s="345" t="s">
        <v>12</v>
      </c>
      <c r="CC14" s="346"/>
      <c r="CD14" s="345"/>
      <c r="CE14" s="344">
        <f t="shared" si="4"/>
        <v>11786139</v>
      </c>
      <c r="CF14" s="345"/>
      <c r="CG14" s="395">
        <v>2750000</v>
      </c>
      <c r="CH14" s="395">
        <v>9036139</v>
      </c>
      <c r="CI14" s="344">
        <f>CE14-CG14-CH14</f>
        <v>0</v>
      </c>
      <c r="CJ14" s="301" t="s">
        <v>732</v>
      </c>
      <c r="CK14" s="297">
        <v>4</v>
      </c>
      <c r="CL14" s="302" t="s">
        <v>134</v>
      </c>
      <c r="CM14" s="302"/>
      <c r="CN14" s="302"/>
      <c r="CO14" s="321">
        <f>(+G44)</f>
        <v>912504.44</v>
      </c>
      <c r="CP14" s="304" t="s">
        <v>12</v>
      </c>
      <c r="CQ14" s="302" t="s">
        <v>135</v>
      </c>
      <c r="CR14" s="302"/>
      <c r="CS14" s="302"/>
      <c r="CT14" s="302"/>
      <c r="CU14" s="321">
        <f>+CO13+CO14+CO18</f>
        <v>3562007.03</v>
      </c>
      <c r="CV14" s="302" t="s">
        <v>136</v>
      </c>
      <c r="CW14" s="302"/>
      <c r="CX14" s="302"/>
      <c r="CY14" s="302"/>
      <c r="CZ14" s="304"/>
    </row>
    <row r="15" spans="1:104" x14ac:dyDescent="0.2">
      <c r="A15" s="299">
        <f t="shared" si="0"/>
        <v>1</v>
      </c>
      <c r="B15" s="338" t="s">
        <v>436</v>
      </c>
      <c r="C15" s="395">
        <v>2343860</v>
      </c>
      <c r="D15" s="345"/>
      <c r="E15" s="343"/>
      <c r="F15" s="343"/>
      <c r="G15" s="343"/>
      <c r="H15" s="343"/>
      <c r="I15" s="343"/>
      <c r="J15" s="343"/>
      <c r="K15" s="343"/>
      <c r="L15" s="343"/>
      <c r="M15" s="395">
        <v>11464</v>
      </c>
      <c r="N15" s="344">
        <f t="shared" si="5"/>
        <v>11464</v>
      </c>
      <c r="O15" s="345"/>
      <c r="P15" s="395">
        <v>2698464</v>
      </c>
      <c r="Q15" s="395">
        <v>411928</v>
      </c>
      <c r="R15" s="395">
        <v>2557465</v>
      </c>
      <c r="S15" s="343"/>
      <c r="T15" s="343"/>
      <c r="U15" s="343"/>
      <c r="V15" s="395">
        <v>2000000</v>
      </c>
      <c r="W15" s="348">
        <f t="shared" si="6"/>
        <v>7667857</v>
      </c>
      <c r="X15" s="345"/>
      <c r="Y15" s="395">
        <v>57153</v>
      </c>
      <c r="Z15" s="343"/>
      <c r="AA15" s="395">
        <v>110382</v>
      </c>
      <c r="AB15" s="343"/>
      <c r="AC15" s="343"/>
      <c r="AD15" s="343"/>
      <c r="AE15" s="344">
        <f t="shared" si="1"/>
        <v>167535</v>
      </c>
      <c r="AF15" s="345"/>
      <c r="AG15" s="344">
        <f t="shared" si="2"/>
        <v>7846856</v>
      </c>
      <c r="AH15" s="345"/>
      <c r="AI15" s="343"/>
      <c r="AJ15" s="343"/>
      <c r="AK15" s="343"/>
      <c r="AL15" s="343"/>
      <c r="AM15" s="344">
        <f t="shared" si="7"/>
        <v>0</v>
      </c>
      <c r="AN15" s="345"/>
      <c r="AO15" s="343"/>
      <c r="AP15" s="395">
        <v>55651</v>
      </c>
      <c r="AQ15" s="343"/>
      <c r="AR15" s="395">
        <v>175398</v>
      </c>
      <c r="AS15" s="344">
        <f t="shared" si="8"/>
        <v>231049</v>
      </c>
      <c r="AT15" s="345"/>
      <c r="AU15" s="343"/>
      <c r="AV15" s="395">
        <v>77898</v>
      </c>
      <c r="AW15" s="395">
        <v>271982</v>
      </c>
      <c r="AX15" s="395">
        <v>30045</v>
      </c>
      <c r="AY15" s="343"/>
      <c r="AZ15" s="395">
        <v>423918</v>
      </c>
      <c r="BA15" s="344">
        <f t="shared" si="9"/>
        <v>803843</v>
      </c>
      <c r="BB15" s="345"/>
      <c r="BC15" s="395">
        <v>241321</v>
      </c>
      <c r="BD15" s="395">
        <v>650044</v>
      </c>
      <c r="BE15" s="395">
        <v>483491</v>
      </c>
      <c r="BF15" s="395">
        <v>52326</v>
      </c>
      <c r="BG15" s="344">
        <f t="shared" si="10"/>
        <v>1427182</v>
      </c>
      <c r="BH15" s="345"/>
      <c r="BI15" s="395">
        <v>228643</v>
      </c>
      <c r="BJ15" s="345"/>
      <c r="BK15" s="343"/>
      <c r="BL15" s="343"/>
      <c r="BM15" s="343"/>
      <c r="BN15" s="343"/>
      <c r="BO15" s="395">
        <v>291888</v>
      </c>
      <c r="BP15" s="343"/>
      <c r="BQ15" s="343"/>
      <c r="BR15" s="343"/>
      <c r="BS15" s="343"/>
      <c r="BT15" s="343"/>
      <c r="BU15" s="395">
        <v>197</v>
      </c>
      <c r="BV15" s="343"/>
      <c r="BW15" s="344">
        <f t="shared" si="11"/>
        <v>292085</v>
      </c>
      <c r="BX15" s="345" t="s">
        <v>12</v>
      </c>
      <c r="BY15" s="344">
        <f t="shared" si="12"/>
        <v>2982802</v>
      </c>
      <c r="BZ15" s="345" t="s">
        <v>12</v>
      </c>
      <c r="CA15" s="344">
        <f t="shared" si="3"/>
        <v>4864054</v>
      </c>
      <c r="CB15" s="345" t="s">
        <v>12</v>
      </c>
      <c r="CC15" s="346"/>
      <c r="CD15" s="345"/>
      <c r="CE15" s="344">
        <f t="shared" si="4"/>
        <v>7207914</v>
      </c>
      <c r="CF15" s="345"/>
      <c r="CG15" s="395">
        <v>7207914</v>
      </c>
      <c r="CH15" s="347"/>
      <c r="CI15" s="344">
        <f t="shared" si="13"/>
        <v>0</v>
      </c>
      <c r="CJ15" s="301" t="s">
        <v>732</v>
      </c>
      <c r="CK15" s="297">
        <v>5</v>
      </c>
      <c r="CL15" s="302" t="s">
        <v>138</v>
      </c>
      <c r="CM15" s="302"/>
      <c r="CN15" s="302"/>
      <c r="CO15" s="321">
        <f>(+H44)</f>
        <v>200728</v>
      </c>
      <c r="CP15" s="304" t="s">
        <v>12</v>
      </c>
      <c r="CQ15" s="302" t="s">
        <v>139</v>
      </c>
      <c r="CR15" s="302"/>
      <c r="CS15" s="302"/>
      <c r="CT15" s="302"/>
      <c r="CU15" s="321">
        <f>+CO20</f>
        <v>5247028.25</v>
      </c>
      <c r="CV15" s="302" t="s">
        <v>140</v>
      </c>
      <c r="CW15" s="302"/>
      <c r="CX15" s="302"/>
      <c r="CY15" s="302"/>
      <c r="CZ15" s="302">
        <f>+CO52+CO53+CO55+CO56+CO57+CO59+CO60+CO61+CO62+CO66</f>
        <v>82216405.779999986</v>
      </c>
    </row>
    <row r="16" spans="1:104" x14ac:dyDescent="0.2">
      <c r="A16" s="299">
        <f t="shared" si="0"/>
        <v>1</v>
      </c>
      <c r="B16" s="338" t="s">
        <v>437</v>
      </c>
      <c r="C16" s="346">
        <v>5800504</v>
      </c>
      <c r="D16" s="345"/>
      <c r="E16" s="343"/>
      <c r="F16" s="343"/>
      <c r="G16" s="343"/>
      <c r="H16" s="343"/>
      <c r="I16" s="343"/>
      <c r="J16" s="343"/>
      <c r="K16" s="343"/>
      <c r="L16" s="343"/>
      <c r="M16" s="343">
        <v>51875</v>
      </c>
      <c r="N16" s="344">
        <f t="shared" si="5"/>
        <v>51875</v>
      </c>
      <c r="O16" s="345"/>
      <c r="P16" s="343">
        <v>2941229</v>
      </c>
      <c r="Q16" s="343"/>
      <c r="R16" s="343"/>
      <c r="S16" s="343"/>
      <c r="T16" s="343"/>
      <c r="U16" s="343"/>
      <c r="V16" s="343">
        <v>228827</v>
      </c>
      <c r="W16" s="348">
        <f t="shared" si="6"/>
        <v>3170056</v>
      </c>
      <c r="X16" s="345"/>
      <c r="Y16" s="343">
        <v>563896</v>
      </c>
      <c r="Z16" s="343"/>
      <c r="AA16" s="343"/>
      <c r="AB16" s="343"/>
      <c r="AC16" s="343"/>
      <c r="AD16" s="343">
        <v>144762</v>
      </c>
      <c r="AE16" s="344">
        <f t="shared" si="1"/>
        <v>708658</v>
      </c>
      <c r="AF16" s="345"/>
      <c r="AG16" s="344">
        <f t="shared" si="2"/>
        <v>3930589</v>
      </c>
      <c r="AH16" s="345"/>
      <c r="AI16" s="343"/>
      <c r="AJ16" s="343"/>
      <c r="AK16" s="343"/>
      <c r="AL16" s="343"/>
      <c r="AM16" s="344">
        <f t="shared" si="7"/>
        <v>0</v>
      </c>
      <c r="AN16" s="345"/>
      <c r="AO16" s="343">
        <v>101689</v>
      </c>
      <c r="AP16" s="343">
        <v>26950</v>
      </c>
      <c r="AQ16" s="343"/>
      <c r="AR16" s="343"/>
      <c r="AS16" s="344">
        <f>(SUM(AO16:AR16))</f>
        <v>128639</v>
      </c>
      <c r="AT16" s="345"/>
      <c r="AU16" s="343">
        <v>450</v>
      </c>
      <c r="AV16" s="343">
        <v>32974</v>
      </c>
      <c r="AW16" s="343">
        <v>272140</v>
      </c>
      <c r="AX16" s="343">
        <v>141188</v>
      </c>
      <c r="AY16" s="343"/>
      <c r="AZ16" s="343">
        <v>392049</v>
      </c>
      <c r="BA16" s="344">
        <f t="shared" si="9"/>
        <v>838801</v>
      </c>
      <c r="BB16" s="345"/>
      <c r="BC16" s="343">
        <v>220429</v>
      </c>
      <c r="BD16" s="343">
        <v>136898</v>
      </c>
      <c r="BE16" s="343">
        <v>523632</v>
      </c>
      <c r="BF16" s="343">
        <v>2368</v>
      </c>
      <c r="BG16" s="344">
        <f t="shared" si="10"/>
        <v>883327</v>
      </c>
      <c r="BH16" s="345"/>
      <c r="BI16" s="350">
        <v>254750</v>
      </c>
      <c r="BJ16" s="345"/>
      <c r="BK16" s="343"/>
      <c r="BL16" s="343">
        <v>660</v>
      </c>
      <c r="BM16" s="343"/>
      <c r="BN16" s="343">
        <v>168117</v>
      </c>
      <c r="BO16" s="343">
        <v>8235</v>
      </c>
      <c r="BP16" s="343"/>
      <c r="BQ16" s="343"/>
      <c r="BR16" s="343"/>
      <c r="BS16" s="343"/>
      <c r="BT16" s="343">
        <v>40000</v>
      </c>
      <c r="BU16" s="343"/>
      <c r="BV16" s="343">
        <v>285</v>
      </c>
      <c r="BW16" s="344">
        <f t="shared" si="11"/>
        <v>217297</v>
      </c>
      <c r="BX16" s="345" t="s">
        <v>12</v>
      </c>
      <c r="BY16" s="344">
        <f t="shared" si="12"/>
        <v>2322814</v>
      </c>
      <c r="BZ16" s="345" t="s">
        <v>12</v>
      </c>
      <c r="CA16" s="344">
        <f t="shared" si="3"/>
        <v>1607775</v>
      </c>
      <c r="CB16" s="345" t="s">
        <v>12</v>
      </c>
      <c r="CC16" s="346"/>
      <c r="CD16" s="345"/>
      <c r="CE16" s="344">
        <f t="shared" si="4"/>
        <v>7408279</v>
      </c>
      <c r="CF16" s="345"/>
      <c r="CG16" s="347">
        <v>5908279</v>
      </c>
      <c r="CH16" s="347">
        <v>1500000</v>
      </c>
      <c r="CI16" s="344">
        <f t="shared" si="13"/>
        <v>0</v>
      </c>
      <c r="CJ16" s="301" t="s">
        <v>750</v>
      </c>
      <c r="CK16" s="297">
        <v>6</v>
      </c>
      <c r="CL16" s="302" t="s">
        <v>142</v>
      </c>
      <c r="CM16" s="302"/>
      <c r="CN16" s="302"/>
      <c r="CO16" s="321">
        <f>(+I44)</f>
        <v>0</v>
      </c>
      <c r="CP16" s="304" t="s">
        <v>12</v>
      </c>
      <c r="CQ16" s="302" t="s">
        <v>143</v>
      </c>
      <c r="CR16" s="302"/>
      <c r="CS16" s="302"/>
      <c r="CT16" s="302"/>
      <c r="CU16" s="332" t="s">
        <v>83</v>
      </c>
      <c r="CV16" s="302" t="s">
        <v>144</v>
      </c>
      <c r="CW16" s="302"/>
      <c r="CX16" s="302"/>
      <c r="CY16" s="302"/>
      <c r="CZ16" s="302">
        <f>+CO54</f>
        <v>14586232.25</v>
      </c>
    </row>
    <row r="17" spans="1:129" x14ac:dyDescent="0.2">
      <c r="A17" s="299">
        <f t="shared" si="0"/>
        <v>1</v>
      </c>
      <c r="B17" s="338" t="s">
        <v>438</v>
      </c>
      <c r="C17" s="395">
        <v>3083971</v>
      </c>
      <c r="D17" s="345"/>
      <c r="E17" s="395">
        <v>6253259</v>
      </c>
      <c r="F17" s="343"/>
      <c r="G17" s="395">
        <v>32636</v>
      </c>
      <c r="H17" s="343"/>
      <c r="I17" s="343"/>
      <c r="J17" s="343"/>
      <c r="K17" s="343"/>
      <c r="L17" s="343"/>
      <c r="M17" s="395">
        <v>290213</v>
      </c>
      <c r="N17" s="344">
        <f t="shared" si="5"/>
        <v>6576108</v>
      </c>
      <c r="O17" s="345"/>
      <c r="P17" s="395">
        <v>3826208</v>
      </c>
      <c r="Q17" s="395">
        <v>806945</v>
      </c>
      <c r="R17" s="395">
        <v>3615745</v>
      </c>
      <c r="S17" s="343"/>
      <c r="T17" s="395">
        <v>34514</v>
      </c>
      <c r="U17" s="343"/>
      <c r="V17" s="343"/>
      <c r="W17" s="348">
        <f t="shared" si="6"/>
        <v>8283412</v>
      </c>
      <c r="X17" s="345"/>
      <c r="Y17" s="395">
        <v>382712</v>
      </c>
      <c r="Z17" s="343"/>
      <c r="AA17" s="343"/>
      <c r="AB17" s="343"/>
      <c r="AC17" s="343"/>
      <c r="AD17" s="395">
        <v>400000</v>
      </c>
      <c r="AE17" s="344">
        <f t="shared" si="1"/>
        <v>782712</v>
      </c>
      <c r="AF17" s="345"/>
      <c r="AG17" s="344">
        <f t="shared" si="2"/>
        <v>15642232</v>
      </c>
      <c r="AH17" s="345"/>
      <c r="AI17" s="343"/>
      <c r="AJ17" s="343"/>
      <c r="AK17" s="343"/>
      <c r="AL17" s="395">
        <v>20704</v>
      </c>
      <c r="AM17" s="344">
        <f t="shared" si="7"/>
        <v>20704</v>
      </c>
      <c r="AN17" s="345"/>
      <c r="AO17" s="395">
        <v>3429308</v>
      </c>
      <c r="AP17" s="395">
        <v>704657</v>
      </c>
      <c r="AQ17" s="343"/>
      <c r="AR17" s="343"/>
      <c r="AS17" s="344">
        <f t="shared" si="8"/>
        <v>4133965</v>
      </c>
      <c r="AT17" s="345"/>
      <c r="AU17" s="395">
        <v>1498085</v>
      </c>
      <c r="AV17" s="395">
        <v>157604</v>
      </c>
      <c r="AW17" s="395">
        <v>1801466</v>
      </c>
      <c r="AX17" s="395">
        <v>1245574</v>
      </c>
      <c r="AY17" s="395">
        <v>12742</v>
      </c>
      <c r="AZ17" s="395">
        <v>128398</v>
      </c>
      <c r="BA17" s="344">
        <f t="shared" si="9"/>
        <v>4843869</v>
      </c>
      <c r="BB17" s="345"/>
      <c r="BC17" s="395">
        <v>152948</v>
      </c>
      <c r="BD17" s="395">
        <v>334286</v>
      </c>
      <c r="BE17" s="395">
        <v>408243</v>
      </c>
      <c r="BF17" s="395">
        <v>28810</v>
      </c>
      <c r="BG17" s="344">
        <f t="shared" si="10"/>
        <v>924287</v>
      </c>
      <c r="BH17" s="345"/>
      <c r="BI17" s="395">
        <v>785925</v>
      </c>
      <c r="BJ17" s="345"/>
      <c r="BK17" s="395">
        <v>61886</v>
      </c>
      <c r="BL17" s="343"/>
      <c r="BM17" s="395">
        <v>14985</v>
      </c>
      <c r="BN17" s="343"/>
      <c r="BO17" s="395">
        <v>332856</v>
      </c>
      <c r="BP17" s="343"/>
      <c r="BQ17" s="343"/>
      <c r="BR17" s="343"/>
      <c r="BS17" s="343"/>
      <c r="BT17" s="343"/>
      <c r="BU17" s="343"/>
      <c r="BV17" s="343"/>
      <c r="BW17" s="344">
        <f t="shared" si="11"/>
        <v>409727</v>
      </c>
      <c r="BX17" s="345" t="s">
        <v>12</v>
      </c>
      <c r="BY17" s="344">
        <f t="shared" si="12"/>
        <v>11118477</v>
      </c>
      <c r="BZ17" s="345" t="s">
        <v>12</v>
      </c>
      <c r="CA17" s="344">
        <f t="shared" si="3"/>
        <v>4523755</v>
      </c>
      <c r="CB17" s="345" t="s">
        <v>12</v>
      </c>
      <c r="CC17" s="346"/>
      <c r="CD17" s="345"/>
      <c r="CE17" s="344">
        <f t="shared" si="4"/>
        <v>7607726</v>
      </c>
      <c r="CF17" s="345"/>
      <c r="CG17" s="395">
        <v>5709194</v>
      </c>
      <c r="CH17" s="395">
        <v>1898530</v>
      </c>
      <c r="CI17" s="344">
        <f t="shared" si="13"/>
        <v>2</v>
      </c>
      <c r="CJ17" s="301" t="s">
        <v>732</v>
      </c>
      <c r="CK17" s="297">
        <v>7</v>
      </c>
      <c r="CL17" s="302" t="s">
        <v>146</v>
      </c>
      <c r="CM17" s="302"/>
      <c r="CN17" s="302"/>
      <c r="CO17" s="321">
        <f>(+J44)</f>
        <v>0</v>
      </c>
      <c r="CP17" s="304" t="s">
        <v>12</v>
      </c>
      <c r="CQ17" s="302" t="s">
        <v>147</v>
      </c>
      <c r="CR17" s="302"/>
      <c r="CS17" s="302"/>
      <c r="CT17" s="302"/>
      <c r="CU17" s="321">
        <f>+CO16</f>
        <v>0</v>
      </c>
      <c r="CV17" s="302" t="s">
        <v>148</v>
      </c>
      <c r="CW17" s="302"/>
      <c r="CX17" s="302"/>
      <c r="CY17" s="302"/>
      <c r="CZ17" s="302">
        <f>(SUM(CZ15:CZ16))</f>
        <v>96802638.029999986</v>
      </c>
    </row>
    <row r="18" spans="1:129" x14ac:dyDescent="0.2">
      <c r="A18" s="299">
        <f t="shared" si="0"/>
        <v>1</v>
      </c>
      <c r="B18" s="338" t="s">
        <v>439</v>
      </c>
      <c r="C18" s="395">
        <v>19535083</v>
      </c>
      <c r="D18" s="345"/>
      <c r="E18" s="395">
        <v>621021</v>
      </c>
      <c r="F18" s="395">
        <v>176782</v>
      </c>
      <c r="G18" s="343"/>
      <c r="H18" s="343"/>
      <c r="I18" s="343"/>
      <c r="J18" s="343"/>
      <c r="K18" s="343"/>
      <c r="L18" s="343"/>
      <c r="M18" s="395">
        <v>763076</v>
      </c>
      <c r="N18" s="344">
        <f t="shared" si="5"/>
        <v>1560879</v>
      </c>
      <c r="O18" s="345"/>
      <c r="P18" s="395">
        <v>7252394</v>
      </c>
      <c r="Q18" s="395">
        <v>1105367</v>
      </c>
      <c r="R18" s="395">
        <v>5893437</v>
      </c>
      <c r="S18" s="343"/>
      <c r="T18" s="343"/>
      <c r="U18" s="343"/>
      <c r="V18" s="343"/>
      <c r="W18" s="348">
        <f t="shared" si="6"/>
        <v>14251198</v>
      </c>
      <c r="X18" s="345"/>
      <c r="Y18" s="395">
        <v>159779</v>
      </c>
      <c r="Z18" s="395">
        <v>40281</v>
      </c>
      <c r="AA18" s="395">
        <v>8834128</v>
      </c>
      <c r="AB18" s="343"/>
      <c r="AC18" s="343"/>
      <c r="AD18" s="395">
        <v>3404</v>
      </c>
      <c r="AE18" s="344">
        <f t="shared" si="1"/>
        <v>9037592</v>
      </c>
      <c r="AF18" s="345"/>
      <c r="AG18" s="344">
        <f t="shared" si="2"/>
        <v>24849669</v>
      </c>
      <c r="AH18" s="345"/>
      <c r="AI18" s="395">
        <v>9997213</v>
      </c>
      <c r="AJ18" s="395">
        <v>282697</v>
      </c>
      <c r="AK18" s="343"/>
      <c r="AL18" s="395">
        <v>116979</v>
      </c>
      <c r="AM18" s="344">
        <f t="shared" si="7"/>
        <v>10396889</v>
      </c>
      <c r="AN18" s="345"/>
      <c r="AO18" s="343"/>
      <c r="AP18" s="343"/>
      <c r="AQ18" s="343"/>
      <c r="AR18" s="343"/>
      <c r="AS18" s="344">
        <f t="shared" si="8"/>
        <v>0</v>
      </c>
      <c r="AT18" s="345" t="s">
        <v>83</v>
      </c>
      <c r="AU18" s="395">
        <v>1095357</v>
      </c>
      <c r="AV18" s="395">
        <v>564700</v>
      </c>
      <c r="AW18" s="395">
        <v>1628685</v>
      </c>
      <c r="AX18" s="395">
        <v>1462759</v>
      </c>
      <c r="AY18" s="395">
        <v>39725</v>
      </c>
      <c r="AZ18" s="395">
        <v>1590549</v>
      </c>
      <c r="BA18" s="344">
        <f t="shared" si="9"/>
        <v>6381775</v>
      </c>
      <c r="BB18" s="345"/>
      <c r="BC18" s="395">
        <v>2042452</v>
      </c>
      <c r="BD18" s="395">
        <v>1075021</v>
      </c>
      <c r="BE18" s="343"/>
      <c r="BF18" s="343"/>
      <c r="BG18" s="344">
        <f t="shared" si="10"/>
        <v>3117473</v>
      </c>
      <c r="BH18" s="345"/>
      <c r="BI18" s="395">
        <v>1450975</v>
      </c>
      <c r="BJ18" s="345"/>
      <c r="BK18" s="395">
        <v>724803</v>
      </c>
      <c r="BL18" s="395">
        <v>19173</v>
      </c>
      <c r="BM18" s="395">
        <v>118927</v>
      </c>
      <c r="BN18" s="395">
        <v>12219</v>
      </c>
      <c r="BO18" s="395">
        <v>1573147</v>
      </c>
      <c r="BP18" s="343"/>
      <c r="BQ18" s="343"/>
      <c r="BR18" s="343"/>
      <c r="BS18" s="343"/>
      <c r="BT18" s="343"/>
      <c r="BU18" s="343"/>
      <c r="BV18" s="343"/>
      <c r="BW18" s="344">
        <f t="shared" si="11"/>
        <v>2448269</v>
      </c>
      <c r="BX18" s="345" t="s">
        <v>12</v>
      </c>
      <c r="BY18" s="344">
        <f t="shared" si="12"/>
        <v>23795381</v>
      </c>
      <c r="BZ18" s="345" t="s">
        <v>12</v>
      </c>
      <c r="CA18" s="344">
        <f t="shared" si="3"/>
        <v>1054288</v>
      </c>
      <c r="CB18" s="345" t="s">
        <v>12</v>
      </c>
      <c r="CC18" s="346"/>
      <c r="CD18" s="345"/>
      <c r="CE18" s="344">
        <f t="shared" si="4"/>
        <v>20589371</v>
      </c>
      <c r="CF18" s="345"/>
      <c r="CG18" s="395">
        <v>20589371</v>
      </c>
      <c r="CH18" s="347"/>
      <c r="CI18" s="344">
        <f t="shared" si="13"/>
        <v>0</v>
      </c>
      <c r="CJ18" s="301" t="s">
        <v>732</v>
      </c>
      <c r="CK18" s="297">
        <v>8</v>
      </c>
      <c r="CL18" s="302" t="s">
        <v>150</v>
      </c>
      <c r="CM18" s="302"/>
      <c r="CN18" s="302"/>
      <c r="CO18" s="321">
        <f>(+K44)</f>
        <v>1957895</v>
      </c>
      <c r="CP18" s="304" t="s">
        <v>12</v>
      </c>
      <c r="CQ18" s="302" t="s">
        <v>151</v>
      </c>
      <c r="CR18" s="302"/>
      <c r="CS18" s="302"/>
      <c r="CT18" s="302"/>
      <c r="CU18" s="321">
        <f>+CO17</f>
        <v>0</v>
      </c>
      <c r="CV18" s="302" t="s">
        <v>152</v>
      </c>
      <c r="CW18" s="302"/>
      <c r="CX18" s="302"/>
      <c r="CY18" s="302"/>
      <c r="CZ18" s="298">
        <f>+CO44+CO67</f>
        <v>13221683.659999998</v>
      </c>
    </row>
    <row r="19" spans="1:129" x14ac:dyDescent="0.2">
      <c r="A19" s="299">
        <f t="shared" si="0"/>
        <v>1</v>
      </c>
      <c r="B19" s="338" t="s">
        <v>440</v>
      </c>
      <c r="C19" s="346">
        <v>2802670</v>
      </c>
      <c r="D19" s="345"/>
      <c r="E19" s="343">
        <v>689730</v>
      </c>
      <c r="F19" s="343"/>
      <c r="G19" s="343"/>
      <c r="H19" s="343"/>
      <c r="I19" s="343"/>
      <c r="J19" s="343"/>
      <c r="K19" s="343"/>
      <c r="L19" s="343"/>
      <c r="M19" s="343">
        <v>91514</v>
      </c>
      <c r="N19" s="344">
        <f t="shared" si="5"/>
        <v>781244</v>
      </c>
      <c r="O19" s="345"/>
      <c r="P19" s="343">
        <v>1801024</v>
      </c>
      <c r="Q19" s="343">
        <v>275197</v>
      </c>
      <c r="R19" s="343">
        <v>1707656</v>
      </c>
      <c r="S19" s="343"/>
      <c r="T19" s="343"/>
      <c r="U19" s="343">
        <v>100000</v>
      </c>
      <c r="V19" s="343">
        <v>479871</v>
      </c>
      <c r="W19" s="348">
        <f>(SUM(P19:V19))</f>
        <v>4363748</v>
      </c>
      <c r="X19" s="345"/>
      <c r="Y19" s="343">
        <v>578534</v>
      </c>
      <c r="Z19" s="343"/>
      <c r="AA19" s="343"/>
      <c r="AB19" s="343">
        <v>94741</v>
      </c>
      <c r="AC19" s="343"/>
      <c r="AD19" s="343">
        <v>47724</v>
      </c>
      <c r="AE19" s="344">
        <f t="shared" si="1"/>
        <v>720999</v>
      </c>
      <c r="AF19" s="345"/>
      <c r="AG19" s="344">
        <f t="shared" si="2"/>
        <v>5865991</v>
      </c>
      <c r="AH19" s="345"/>
      <c r="AI19" s="343"/>
      <c r="AJ19" s="343"/>
      <c r="AK19" s="343"/>
      <c r="AL19" s="343">
        <v>343516</v>
      </c>
      <c r="AM19" s="344">
        <f>(SUM(AI19:AL19))</f>
        <v>343516</v>
      </c>
      <c r="AN19" s="345"/>
      <c r="AO19" s="343">
        <v>106365</v>
      </c>
      <c r="AP19" s="343">
        <v>67197</v>
      </c>
      <c r="AQ19" s="343"/>
      <c r="AR19" s="343"/>
      <c r="AS19" s="344">
        <f t="shared" si="8"/>
        <v>173562</v>
      </c>
      <c r="AT19" s="345"/>
      <c r="AU19" s="343">
        <v>509290</v>
      </c>
      <c r="AV19" s="343">
        <v>158048</v>
      </c>
      <c r="AW19" s="343">
        <v>506247</v>
      </c>
      <c r="AX19" s="343">
        <v>220475</v>
      </c>
      <c r="AY19" s="343">
        <v>74963</v>
      </c>
      <c r="AZ19" s="343">
        <v>822468</v>
      </c>
      <c r="BA19" s="344">
        <f>(SUM(AU19:AZ19))</f>
        <v>2291491</v>
      </c>
      <c r="BB19" s="345"/>
      <c r="BC19" s="343">
        <v>174238</v>
      </c>
      <c r="BD19" s="343">
        <v>241687</v>
      </c>
      <c r="BE19" s="343">
        <v>399423</v>
      </c>
      <c r="BF19" s="343"/>
      <c r="BG19" s="344">
        <f t="shared" si="10"/>
        <v>815348</v>
      </c>
      <c r="BH19" s="345">
        <v>103376</v>
      </c>
      <c r="BI19" s="350">
        <v>264124</v>
      </c>
      <c r="BJ19" s="345"/>
      <c r="BK19" s="343">
        <v>21312</v>
      </c>
      <c r="BL19" s="343"/>
      <c r="BM19" s="343"/>
      <c r="BN19" s="343">
        <v>83392</v>
      </c>
      <c r="BO19" s="343">
        <v>305947</v>
      </c>
      <c r="BP19" s="343"/>
      <c r="BQ19" s="343"/>
      <c r="BR19" s="343"/>
      <c r="BS19" s="343"/>
      <c r="BT19" s="343"/>
      <c r="BU19" s="343"/>
      <c r="BV19" s="343"/>
      <c r="BW19" s="344">
        <f t="shared" si="11"/>
        <v>410651</v>
      </c>
      <c r="BX19" s="345" t="s">
        <v>12</v>
      </c>
      <c r="BY19" s="344">
        <f t="shared" si="12"/>
        <v>4298692</v>
      </c>
      <c r="BZ19" s="345" t="s">
        <v>12</v>
      </c>
      <c r="CA19" s="344">
        <f t="shared" si="3"/>
        <v>1567299</v>
      </c>
      <c r="CB19" s="345" t="s">
        <v>12</v>
      </c>
      <c r="CC19" s="346"/>
      <c r="CD19" s="345"/>
      <c r="CE19" s="344">
        <f t="shared" si="4"/>
        <v>4369969</v>
      </c>
      <c r="CF19" s="345"/>
      <c r="CG19" s="347">
        <v>3369969</v>
      </c>
      <c r="CH19" s="347">
        <v>1000000</v>
      </c>
      <c r="CI19" s="344">
        <f t="shared" si="13"/>
        <v>0</v>
      </c>
      <c r="CJ19" s="301" t="s">
        <v>750</v>
      </c>
      <c r="CK19" s="297">
        <v>9</v>
      </c>
      <c r="CL19" s="302" t="s">
        <v>154</v>
      </c>
      <c r="CM19" s="302"/>
      <c r="CN19" s="302"/>
      <c r="CO19" s="321">
        <f>(+L44)</f>
        <v>1198</v>
      </c>
      <c r="CP19" s="304" t="s">
        <v>12</v>
      </c>
      <c r="CQ19" s="302" t="s">
        <v>155</v>
      </c>
      <c r="CR19" s="302"/>
      <c r="CS19" s="302"/>
      <c r="CT19" s="302"/>
      <c r="CU19" s="321">
        <f>(SUM(CU9:CU18))</f>
        <v>30981123.280000001</v>
      </c>
      <c r="CV19" s="302" t="s">
        <v>156</v>
      </c>
      <c r="CW19" s="302"/>
      <c r="CX19" s="302"/>
      <c r="CY19" s="302"/>
      <c r="CZ19" s="302"/>
    </row>
    <row r="20" spans="1:129" x14ac:dyDescent="0.2">
      <c r="A20" s="299">
        <f t="shared" si="0"/>
        <v>1</v>
      </c>
      <c r="B20" s="338" t="s">
        <v>441</v>
      </c>
      <c r="C20" s="395">
        <v>1761948</v>
      </c>
      <c r="D20" s="345"/>
      <c r="E20" s="343"/>
      <c r="F20" s="343"/>
      <c r="G20" s="343"/>
      <c r="H20" s="343"/>
      <c r="I20" s="343"/>
      <c r="J20" s="343"/>
      <c r="K20" s="343"/>
      <c r="L20" s="343"/>
      <c r="M20" s="395">
        <v>23802</v>
      </c>
      <c r="N20" s="344">
        <f t="shared" si="5"/>
        <v>23802</v>
      </c>
      <c r="O20" s="345"/>
      <c r="P20" s="395">
        <v>1423887</v>
      </c>
      <c r="Q20" s="395">
        <v>217692</v>
      </c>
      <c r="R20" s="395">
        <v>1350408</v>
      </c>
      <c r="S20" s="343"/>
      <c r="T20" s="343"/>
      <c r="U20" s="343"/>
      <c r="V20" s="343"/>
      <c r="W20" s="348">
        <f>(SUM(P20:V20))</f>
        <v>2991987</v>
      </c>
      <c r="X20" s="345"/>
      <c r="Y20" s="395">
        <v>145393</v>
      </c>
      <c r="Z20" s="343"/>
      <c r="AA20" s="343"/>
      <c r="AB20" s="343"/>
      <c r="AC20" s="343"/>
      <c r="AD20" s="343"/>
      <c r="AE20" s="344">
        <f t="shared" si="1"/>
        <v>145393</v>
      </c>
      <c r="AF20" s="345"/>
      <c r="AG20" s="344">
        <f t="shared" si="2"/>
        <v>3161182</v>
      </c>
      <c r="AH20" s="345"/>
      <c r="AI20" s="343"/>
      <c r="AJ20" s="343"/>
      <c r="AK20" s="343"/>
      <c r="AL20" s="343"/>
      <c r="AM20" s="344">
        <f t="shared" si="7"/>
        <v>0</v>
      </c>
      <c r="AN20" s="345"/>
      <c r="AO20" s="343"/>
      <c r="AP20" s="395">
        <v>5995</v>
      </c>
      <c r="AQ20" s="343"/>
      <c r="AR20" s="343"/>
      <c r="AS20" s="344">
        <f t="shared" si="8"/>
        <v>5995</v>
      </c>
      <c r="AT20" s="345"/>
      <c r="AU20" s="395">
        <v>317800</v>
      </c>
      <c r="AV20" s="395">
        <v>115722</v>
      </c>
      <c r="AW20" s="396">
        <v>125700</v>
      </c>
      <c r="AX20" s="395">
        <v>184086</v>
      </c>
      <c r="AY20" s="343"/>
      <c r="AZ20" s="395">
        <v>52568</v>
      </c>
      <c r="BA20" s="344">
        <f t="shared" si="9"/>
        <v>795876</v>
      </c>
      <c r="BB20" s="345"/>
      <c r="BC20" s="343"/>
      <c r="BD20" s="395">
        <v>452950</v>
      </c>
      <c r="BE20" s="395">
        <v>264408</v>
      </c>
      <c r="BF20" s="343"/>
      <c r="BG20" s="344">
        <f t="shared" si="10"/>
        <v>717358</v>
      </c>
      <c r="BH20" s="345"/>
      <c r="BI20" s="395">
        <v>62326</v>
      </c>
      <c r="BJ20" s="345"/>
      <c r="BK20" s="343"/>
      <c r="BL20" s="395">
        <v>1743</v>
      </c>
      <c r="BM20" s="343"/>
      <c r="BN20" s="343"/>
      <c r="BO20" s="395">
        <v>28675</v>
      </c>
      <c r="BP20" s="343"/>
      <c r="BQ20" s="343"/>
      <c r="BR20" s="343"/>
      <c r="BS20" s="343"/>
      <c r="BT20" s="343"/>
      <c r="BU20" s="343"/>
      <c r="BV20" s="343"/>
      <c r="BW20" s="344">
        <f t="shared" si="11"/>
        <v>30418</v>
      </c>
      <c r="BX20" s="345" t="s">
        <v>12</v>
      </c>
      <c r="BY20" s="344">
        <f t="shared" si="12"/>
        <v>1611973</v>
      </c>
      <c r="BZ20" s="345" t="s">
        <v>12</v>
      </c>
      <c r="CA20" s="344">
        <f t="shared" si="3"/>
        <v>1549209</v>
      </c>
      <c r="CB20" s="345" t="s">
        <v>12</v>
      </c>
      <c r="CC20" s="395">
        <v>36</v>
      </c>
      <c r="CD20" s="345"/>
      <c r="CE20" s="344">
        <f t="shared" si="4"/>
        <v>3311193</v>
      </c>
      <c r="CF20" s="345"/>
      <c r="CG20" s="395">
        <v>2483396</v>
      </c>
      <c r="CH20" s="395">
        <v>827797</v>
      </c>
      <c r="CI20" s="344">
        <f t="shared" si="13"/>
        <v>0</v>
      </c>
      <c r="CJ20" s="301" t="s">
        <v>732</v>
      </c>
      <c r="CK20" s="297">
        <v>10</v>
      </c>
      <c r="CL20" s="302" t="s">
        <v>158</v>
      </c>
      <c r="CM20" s="302"/>
      <c r="CN20" s="302"/>
      <c r="CO20" s="321">
        <f>(+M44)</f>
        <v>5247028.25</v>
      </c>
      <c r="CP20" s="304" t="s">
        <v>12</v>
      </c>
      <c r="CQ20" s="302" t="s">
        <v>159</v>
      </c>
      <c r="CR20" s="302"/>
      <c r="CS20" s="302"/>
      <c r="CT20" s="302"/>
      <c r="CU20" s="321"/>
      <c r="CV20" s="302" t="s">
        <v>160</v>
      </c>
      <c r="CW20" s="302"/>
      <c r="CX20" s="302"/>
      <c r="CY20" s="302"/>
      <c r="CZ20" s="302">
        <f>(+CZ13+CZ17+CZ18+CZ19)</f>
        <v>157827635.73999998</v>
      </c>
    </row>
    <row r="21" spans="1:129" x14ac:dyDescent="0.2">
      <c r="A21" s="299">
        <f t="shared" si="0"/>
        <v>1</v>
      </c>
      <c r="B21" s="338" t="s">
        <v>442</v>
      </c>
      <c r="C21" s="395">
        <v>1811362</v>
      </c>
      <c r="D21" s="345"/>
      <c r="E21" s="343"/>
      <c r="F21" s="395">
        <v>18595</v>
      </c>
      <c r="G21" s="343"/>
      <c r="H21" s="343"/>
      <c r="I21" s="343"/>
      <c r="J21" s="343"/>
      <c r="K21" s="343"/>
      <c r="L21" s="343"/>
      <c r="M21" s="395">
        <v>7774</v>
      </c>
      <c r="N21" s="344">
        <f t="shared" si="5"/>
        <v>26369</v>
      </c>
      <c r="O21" s="345"/>
      <c r="P21" s="395">
        <v>1455296</v>
      </c>
      <c r="Q21" s="395">
        <v>221634</v>
      </c>
      <c r="R21" s="395">
        <v>1377807</v>
      </c>
      <c r="S21" s="343"/>
      <c r="T21" s="343"/>
      <c r="U21" s="343"/>
      <c r="V21" s="343"/>
      <c r="W21" s="348">
        <f t="shared" si="6"/>
        <v>3054737</v>
      </c>
      <c r="X21" s="345"/>
      <c r="Y21" s="395">
        <v>105962</v>
      </c>
      <c r="Z21" s="343"/>
      <c r="AA21" s="343"/>
      <c r="AB21" s="343"/>
      <c r="AC21" s="343"/>
      <c r="AD21" s="343"/>
      <c r="AE21" s="344">
        <f t="shared" si="1"/>
        <v>105962</v>
      </c>
      <c r="AF21" s="345"/>
      <c r="AG21" s="344">
        <f t="shared" si="2"/>
        <v>3187068</v>
      </c>
      <c r="AH21" s="345"/>
      <c r="AI21" s="343"/>
      <c r="AJ21" s="395">
        <v>526015</v>
      </c>
      <c r="AK21" s="343"/>
      <c r="AL21" s="343"/>
      <c r="AM21" s="344">
        <f t="shared" si="7"/>
        <v>526015</v>
      </c>
      <c r="AN21" s="345"/>
      <c r="AO21" s="395">
        <v>114730</v>
      </c>
      <c r="AP21" s="395">
        <v>89972</v>
      </c>
      <c r="AQ21" s="343"/>
      <c r="AR21" s="343"/>
      <c r="AS21" s="344">
        <f t="shared" si="8"/>
        <v>204702</v>
      </c>
      <c r="AT21" s="345"/>
      <c r="AU21" s="395">
        <v>177034</v>
      </c>
      <c r="AV21" s="343"/>
      <c r="AW21" s="395">
        <v>229460</v>
      </c>
      <c r="AX21" s="395">
        <v>131927</v>
      </c>
      <c r="AY21" s="343"/>
      <c r="AZ21" s="395">
        <v>18700</v>
      </c>
      <c r="BA21" s="344">
        <f t="shared" si="9"/>
        <v>557121</v>
      </c>
      <c r="BB21" s="345"/>
      <c r="BC21" s="395">
        <v>100525</v>
      </c>
      <c r="BD21" s="395">
        <v>152616</v>
      </c>
      <c r="BE21" s="395">
        <v>347809</v>
      </c>
      <c r="BF21" s="343"/>
      <c r="BG21" s="344">
        <f t="shared" si="10"/>
        <v>600950</v>
      </c>
      <c r="BH21" s="345"/>
      <c r="BI21" s="395">
        <v>182793</v>
      </c>
      <c r="BJ21" s="345"/>
      <c r="BK21" s="343"/>
      <c r="BL21" s="343"/>
      <c r="BM21" s="343"/>
      <c r="BN21" s="395">
        <v>3000</v>
      </c>
      <c r="BO21" s="395">
        <v>86165</v>
      </c>
      <c r="BP21" s="343"/>
      <c r="BQ21" s="343"/>
      <c r="BR21" s="343"/>
      <c r="BS21" s="343"/>
      <c r="BT21" s="395">
        <v>4177</v>
      </c>
      <c r="BU21" s="395">
        <v>47000</v>
      </c>
      <c r="BV21" s="343"/>
      <c r="BW21" s="344">
        <f t="shared" si="11"/>
        <v>140342</v>
      </c>
      <c r="BX21" s="345" t="s">
        <v>12</v>
      </c>
      <c r="BY21" s="344">
        <f t="shared" si="12"/>
        <v>2211923</v>
      </c>
      <c r="BZ21" s="345" t="s">
        <v>12</v>
      </c>
      <c r="CA21" s="344">
        <f t="shared" si="3"/>
        <v>975145</v>
      </c>
      <c r="CB21" s="345" t="s">
        <v>12</v>
      </c>
      <c r="CC21" s="346"/>
      <c r="CD21" s="345"/>
      <c r="CE21" s="344">
        <f t="shared" si="4"/>
        <v>2786507</v>
      </c>
      <c r="CF21" s="345"/>
      <c r="CG21" s="395">
        <v>600000</v>
      </c>
      <c r="CH21" s="347"/>
      <c r="CI21" s="344">
        <f t="shared" si="13"/>
        <v>2186507</v>
      </c>
      <c r="CJ21" s="301" t="s">
        <v>732</v>
      </c>
      <c r="CK21" s="297">
        <v>11</v>
      </c>
      <c r="CL21" s="302" t="s">
        <v>162</v>
      </c>
      <c r="CM21" s="302"/>
      <c r="CN21" s="302"/>
      <c r="CO21" s="321">
        <f>(+N44)</f>
        <v>30981123.280000001</v>
      </c>
      <c r="CP21" s="304" t="s">
        <v>12</v>
      </c>
      <c r="CQ21" s="302" t="s">
        <v>163</v>
      </c>
      <c r="CR21" s="302"/>
      <c r="CS21" s="302"/>
      <c r="CT21" s="302"/>
      <c r="CU21" s="332"/>
      <c r="CV21" s="302" t="s">
        <v>164</v>
      </c>
      <c r="CW21" s="302"/>
      <c r="CX21" s="302"/>
      <c r="CY21" s="302"/>
      <c r="CZ21" s="302"/>
    </row>
    <row r="22" spans="1:129" x14ac:dyDescent="0.2">
      <c r="A22" s="299">
        <f t="shared" si="0"/>
        <v>1</v>
      </c>
      <c r="B22" s="338" t="s">
        <v>443</v>
      </c>
      <c r="C22" s="395">
        <v>3380798</v>
      </c>
      <c r="D22" s="345"/>
      <c r="E22" s="395">
        <v>767127</v>
      </c>
      <c r="F22" s="343"/>
      <c r="G22" s="343"/>
      <c r="H22" s="343"/>
      <c r="I22" s="343"/>
      <c r="J22" s="343"/>
      <c r="K22" s="343"/>
      <c r="L22" s="343"/>
      <c r="M22" s="343"/>
      <c r="N22" s="344">
        <f t="shared" si="5"/>
        <v>767127</v>
      </c>
      <c r="O22" s="345"/>
      <c r="P22" s="395">
        <v>3092537</v>
      </c>
      <c r="Q22" s="343"/>
      <c r="R22" s="395">
        <v>2107395</v>
      </c>
      <c r="S22" s="395">
        <v>15642</v>
      </c>
      <c r="T22" s="395">
        <v>22385</v>
      </c>
      <c r="U22" s="395">
        <v>1635000</v>
      </c>
      <c r="V22" s="343"/>
      <c r="W22" s="348">
        <f>(SUM(P22:V22))</f>
        <v>6872959</v>
      </c>
      <c r="X22" s="345"/>
      <c r="Y22" s="395">
        <v>207149</v>
      </c>
      <c r="Z22" s="343"/>
      <c r="AA22" s="343"/>
      <c r="AB22" s="343"/>
      <c r="AC22" s="343"/>
      <c r="AD22" s="343"/>
      <c r="AE22" s="344">
        <f t="shared" si="1"/>
        <v>207149</v>
      </c>
      <c r="AF22" s="345"/>
      <c r="AG22" s="344">
        <f t="shared" si="2"/>
        <v>7847235</v>
      </c>
      <c r="AH22" s="345"/>
      <c r="AI22" s="343"/>
      <c r="AJ22" s="343"/>
      <c r="AK22" s="343"/>
      <c r="AL22" s="343"/>
      <c r="AM22" s="344">
        <f t="shared" si="7"/>
        <v>0</v>
      </c>
      <c r="AN22" s="345"/>
      <c r="AO22" s="343"/>
      <c r="AP22" s="395">
        <v>15166.01</v>
      </c>
      <c r="AQ22" s="343"/>
      <c r="AR22" s="343"/>
      <c r="AS22" s="344">
        <f t="shared" si="8"/>
        <v>15166.01</v>
      </c>
      <c r="AT22" s="345"/>
      <c r="AU22" s="395">
        <v>820888.37</v>
      </c>
      <c r="AV22" s="395">
        <v>283813.02</v>
      </c>
      <c r="AW22" s="395">
        <v>1230486.5</v>
      </c>
      <c r="AX22" s="395">
        <v>347529</v>
      </c>
      <c r="AY22" s="343"/>
      <c r="AZ22" s="395">
        <v>344511.63</v>
      </c>
      <c r="BA22" s="344">
        <f t="shared" si="9"/>
        <v>3027228.52</v>
      </c>
      <c r="BB22" s="345"/>
      <c r="BC22" s="395">
        <v>802349</v>
      </c>
      <c r="BD22" s="343"/>
      <c r="BE22" s="395">
        <v>692368.47</v>
      </c>
      <c r="BF22" s="343"/>
      <c r="BG22" s="344">
        <f t="shared" si="10"/>
        <v>1494717.47</v>
      </c>
      <c r="BH22" s="345"/>
      <c r="BI22" s="395">
        <v>163036.09</v>
      </c>
      <c r="BJ22" s="345"/>
      <c r="BK22" s="343"/>
      <c r="BL22" s="343"/>
      <c r="BM22" s="395">
        <v>325</v>
      </c>
      <c r="BN22" s="343"/>
      <c r="BO22" s="395">
        <v>105724</v>
      </c>
      <c r="BP22" s="343"/>
      <c r="BQ22" s="343"/>
      <c r="BR22" s="343"/>
      <c r="BS22" s="343"/>
      <c r="BT22" s="343"/>
      <c r="BU22" s="343"/>
      <c r="BV22" s="343"/>
      <c r="BW22" s="344">
        <f t="shared" si="11"/>
        <v>106049</v>
      </c>
      <c r="BX22" s="345" t="s">
        <v>12</v>
      </c>
      <c r="BY22" s="344">
        <f t="shared" si="12"/>
        <v>4806197.09</v>
      </c>
      <c r="BZ22" s="345" t="s">
        <v>12</v>
      </c>
      <c r="CA22" s="344">
        <f t="shared" si="3"/>
        <v>3041037.91</v>
      </c>
      <c r="CB22" s="345" t="s">
        <v>12</v>
      </c>
      <c r="CC22" s="346"/>
      <c r="CD22" s="345"/>
      <c r="CE22" s="344">
        <f t="shared" si="4"/>
        <v>6421835.9100000001</v>
      </c>
      <c r="CF22" s="345"/>
      <c r="CG22" s="395">
        <v>3780000</v>
      </c>
      <c r="CH22" s="395">
        <v>2641835.91</v>
      </c>
      <c r="CI22" s="344">
        <f t="shared" si="13"/>
        <v>0</v>
      </c>
      <c r="CJ22" s="301" t="s">
        <v>732</v>
      </c>
      <c r="CK22" s="331"/>
      <c r="CL22" s="22" t="s">
        <v>166</v>
      </c>
      <c r="CM22" s="302"/>
      <c r="CN22" s="302"/>
      <c r="CO22" s="321"/>
      <c r="CP22" s="304" t="s">
        <v>12</v>
      </c>
      <c r="CQ22" s="302" t="s">
        <v>167</v>
      </c>
      <c r="CR22" s="302"/>
      <c r="CS22" s="302"/>
      <c r="CT22" s="302"/>
      <c r="CU22" s="321">
        <f>+CO23+CO24</f>
        <v>84685082.209999993</v>
      </c>
      <c r="CV22" s="302" t="s">
        <v>168</v>
      </c>
      <c r="CW22" s="302"/>
      <c r="CX22" s="302"/>
      <c r="CY22" s="302"/>
      <c r="CZ22" s="302"/>
    </row>
    <row r="23" spans="1:129" x14ac:dyDescent="0.2">
      <c r="A23" s="299">
        <f t="shared" si="0"/>
        <v>1</v>
      </c>
      <c r="B23" s="338" t="s">
        <v>444</v>
      </c>
      <c r="C23" s="395">
        <v>526781</v>
      </c>
      <c r="D23" s="345"/>
      <c r="E23" s="395">
        <v>7003</v>
      </c>
      <c r="F23" s="343"/>
      <c r="G23" s="343"/>
      <c r="H23" s="343"/>
      <c r="I23" s="343"/>
      <c r="J23" s="343"/>
      <c r="K23" s="343"/>
      <c r="L23" s="395">
        <v>1198</v>
      </c>
      <c r="M23" s="395">
        <v>6343</v>
      </c>
      <c r="N23" s="344">
        <f t="shared" si="5"/>
        <v>14544</v>
      </c>
      <c r="O23" s="345"/>
      <c r="P23" s="395">
        <v>260878</v>
      </c>
      <c r="Q23" s="343"/>
      <c r="R23" s="395">
        <v>285803</v>
      </c>
      <c r="S23" s="395">
        <v>2370</v>
      </c>
      <c r="T23" s="395">
        <v>8553</v>
      </c>
      <c r="U23" s="343"/>
      <c r="V23" s="343"/>
      <c r="W23" s="348">
        <f>(SUM(P23:V23))</f>
        <v>557604</v>
      </c>
      <c r="X23" s="345"/>
      <c r="Y23" s="395">
        <v>12410</v>
      </c>
      <c r="Z23" s="343"/>
      <c r="AA23" s="343"/>
      <c r="AB23" s="343"/>
      <c r="AC23" s="343"/>
      <c r="AD23" s="343"/>
      <c r="AE23" s="344">
        <f t="shared" si="1"/>
        <v>12410</v>
      </c>
      <c r="AF23" s="345"/>
      <c r="AG23" s="344">
        <f t="shared" si="2"/>
        <v>584558</v>
      </c>
      <c r="AH23" s="345"/>
      <c r="AI23" s="343"/>
      <c r="AJ23" s="343"/>
      <c r="AK23" s="343"/>
      <c r="AL23" s="343"/>
      <c r="AM23" s="344">
        <f t="shared" si="7"/>
        <v>0</v>
      </c>
      <c r="AN23" s="345"/>
      <c r="AO23" s="395">
        <v>6140</v>
      </c>
      <c r="AP23" s="343"/>
      <c r="AQ23" s="343"/>
      <c r="AR23" s="343"/>
      <c r="AS23" s="344">
        <f t="shared" si="8"/>
        <v>6140</v>
      </c>
      <c r="AT23" s="345"/>
      <c r="AU23" s="395">
        <v>49768</v>
      </c>
      <c r="AV23" s="343"/>
      <c r="AW23" s="395">
        <v>14318</v>
      </c>
      <c r="AX23" s="395">
        <v>15039</v>
      </c>
      <c r="AY23" s="343"/>
      <c r="AZ23" s="395">
        <v>68716</v>
      </c>
      <c r="BA23" s="344">
        <f t="shared" si="9"/>
        <v>147841</v>
      </c>
      <c r="BB23" s="345"/>
      <c r="BC23" s="395">
        <v>23600</v>
      </c>
      <c r="BD23" s="343"/>
      <c r="BE23" s="395">
        <v>66359</v>
      </c>
      <c r="BF23" s="395">
        <v>53277</v>
      </c>
      <c r="BG23" s="344">
        <f t="shared" si="10"/>
        <v>143236</v>
      </c>
      <c r="BH23" s="345"/>
      <c r="BI23" s="395">
        <v>65110</v>
      </c>
      <c r="BJ23" s="345"/>
      <c r="BK23" s="343"/>
      <c r="BL23" s="343"/>
      <c r="BM23" s="343"/>
      <c r="BN23" s="343"/>
      <c r="BO23" s="395">
        <v>4000</v>
      </c>
      <c r="BP23" s="343"/>
      <c r="BQ23" s="343"/>
      <c r="BR23" s="343"/>
      <c r="BS23" s="343"/>
      <c r="BT23" s="395">
        <v>98335</v>
      </c>
      <c r="BU23" s="343"/>
      <c r="BV23" s="395">
        <v>33847</v>
      </c>
      <c r="BW23" s="344">
        <f t="shared" si="11"/>
        <v>136182</v>
      </c>
      <c r="BX23" s="345" t="s">
        <v>12</v>
      </c>
      <c r="BY23" s="344">
        <f t="shared" si="12"/>
        <v>498509</v>
      </c>
      <c r="BZ23" s="345" t="s">
        <v>12</v>
      </c>
      <c r="CA23" s="344">
        <f t="shared" si="3"/>
        <v>86049</v>
      </c>
      <c r="CB23" s="345" t="s">
        <v>12</v>
      </c>
      <c r="CC23" s="346"/>
      <c r="CD23" s="345"/>
      <c r="CE23" s="344">
        <f t="shared" si="4"/>
        <v>612830</v>
      </c>
      <c r="CF23" s="345"/>
      <c r="CG23" s="395">
        <v>312600</v>
      </c>
      <c r="CH23" s="395">
        <v>300230</v>
      </c>
      <c r="CI23" s="344">
        <f t="shared" si="13"/>
        <v>0</v>
      </c>
      <c r="CJ23" s="301" t="s">
        <v>732</v>
      </c>
      <c r="CK23" s="297">
        <v>12</v>
      </c>
      <c r="CL23" s="302" t="s">
        <v>170</v>
      </c>
      <c r="CM23" s="302"/>
      <c r="CN23" s="302"/>
      <c r="CO23" s="321">
        <v>0</v>
      </c>
      <c r="CP23" s="304" t="s">
        <v>12</v>
      </c>
      <c r="CQ23" s="302" t="s">
        <v>171</v>
      </c>
      <c r="CR23" s="302"/>
      <c r="CS23" s="302"/>
      <c r="CT23" s="302"/>
      <c r="CU23" s="321" t="s">
        <v>83</v>
      </c>
      <c r="CV23" s="302" t="s">
        <v>172</v>
      </c>
      <c r="CW23" s="302"/>
      <c r="CX23" s="302"/>
      <c r="CY23" s="302"/>
      <c r="CZ23" s="302">
        <f>(+CO69)</f>
        <v>38075</v>
      </c>
    </row>
    <row r="24" spans="1:129" x14ac:dyDescent="0.2">
      <c r="A24" s="299">
        <f t="shared" si="0"/>
        <v>1</v>
      </c>
      <c r="B24" s="338" t="s">
        <v>445</v>
      </c>
      <c r="C24" s="395">
        <v>2341890</v>
      </c>
      <c r="D24" s="345"/>
      <c r="E24" s="343"/>
      <c r="F24" s="395">
        <v>2500</v>
      </c>
      <c r="G24" s="343"/>
      <c r="H24" s="343"/>
      <c r="I24" s="343"/>
      <c r="J24" s="343"/>
      <c r="K24" s="395">
        <v>2500</v>
      </c>
      <c r="L24" s="343"/>
      <c r="M24" s="343"/>
      <c r="N24" s="344">
        <f t="shared" si="5"/>
        <v>5000</v>
      </c>
      <c r="O24" s="345"/>
      <c r="P24" s="395">
        <v>2336555</v>
      </c>
      <c r="Q24" s="343"/>
      <c r="R24" s="343"/>
      <c r="S24" s="343"/>
      <c r="T24" s="395">
        <v>516656</v>
      </c>
      <c r="U24" s="343"/>
      <c r="V24" s="343"/>
      <c r="W24" s="348">
        <f t="shared" si="6"/>
        <v>2853211</v>
      </c>
      <c r="X24" s="345"/>
      <c r="Y24" s="343"/>
      <c r="Z24" s="343"/>
      <c r="AA24" s="343"/>
      <c r="AB24" s="343"/>
      <c r="AC24" s="343"/>
      <c r="AD24" s="343"/>
      <c r="AE24" s="344">
        <f t="shared" si="1"/>
        <v>0</v>
      </c>
      <c r="AF24" s="345"/>
      <c r="AG24" s="344">
        <f t="shared" si="2"/>
        <v>2858211</v>
      </c>
      <c r="AH24" s="345"/>
      <c r="AI24" s="343"/>
      <c r="AJ24" s="343"/>
      <c r="AK24" s="343"/>
      <c r="AL24" s="343"/>
      <c r="AM24" s="344">
        <f t="shared" si="7"/>
        <v>0</v>
      </c>
      <c r="AN24" s="345"/>
      <c r="AO24" s="395">
        <v>324830</v>
      </c>
      <c r="AP24" s="395">
        <v>37923</v>
      </c>
      <c r="AQ24" s="343"/>
      <c r="AR24" s="343"/>
      <c r="AS24" s="344">
        <f t="shared" si="8"/>
        <v>362753</v>
      </c>
      <c r="AT24" s="345"/>
      <c r="AU24" s="395">
        <v>445256</v>
      </c>
      <c r="AV24" s="395">
        <v>74516</v>
      </c>
      <c r="AW24" s="395">
        <v>181396</v>
      </c>
      <c r="AX24" s="395">
        <v>345500</v>
      </c>
      <c r="AY24" s="396">
        <v>33303</v>
      </c>
      <c r="AZ24" s="395">
        <v>19837</v>
      </c>
      <c r="BA24" s="344">
        <f t="shared" si="9"/>
        <v>1099808</v>
      </c>
      <c r="BB24" s="345"/>
      <c r="BC24" s="395">
        <v>248582</v>
      </c>
      <c r="BD24" s="395">
        <v>20000</v>
      </c>
      <c r="BE24" s="395">
        <v>185000</v>
      </c>
      <c r="BF24" s="343"/>
      <c r="BG24" s="344">
        <f t="shared" si="10"/>
        <v>453582</v>
      </c>
      <c r="BH24" s="345"/>
      <c r="BI24" s="395">
        <v>80000</v>
      </c>
      <c r="BJ24" s="345"/>
      <c r="BK24" s="343"/>
      <c r="BL24" s="343"/>
      <c r="BM24" s="343"/>
      <c r="BN24" s="343"/>
      <c r="BO24" s="395">
        <v>13276</v>
      </c>
      <c r="BP24" s="395">
        <v>38075</v>
      </c>
      <c r="BQ24" s="343"/>
      <c r="BR24" s="343"/>
      <c r="BS24" s="343"/>
      <c r="BT24" s="343"/>
      <c r="BU24" s="343"/>
      <c r="BV24" s="343"/>
      <c r="BW24" s="344">
        <f t="shared" si="11"/>
        <v>51351</v>
      </c>
      <c r="BX24" s="345" t="s">
        <v>12</v>
      </c>
      <c r="BY24" s="344">
        <f t="shared" si="12"/>
        <v>2047494</v>
      </c>
      <c r="BZ24" s="345" t="s">
        <v>12</v>
      </c>
      <c r="CA24" s="344">
        <f t="shared" si="3"/>
        <v>810717</v>
      </c>
      <c r="CB24" s="345" t="s">
        <v>12</v>
      </c>
      <c r="CC24" s="346"/>
      <c r="CD24" s="345"/>
      <c r="CE24" s="344">
        <f t="shared" si="4"/>
        <v>3152607</v>
      </c>
      <c r="CF24" s="345"/>
      <c r="CG24" s="395">
        <v>763313</v>
      </c>
      <c r="CH24" s="395">
        <v>2389294</v>
      </c>
      <c r="CI24" s="344">
        <f t="shared" si="13"/>
        <v>0</v>
      </c>
      <c r="CJ24" s="301" t="s">
        <v>732</v>
      </c>
      <c r="CK24" s="297">
        <v>12</v>
      </c>
      <c r="CL24" s="302" t="s">
        <v>174</v>
      </c>
      <c r="CM24" s="302"/>
      <c r="CN24" s="302"/>
      <c r="CO24" s="321">
        <f>(+P44)</f>
        <v>84685082.209999993</v>
      </c>
      <c r="CP24" s="304" t="s">
        <v>12</v>
      </c>
      <c r="CQ24" s="302" t="s">
        <v>175</v>
      </c>
      <c r="CR24" s="302"/>
      <c r="CS24" s="302"/>
      <c r="CT24" s="302"/>
      <c r="CU24" s="321">
        <f>+CO25+CO26+CO27+CO28</f>
        <v>18347427.449999999</v>
      </c>
      <c r="CV24" s="302" t="s">
        <v>176</v>
      </c>
      <c r="CW24" s="302"/>
      <c r="CX24" s="302"/>
      <c r="CY24" s="302"/>
      <c r="CZ24" s="302">
        <f>(+CO71)</f>
        <v>0</v>
      </c>
    </row>
    <row r="25" spans="1:129" s="343" customFormat="1" x14ac:dyDescent="0.2">
      <c r="A25" s="343">
        <f t="shared" si="0"/>
        <v>1</v>
      </c>
      <c r="B25" s="346" t="s">
        <v>446</v>
      </c>
      <c r="C25" s="451">
        <v>2477736</v>
      </c>
      <c r="D25" s="345"/>
      <c r="E25" s="451">
        <v>2551</v>
      </c>
      <c r="M25" s="451">
        <v>2245</v>
      </c>
      <c r="N25" s="344">
        <f t="shared" si="5"/>
        <v>4796</v>
      </c>
      <c r="O25" s="345"/>
      <c r="P25" s="451">
        <v>2375249</v>
      </c>
      <c r="V25" s="451">
        <v>47080</v>
      </c>
      <c r="W25" s="348">
        <f t="shared" si="6"/>
        <v>2422329</v>
      </c>
      <c r="X25" s="345"/>
      <c r="Y25" s="451">
        <v>513095</v>
      </c>
      <c r="AD25" s="451">
        <v>1032821</v>
      </c>
      <c r="AE25" s="344">
        <f t="shared" si="1"/>
        <v>1545916</v>
      </c>
      <c r="AF25" s="345"/>
      <c r="AG25" s="344">
        <f t="shared" si="2"/>
        <v>3973041</v>
      </c>
      <c r="AH25" s="345"/>
      <c r="AI25" s="451">
        <v>270242</v>
      </c>
      <c r="AM25" s="344">
        <f t="shared" si="7"/>
        <v>270242</v>
      </c>
      <c r="AN25" s="345"/>
      <c r="AO25" s="451">
        <v>34145</v>
      </c>
      <c r="AP25" s="451">
        <v>175032</v>
      </c>
      <c r="AR25" s="451">
        <v>839</v>
      </c>
      <c r="AS25" s="344">
        <f t="shared" si="8"/>
        <v>210016</v>
      </c>
      <c r="AT25" s="345"/>
      <c r="AV25" s="451">
        <v>163779</v>
      </c>
      <c r="AW25" s="451">
        <v>400606</v>
      </c>
      <c r="AX25" s="451">
        <v>617598</v>
      </c>
      <c r="AY25" s="451">
        <v>382</v>
      </c>
      <c r="AZ25" s="451">
        <v>485177</v>
      </c>
      <c r="BA25" s="344">
        <f t="shared" si="9"/>
        <v>1667542</v>
      </c>
      <c r="BB25" s="345"/>
      <c r="BC25" s="451">
        <v>1032821</v>
      </c>
      <c r="BE25" s="451">
        <v>417848</v>
      </c>
      <c r="BG25" s="344">
        <f>(SUM(BC25:BF25))</f>
        <v>1450669</v>
      </c>
      <c r="BH25" s="345"/>
      <c r="BI25" s="451">
        <v>387475</v>
      </c>
      <c r="BJ25" s="345"/>
      <c r="BM25" s="451">
        <v>9648</v>
      </c>
      <c r="BN25" s="451">
        <v>3148</v>
      </c>
      <c r="BO25" s="451">
        <v>5817</v>
      </c>
      <c r="BT25" s="451">
        <v>3789</v>
      </c>
      <c r="BW25" s="344">
        <f t="shared" si="11"/>
        <v>22402</v>
      </c>
      <c r="BX25" s="345" t="s">
        <v>12</v>
      </c>
      <c r="BY25" s="344">
        <f t="shared" si="12"/>
        <v>4008346</v>
      </c>
      <c r="BZ25" s="345" t="s">
        <v>12</v>
      </c>
      <c r="CA25" s="344">
        <f t="shared" si="3"/>
        <v>-35305</v>
      </c>
      <c r="CB25" s="345" t="s">
        <v>12</v>
      </c>
      <c r="CC25" s="346"/>
      <c r="CD25" s="345"/>
      <c r="CE25" s="344">
        <f t="shared" si="4"/>
        <v>2442431</v>
      </c>
      <c r="CF25" s="345"/>
      <c r="CG25" s="451">
        <v>1633224</v>
      </c>
      <c r="CH25" s="451">
        <v>809207</v>
      </c>
      <c r="CI25" s="344">
        <f t="shared" si="13"/>
        <v>0</v>
      </c>
      <c r="CJ25" s="452" t="s">
        <v>732</v>
      </c>
      <c r="CK25" s="453">
        <v>13</v>
      </c>
      <c r="CL25" s="343" t="s">
        <v>178</v>
      </c>
      <c r="CO25" s="343">
        <f>(+S44)</f>
        <v>643024</v>
      </c>
      <c r="CP25" s="345" t="s">
        <v>12</v>
      </c>
      <c r="CQ25" s="343" t="s">
        <v>179</v>
      </c>
      <c r="CU25" s="343">
        <f>(SUM(CU22:CU24))</f>
        <v>103032509.66</v>
      </c>
      <c r="CV25" s="343" t="s">
        <v>180</v>
      </c>
      <c r="DA25" s="346"/>
      <c r="DB25" s="346"/>
      <c r="DC25" s="346"/>
      <c r="DD25" s="346"/>
      <c r="DE25" s="346"/>
      <c r="DF25" s="346"/>
      <c r="DG25" s="346"/>
      <c r="DH25" s="346"/>
      <c r="DI25" s="346"/>
      <c r="DJ25" s="346"/>
      <c r="DK25" s="346"/>
      <c r="DL25" s="346"/>
      <c r="DM25" s="346"/>
      <c r="DN25" s="346"/>
      <c r="DO25" s="346"/>
      <c r="DP25" s="346"/>
      <c r="DQ25" s="346"/>
      <c r="DR25" s="346"/>
      <c r="DS25" s="346"/>
      <c r="DT25" s="346"/>
      <c r="DU25" s="346"/>
      <c r="DV25" s="346"/>
      <c r="DW25" s="346"/>
      <c r="DX25" s="346"/>
      <c r="DY25" s="346"/>
    </row>
    <row r="26" spans="1:129" x14ac:dyDescent="0.2">
      <c r="A26" s="299">
        <f t="shared" si="0"/>
        <v>1</v>
      </c>
      <c r="B26" s="338" t="s">
        <v>447</v>
      </c>
      <c r="C26" s="395">
        <v>2556130</v>
      </c>
      <c r="D26" s="345"/>
      <c r="E26" s="343"/>
      <c r="F26" s="395">
        <v>33321.72</v>
      </c>
      <c r="G26" s="343"/>
      <c r="H26" s="343"/>
      <c r="I26" s="343"/>
      <c r="J26" s="343"/>
      <c r="K26" s="343"/>
      <c r="L26" s="343"/>
      <c r="M26" s="395">
        <v>1809.47</v>
      </c>
      <c r="N26" s="344">
        <f t="shared" si="5"/>
        <v>35131.19</v>
      </c>
      <c r="O26" s="345"/>
      <c r="P26" s="395">
        <v>1320160.1599999999</v>
      </c>
      <c r="Q26" s="395">
        <v>200648.35</v>
      </c>
      <c r="R26" s="395">
        <v>1248740.6599999999</v>
      </c>
      <c r="S26" s="343"/>
      <c r="T26" s="395">
        <v>36009.68</v>
      </c>
      <c r="U26" s="395">
        <v>200877.59</v>
      </c>
      <c r="V26" s="343"/>
      <c r="W26" s="348">
        <f>(SUM(P26:V26))</f>
        <v>3006436.44</v>
      </c>
      <c r="X26" s="345"/>
      <c r="Y26" s="343"/>
      <c r="Z26" s="395">
        <v>513406.2</v>
      </c>
      <c r="AA26" s="343"/>
      <c r="AB26" s="343"/>
      <c r="AC26" s="343"/>
      <c r="AD26" s="395">
        <v>51000</v>
      </c>
      <c r="AE26" s="344">
        <f t="shared" si="1"/>
        <v>564406.19999999995</v>
      </c>
      <c r="AF26" s="345"/>
      <c r="AG26" s="344">
        <f t="shared" si="2"/>
        <v>3605973.8299999996</v>
      </c>
      <c r="AH26" s="345"/>
      <c r="AI26" s="343"/>
      <c r="AJ26" s="343"/>
      <c r="AK26" s="343"/>
      <c r="AL26" s="343"/>
      <c r="AM26" s="344">
        <f t="shared" si="7"/>
        <v>0</v>
      </c>
      <c r="AN26" s="345"/>
      <c r="AO26" s="343"/>
      <c r="AP26" s="395">
        <v>27274.51</v>
      </c>
      <c r="AQ26" s="343"/>
      <c r="AR26" s="343"/>
      <c r="AS26" s="344">
        <f t="shared" si="8"/>
        <v>27274.51</v>
      </c>
      <c r="AT26" s="345"/>
      <c r="AU26" s="395">
        <v>721659.43</v>
      </c>
      <c r="AV26" s="395">
        <v>14527.14</v>
      </c>
      <c r="AW26" s="395">
        <v>108699.43</v>
      </c>
      <c r="AX26" s="395">
        <v>330607.28000000003</v>
      </c>
      <c r="AY26" s="343"/>
      <c r="AZ26" s="395">
        <v>50111.63</v>
      </c>
      <c r="BA26" s="344">
        <f t="shared" si="9"/>
        <v>1225604.9099999999</v>
      </c>
      <c r="BB26" s="345"/>
      <c r="BC26" s="395">
        <v>186638.11</v>
      </c>
      <c r="BD26" s="395">
        <v>208794.98</v>
      </c>
      <c r="BE26" s="395">
        <v>362163.72</v>
      </c>
      <c r="BF26" s="343"/>
      <c r="BG26" s="344">
        <f t="shared" si="10"/>
        <v>757596.80999999994</v>
      </c>
      <c r="BH26" s="345"/>
      <c r="BI26" s="395">
        <v>117670.72</v>
      </c>
      <c r="BJ26" s="345"/>
      <c r="BK26" s="343"/>
      <c r="BL26" s="343"/>
      <c r="BM26" s="343"/>
      <c r="BN26" s="343"/>
      <c r="BO26" s="395">
        <v>112214.15</v>
      </c>
      <c r="BP26" s="343"/>
      <c r="BQ26" s="343"/>
      <c r="BR26" s="343"/>
      <c r="BS26" s="343"/>
      <c r="BT26" s="343"/>
      <c r="BU26" s="343"/>
      <c r="BV26" s="343"/>
      <c r="BW26" s="344">
        <f t="shared" si="11"/>
        <v>112214.15</v>
      </c>
      <c r="BX26" s="345" t="s">
        <v>12</v>
      </c>
      <c r="BY26" s="344">
        <f t="shared" si="12"/>
        <v>2240361.0999999996</v>
      </c>
      <c r="BZ26" s="345" t="s">
        <v>12</v>
      </c>
      <c r="CA26" s="344">
        <f t="shared" si="3"/>
        <v>1365612.73</v>
      </c>
      <c r="CB26" s="345" t="s">
        <v>12</v>
      </c>
      <c r="CC26" s="346"/>
      <c r="CD26" s="345"/>
      <c r="CE26" s="344">
        <f t="shared" si="4"/>
        <v>3921742.73</v>
      </c>
      <c r="CF26" s="345"/>
      <c r="CG26" s="395">
        <v>2941307.05</v>
      </c>
      <c r="CH26" s="395">
        <v>980435.68</v>
      </c>
      <c r="CI26" s="344">
        <f t="shared" si="13"/>
        <v>0</v>
      </c>
      <c r="CJ26" s="301" t="s">
        <v>732</v>
      </c>
      <c r="CK26" s="297">
        <v>14</v>
      </c>
      <c r="CL26" s="302" t="s">
        <v>182</v>
      </c>
      <c r="CM26" s="302"/>
      <c r="CN26" s="302"/>
      <c r="CO26" s="321">
        <f>(+T44)</f>
        <v>2107073.1800000002</v>
      </c>
      <c r="CP26" s="304" t="s">
        <v>12</v>
      </c>
      <c r="CQ26" s="302" t="s">
        <v>183</v>
      </c>
      <c r="CR26" s="302"/>
      <c r="CS26" s="302"/>
      <c r="CT26" s="302"/>
      <c r="CU26" s="321">
        <f>+CO36</f>
        <v>26333521.920000002</v>
      </c>
      <c r="CV26" s="302" t="s">
        <v>184</v>
      </c>
      <c r="CW26" s="302"/>
      <c r="CX26" s="302"/>
      <c r="CY26" s="302"/>
      <c r="CZ26" s="302">
        <f>(+CO70)</f>
        <v>0</v>
      </c>
    </row>
    <row r="27" spans="1:129" x14ac:dyDescent="0.2">
      <c r="A27" s="299">
        <f t="shared" si="0"/>
        <v>1</v>
      </c>
      <c r="B27" s="338" t="s">
        <v>281</v>
      </c>
      <c r="C27" s="395">
        <v>2698705</v>
      </c>
      <c r="D27" s="345"/>
      <c r="E27" s="395">
        <v>749359</v>
      </c>
      <c r="F27" s="343"/>
      <c r="G27" s="343"/>
      <c r="H27" s="343"/>
      <c r="I27" s="343"/>
      <c r="J27" s="343"/>
      <c r="K27" s="343"/>
      <c r="L27" s="343"/>
      <c r="M27" s="395">
        <v>91037</v>
      </c>
      <c r="N27" s="344">
        <f t="shared" si="5"/>
        <v>840396</v>
      </c>
      <c r="O27" s="345"/>
      <c r="P27" s="395">
        <v>1811073</v>
      </c>
      <c r="Q27" s="395">
        <v>275606</v>
      </c>
      <c r="R27" s="395">
        <v>1714054</v>
      </c>
      <c r="S27" s="343"/>
      <c r="T27" s="343"/>
      <c r="U27" s="343"/>
      <c r="V27" s="343"/>
      <c r="W27" s="348">
        <f t="shared" si="6"/>
        <v>3800733</v>
      </c>
      <c r="X27" s="345"/>
      <c r="Y27" s="395">
        <v>81257</v>
      </c>
      <c r="Z27" s="343"/>
      <c r="AA27" s="343"/>
      <c r="AB27" s="343"/>
      <c r="AC27" s="343"/>
      <c r="AD27" s="343"/>
      <c r="AE27" s="344">
        <f t="shared" si="1"/>
        <v>81257</v>
      </c>
      <c r="AF27" s="345"/>
      <c r="AG27" s="344">
        <f t="shared" si="2"/>
        <v>4722386</v>
      </c>
      <c r="AH27" s="345"/>
      <c r="AI27" s="343"/>
      <c r="AJ27" s="343"/>
      <c r="AK27" s="343"/>
      <c r="AL27" s="343"/>
      <c r="AM27" s="344">
        <f t="shared" si="7"/>
        <v>0</v>
      </c>
      <c r="AN27" s="345"/>
      <c r="AO27" s="395">
        <v>751887</v>
      </c>
      <c r="AP27" s="343"/>
      <c r="AQ27" s="343"/>
      <c r="AR27" s="395">
        <v>5096</v>
      </c>
      <c r="AS27" s="344">
        <f t="shared" si="8"/>
        <v>756983</v>
      </c>
      <c r="AT27" s="345"/>
      <c r="AU27" s="395">
        <v>662436</v>
      </c>
      <c r="AV27" s="343"/>
      <c r="AW27" s="395">
        <v>332875</v>
      </c>
      <c r="AX27" s="395">
        <v>321550</v>
      </c>
      <c r="AY27" s="343"/>
      <c r="AZ27" s="395">
        <v>35311</v>
      </c>
      <c r="BA27" s="344">
        <f t="shared" si="9"/>
        <v>1352172</v>
      </c>
      <c r="BB27" s="345"/>
      <c r="BC27" s="395">
        <v>487593</v>
      </c>
      <c r="BD27" s="343"/>
      <c r="BE27" s="395">
        <v>279864</v>
      </c>
      <c r="BF27" s="343"/>
      <c r="BG27" s="344">
        <f t="shared" si="10"/>
        <v>767457</v>
      </c>
      <c r="BH27" s="345"/>
      <c r="BI27" s="395">
        <v>172168</v>
      </c>
      <c r="BJ27" s="345"/>
      <c r="BK27" s="343"/>
      <c r="BL27" s="343"/>
      <c r="BM27" s="343"/>
      <c r="BN27" s="343"/>
      <c r="BO27" s="343"/>
      <c r="BP27" s="343"/>
      <c r="BQ27" s="343"/>
      <c r="BR27" s="343"/>
      <c r="BS27" s="343"/>
      <c r="BT27" s="395">
        <v>144673</v>
      </c>
      <c r="BU27" s="343"/>
      <c r="BV27" s="395">
        <v>89838</v>
      </c>
      <c r="BW27" s="344">
        <f t="shared" si="11"/>
        <v>234511</v>
      </c>
      <c r="BX27" s="345" t="s">
        <v>12</v>
      </c>
      <c r="BY27" s="344">
        <f t="shared" si="12"/>
        <v>3283291</v>
      </c>
      <c r="BZ27" s="345" t="s">
        <v>12</v>
      </c>
      <c r="CA27" s="344">
        <f t="shared" si="3"/>
        <v>1439095</v>
      </c>
      <c r="CB27" s="345" t="s">
        <v>12</v>
      </c>
      <c r="CC27" s="346"/>
      <c r="CD27" s="345"/>
      <c r="CE27" s="344">
        <f t="shared" si="4"/>
        <v>4137800</v>
      </c>
      <c r="CF27" s="345"/>
      <c r="CG27" s="395">
        <v>3103350</v>
      </c>
      <c r="CH27" s="395">
        <v>1034450</v>
      </c>
      <c r="CI27" s="344">
        <f t="shared" si="13"/>
        <v>0</v>
      </c>
      <c r="CJ27" s="301" t="s">
        <v>732</v>
      </c>
      <c r="CK27" s="297">
        <v>15</v>
      </c>
      <c r="CL27" s="302" t="s">
        <v>186</v>
      </c>
      <c r="CM27" s="302"/>
      <c r="CN27" s="302"/>
      <c r="CO27" s="321">
        <f>(+U44)</f>
        <v>2688693.59</v>
      </c>
      <c r="CP27" s="304" t="s">
        <v>12</v>
      </c>
      <c r="CQ27" s="302" t="s">
        <v>187</v>
      </c>
      <c r="CR27" s="302"/>
      <c r="CS27" s="302"/>
      <c r="CT27" s="302"/>
      <c r="CU27" s="321">
        <f>(+CU19+CU20+CU25+CU26)</f>
        <v>160347154.86000001</v>
      </c>
      <c r="CV27" s="302" t="s">
        <v>176</v>
      </c>
      <c r="CW27" s="302"/>
      <c r="CX27" s="302"/>
      <c r="CY27" s="302"/>
      <c r="CZ27" s="302">
        <f>(+CO72)</f>
        <v>0</v>
      </c>
    </row>
    <row r="28" spans="1:129" x14ac:dyDescent="0.2">
      <c r="A28" s="299">
        <f t="shared" si="0"/>
        <v>1</v>
      </c>
      <c r="B28" s="338" t="s">
        <v>448</v>
      </c>
      <c r="C28" s="395">
        <v>3688239</v>
      </c>
      <c r="D28" s="345"/>
      <c r="E28" s="395">
        <v>1834016</v>
      </c>
      <c r="F28" s="395">
        <v>153485</v>
      </c>
      <c r="G28" s="395">
        <v>467583</v>
      </c>
      <c r="H28" s="343"/>
      <c r="I28" s="343"/>
      <c r="J28" s="343"/>
      <c r="K28" s="343"/>
      <c r="L28" s="343"/>
      <c r="M28" s="395">
        <v>408399</v>
      </c>
      <c r="N28" s="344">
        <f t="shared" si="5"/>
        <v>2863483</v>
      </c>
      <c r="O28" s="345"/>
      <c r="P28" s="395">
        <v>2577747</v>
      </c>
      <c r="Q28" s="395">
        <v>392272</v>
      </c>
      <c r="R28" s="395">
        <v>2788451</v>
      </c>
      <c r="S28" s="343"/>
      <c r="T28" s="343"/>
      <c r="U28" s="395">
        <v>100000</v>
      </c>
      <c r="V28" s="395">
        <v>846482</v>
      </c>
      <c r="W28" s="348">
        <f>SUM(P28:V28)</f>
        <v>6704952</v>
      </c>
      <c r="X28" s="345"/>
      <c r="Y28" s="395">
        <v>305723</v>
      </c>
      <c r="Z28" s="343"/>
      <c r="AA28" s="343"/>
      <c r="AB28" s="343"/>
      <c r="AC28" s="343"/>
      <c r="AD28" s="343"/>
      <c r="AE28" s="344">
        <f t="shared" si="1"/>
        <v>305723</v>
      </c>
      <c r="AF28" s="345"/>
      <c r="AG28" s="344">
        <f t="shared" si="2"/>
        <v>9874158</v>
      </c>
      <c r="AH28" s="345"/>
      <c r="AI28" s="343"/>
      <c r="AJ28" s="343"/>
      <c r="AK28" s="343"/>
      <c r="AL28" s="395">
        <v>61867</v>
      </c>
      <c r="AM28" s="344">
        <f t="shared" si="7"/>
        <v>61867</v>
      </c>
      <c r="AN28" s="345"/>
      <c r="AO28" s="395">
        <v>742582</v>
      </c>
      <c r="AP28" s="395">
        <v>767351</v>
      </c>
      <c r="AQ28" s="395">
        <v>16526</v>
      </c>
      <c r="AR28" s="343"/>
      <c r="AS28" s="344">
        <f t="shared" si="8"/>
        <v>1526459</v>
      </c>
      <c r="AT28" s="345"/>
      <c r="AU28" s="395">
        <v>1571360</v>
      </c>
      <c r="AV28" s="395">
        <v>349572</v>
      </c>
      <c r="AW28" s="395">
        <v>1016920</v>
      </c>
      <c r="AX28" s="395">
        <v>658639</v>
      </c>
      <c r="AY28" s="343"/>
      <c r="AZ28" s="395">
        <v>140737</v>
      </c>
      <c r="BA28" s="344">
        <f t="shared" si="9"/>
        <v>3737228</v>
      </c>
      <c r="BB28" s="345"/>
      <c r="BC28" s="395">
        <v>1038615</v>
      </c>
      <c r="BD28" s="395">
        <v>31600</v>
      </c>
      <c r="BE28" s="395">
        <v>477108</v>
      </c>
      <c r="BF28" s="395">
        <v>11207</v>
      </c>
      <c r="BG28" s="344">
        <f>(SUM(BC28:BF28))</f>
        <v>1558530</v>
      </c>
      <c r="BH28" s="345"/>
      <c r="BI28" s="395">
        <v>261765</v>
      </c>
      <c r="BJ28" s="345"/>
      <c r="BK28" s="395">
        <v>66068</v>
      </c>
      <c r="BL28" s="395">
        <v>10910</v>
      </c>
      <c r="BM28" s="343"/>
      <c r="BN28" s="343"/>
      <c r="BO28" s="395">
        <v>339639</v>
      </c>
      <c r="BP28" s="343"/>
      <c r="BQ28" s="343"/>
      <c r="BR28" s="343"/>
      <c r="BS28" s="343"/>
      <c r="BT28" s="343"/>
      <c r="BU28" s="395">
        <v>145332</v>
      </c>
      <c r="BV28" s="343"/>
      <c r="BW28" s="344">
        <f t="shared" si="11"/>
        <v>561949</v>
      </c>
      <c r="BX28" s="345" t="s">
        <v>12</v>
      </c>
      <c r="BY28" s="344">
        <f t="shared" si="12"/>
        <v>7707798</v>
      </c>
      <c r="BZ28" s="345" t="s">
        <v>12</v>
      </c>
      <c r="CA28" s="344">
        <f t="shared" si="3"/>
        <v>2166360</v>
      </c>
      <c r="CB28" s="345" t="s">
        <v>12</v>
      </c>
      <c r="CC28" s="346"/>
      <c r="CD28" s="345"/>
      <c r="CE28" s="344">
        <f t="shared" si="4"/>
        <v>5854599</v>
      </c>
      <c r="CF28" s="345"/>
      <c r="CG28" s="395">
        <v>5854599</v>
      </c>
      <c r="CH28" s="347"/>
      <c r="CI28" s="344">
        <f t="shared" si="13"/>
        <v>0</v>
      </c>
      <c r="CJ28" s="301" t="s">
        <v>732</v>
      </c>
      <c r="CK28" s="297">
        <v>16</v>
      </c>
      <c r="CL28" s="302" t="s">
        <v>189</v>
      </c>
      <c r="CM28" s="302"/>
      <c r="CN28" s="302"/>
      <c r="CO28" s="321">
        <f>(+V44)</f>
        <v>12908636.68</v>
      </c>
      <c r="CP28" s="304" t="s">
        <v>12</v>
      </c>
      <c r="CQ28" s="302"/>
      <c r="CR28" s="302"/>
      <c r="CS28" s="302"/>
      <c r="CT28" s="302"/>
      <c r="CU28" s="302"/>
      <c r="CV28" s="302" t="s">
        <v>190</v>
      </c>
      <c r="CW28" s="302"/>
      <c r="CX28" s="302"/>
      <c r="CY28" s="302"/>
      <c r="CZ28" s="302">
        <f>(SUM(CZ23:CZ27))</f>
        <v>38075</v>
      </c>
    </row>
    <row r="29" spans="1:129" x14ac:dyDescent="0.2">
      <c r="A29" s="299">
        <f t="shared" si="0"/>
        <v>1</v>
      </c>
      <c r="B29" s="338" t="s">
        <v>449</v>
      </c>
      <c r="C29" s="395">
        <v>3556898</v>
      </c>
      <c r="D29" s="345"/>
      <c r="E29" s="395">
        <v>394321</v>
      </c>
      <c r="F29" s="395">
        <v>27925</v>
      </c>
      <c r="G29" s="343"/>
      <c r="H29" s="343"/>
      <c r="I29" s="343"/>
      <c r="J29" s="343"/>
      <c r="K29" s="395">
        <v>518649</v>
      </c>
      <c r="L29" s="343"/>
      <c r="M29" s="395">
        <v>10029</v>
      </c>
      <c r="N29" s="344">
        <f t="shared" si="5"/>
        <v>950924</v>
      </c>
      <c r="O29" s="345"/>
      <c r="P29" s="395">
        <v>2122896</v>
      </c>
      <c r="Q29" s="395">
        <v>322285</v>
      </c>
      <c r="R29" s="395">
        <v>2007023</v>
      </c>
      <c r="S29" s="395">
        <v>1949</v>
      </c>
      <c r="T29" s="343"/>
      <c r="U29" s="343"/>
      <c r="V29" s="395">
        <v>100000</v>
      </c>
      <c r="W29" s="348">
        <f t="shared" si="6"/>
        <v>4554153</v>
      </c>
      <c r="X29" s="345"/>
      <c r="Y29" s="395">
        <v>61279</v>
      </c>
      <c r="Z29" s="343"/>
      <c r="AA29" s="343"/>
      <c r="AB29" s="343"/>
      <c r="AC29" s="343"/>
      <c r="AD29" s="343"/>
      <c r="AE29" s="344">
        <f t="shared" si="1"/>
        <v>61279</v>
      </c>
      <c r="AF29" s="345"/>
      <c r="AG29" s="344">
        <f t="shared" si="2"/>
        <v>5566356</v>
      </c>
      <c r="AH29" s="345"/>
      <c r="AI29" s="343"/>
      <c r="AJ29" s="395">
        <v>136080</v>
      </c>
      <c r="AK29" s="343"/>
      <c r="AL29" s="395">
        <v>37909</v>
      </c>
      <c r="AM29" s="344">
        <f t="shared" si="7"/>
        <v>173989</v>
      </c>
      <c r="AN29" s="345"/>
      <c r="AO29" s="395">
        <v>756963</v>
      </c>
      <c r="AP29" s="395">
        <v>227233</v>
      </c>
      <c r="AQ29" s="343"/>
      <c r="AR29" s="395">
        <v>35023</v>
      </c>
      <c r="AS29" s="344">
        <f t="shared" si="8"/>
        <v>1019219</v>
      </c>
      <c r="AT29" s="345"/>
      <c r="AU29" s="395">
        <v>5044</v>
      </c>
      <c r="AV29" s="395">
        <v>409171</v>
      </c>
      <c r="AW29" s="395">
        <v>60157</v>
      </c>
      <c r="AX29" s="395">
        <v>343436</v>
      </c>
      <c r="AY29" s="395">
        <v>1781</v>
      </c>
      <c r="AZ29" s="395">
        <v>38855</v>
      </c>
      <c r="BA29" s="344">
        <f t="shared" si="9"/>
        <v>858444</v>
      </c>
      <c r="BB29" s="345"/>
      <c r="BC29" s="395">
        <v>310212</v>
      </c>
      <c r="BD29" s="395">
        <v>27801</v>
      </c>
      <c r="BE29" s="395">
        <v>214527</v>
      </c>
      <c r="BF29" s="395">
        <v>139100</v>
      </c>
      <c r="BG29" s="344">
        <f t="shared" si="10"/>
        <v>691640</v>
      </c>
      <c r="BH29" s="345"/>
      <c r="BI29" s="395">
        <v>347500</v>
      </c>
      <c r="BJ29" s="345">
        <v>4368</v>
      </c>
      <c r="BK29" s="343"/>
      <c r="BL29" s="343"/>
      <c r="BM29" s="395">
        <v>85</v>
      </c>
      <c r="BN29" s="395">
        <v>328</v>
      </c>
      <c r="BO29" s="395">
        <v>15379</v>
      </c>
      <c r="BP29" s="343"/>
      <c r="BQ29" s="343"/>
      <c r="BR29" s="343"/>
      <c r="BS29" s="343"/>
      <c r="BT29" s="395">
        <v>24152</v>
      </c>
      <c r="BU29" s="343"/>
      <c r="BV29" s="395">
        <v>20183</v>
      </c>
      <c r="BW29" s="344">
        <f t="shared" si="11"/>
        <v>60127</v>
      </c>
      <c r="BX29" s="345" t="s">
        <v>12</v>
      </c>
      <c r="BY29" s="344">
        <f t="shared" si="12"/>
        <v>3150919</v>
      </c>
      <c r="BZ29" s="345" t="s">
        <v>12</v>
      </c>
      <c r="CA29" s="344">
        <f t="shared" si="3"/>
        <v>2415437</v>
      </c>
      <c r="CB29" s="345" t="s">
        <v>12</v>
      </c>
      <c r="CC29" s="346"/>
      <c r="CD29" s="345"/>
      <c r="CE29" s="344">
        <f t="shared" si="4"/>
        <v>5972335</v>
      </c>
      <c r="CF29" s="345"/>
      <c r="CG29" s="395">
        <v>2560000</v>
      </c>
      <c r="CH29" s="395">
        <v>3412335</v>
      </c>
      <c r="CI29" s="344">
        <f t="shared" si="13"/>
        <v>0</v>
      </c>
      <c r="CJ29" s="301" t="s">
        <v>732</v>
      </c>
      <c r="CK29" s="297" t="s">
        <v>726</v>
      </c>
      <c r="CL29" s="302" t="s">
        <v>192</v>
      </c>
      <c r="CM29" s="302"/>
      <c r="CN29" s="302"/>
      <c r="CO29" s="321">
        <f>+W44</f>
        <v>164349236.67000002</v>
      </c>
      <c r="CP29" s="304" t="s">
        <v>12</v>
      </c>
      <c r="CQ29" s="302" t="s">
        <v>193</v>
      </c>
      <c r="CR29" s="302"/>
      <c r="CS29" s="302"/>
      <c r="CT29" s="302"/>
      <c r="CU29" s="302"/>
      <c r="CV29" s="302" t="s">
        <v>194</v>
      </c>
      <c r="CW29" s="302"/>
      <c r="CX29" s="302"/>
      <c r="CY29" s="302"/>
      <c r="CZ29" s="302"/>
    </row>
    <row r="30" spans="1:129" x14ac:dyDescent="0.2">
      <c r="A30" s="299">
        <f t="shared" si="0"/>
        <v>1</v>
      </c>
      <c r="B30" s="338" t="s">
        <v>291</v>
      </c>
      <c r="C30" s="346">
        <v>18410</v>
      </c>
      <c r="D30" s="345"/>
      <c r="E30" s="343"/>
      <c r="F30" s="343"/>
      <c r="G30" s="343"/>
      <c r="H30" s="343"/>
      <c r="I30" s="343"/>
      <c r="J30" s="343"/>
      <c r="K30" s="343"/>
      <c r="L30" s="343"/>
      <c r="M30" s="343"/>
      <c r="N30" s="344">
        <f t="shared" si="5"/>
        <v>0</v>
      </c>
      <c r="O30" s="345"/>
      <c r="P30" s="343">
        <v>62554</v>
      </c>
      <c r="Q30" s="343"/>
      <c r="R30" s="343"/>
      <c r="S30" s="343">
        <v>9502</v>
      </c>
      <c r="T30" s="343">
        <v>59154</v>
      </c>
      <c r="U30" s="343"/>
      <c r="V30" s="343"/>
      <c r="W30" s="348">
        <f t="shared" si="6"/>
        <v>131210</v>
      </c>
      <c r="X30" s="345"/>
      <c r="Y30" s="343"/>
      <c r="Z30" s="343"/>
      <c r="AA30" s="343"/>
      <c r="AB30" s="343"/>
      <c r="AC30" s="343"/>
      <c r="AD30" s="343"/>
      <c r="AE30" s="344">
        <f t="shared" si="1"/>
        <v>0</v>
      </c>
      <c r="AF30" s="345"/>
      <c r="AG30" s="344">
        <f t="shared" si="2"/>
        <v>131210</v>
      </c>
      <c r="AH30" s="345"/>
      <c r="AI30" s="343"/>
      <c r="AJ30" s="343"/>
      <c r="AK30" s="343"/>
      <c r="AL30" s="343"/>
      <c r="AM30" s="344">
        <f t="shared" si="7"/>
        <v>0</v>
      </c>
      <c r="AN30" s="345"/>
      <c r="AO30" s="343"/>
      <c r="AP30" s="343"/>
      <c r="AQ30" s="343"/>
      <c r="AR30" s="343"/>
      <c r="AS30" s="344">
        <f t="shared" si="8"/>
        <v>0</v>
      </c>
      <c r="AT30" s="345"/>
      <c r="AU30" s="343"/>
      <c r="AV30" s="343"/>
      <c r="AW30" s="343"/>
      <c r="AX30" s="343"/>
      <c r="AY30" s="343"/>
      <c r="AZ30" s="343"/>
      <c r="BA30" s="344">
        <f t="shared" si="9"/>
        <v>0</v>
      </c>
      <c r="BB30" s="345"/>
      <c r="BC30" s="343"/>
      <c r="BD30" s="343"/>
      <c r="BE30" s="343">
        <v>1246</v>
      </c>
      <c r="BF30" s="343">
        <v>158</v>
      </c>
      <c r="BG30" s="344">
        <f>(SUM(BC30:BF30))</f>
        <v>1404</v>
      </c>
      <c r="BH30" s="345"/>
      <c r="BI30" s="350">
        <v>33310</v>
      </c>
      <c r="BJ30" s="345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>
        <v>540</v>
      </c>
      <c r="BU30" s="343"/>
      <c r="BV30" s="343"/>
      <c r="BW30" s="344">
        <f t="shared" si="11"/>
        <v>540</v>
      </c>
      <c r="BX30" s="345" t="s">
        <v>12</v>
      </c>
      <c r="BY30" s="344">
        <f t="shared" si="12"/>
        <v>35254</v>
      </c>
      <c r="BZ30" s="345" t="s">
        <v>12</v>
      </c>
      <c r="CA30" s="344">
        <f t="shared" si="3"/>
        <v>95956</v>
      </c>
      <c r="CB30" s="345" t="s">
        <v>12</v>
      </c>
      <c r="CC30" s="346"/>
      <c r="CD30" s="345"/>
      <c r="CE30" s="344">
        <f t="shared" si="4"/>
        <v>114366</v>
      </c>
      <c r="CF30" s="345"/>
      <c r="CG30" s="347">
        <v>114366</v>
      </c>
      <c r="CH30" s="347"/>
      <c r="CI30" s="344">
        <f t="shared" si="13"/>
        <v>0</v>
      </c>
      <c r="CJ30" s="301" t="s">
        <v>750</v>
      </c>
      <c r="CK30" s="331"/>
      <c r="CL30" s="22" t="s">
        <v>196</v>
      </c>
      <c r="CM30" s="302"/>
      <c r="CN30" s="302"/>
      <c r="CO30" s="321"/>
      <c r="CP30" s="304" t="s">
        <v>12</v>
      </c>
      <c r="CQ30" s="302"/>
      <c r="CR30" s="302"/>
      <c r="CS30" s="302" t="s">
        <v>197</v>
      </c>
      <c r="CT30" s="302" t="s">
        <v>87</v>
      </c>
      <c r="CU30" s="302"/>
      <c r="CV30" s="302" t="s">
        <v>198</v>
      </c>
      <c r="CW30" s="302"/>
      <c r="CX30" s="302"/>
      <c r="CY30" s="302"/>
      <c r="CZ30" s="302">
        <f>(+CO73)</f>
        <v>1410623</v>
      </c>
    </row>
    <row r="31" spans="1:129" x14ac:dyDescent="0.2">
      <c r="A31" s="299">
        <f t="shared" si="0"/>
        <v>1</v>
      </c>
      <c r="B31" s="338" t="s">
        <v>450</v>
      </c>
      <c r="C31" s="395">
        <v>1999762</v>
      </c>
      <c r="D31" s="345"/>
      <c r="E31" s="395">
        <v>798164</v>
      </c>
      <c r="F31" s="343"/>
      <c r="G31" s="395">
        <v>32412</v>
      </c>
      <c r="H31" s="343"/>
      <c r="I31" s="343"/>
      <c r="J31" s="343"/>
      <c r="K31" s="343"/>
      <c r="L31" s="343"/>
      <c r="M31" s="395">
        <v>1506801</v>
      </c>
      <c r="N31" s="344">
        <f t="shared" si="5"/>
        <v>2337377</v>
      </c>
      <c r="O31" s="345"/>
      <c r="P31" s="395">
        <v>3050845</v>
      </c>
      <c r="Q31" s="343"/>
      <c r="R31" s="343"/>
      <c r="S31" s="395">
        <v>2453</v>
      </c>
      <c r="T31" s="343"/>
      <c r="U31" s="343"/>
      <c r="V31" s="395">
        <v>183435</v>
      </c>
      <c r="W31" s="348">
        <f t="shared" si="6"/>
        <v>3236733</v>
      </c>
      <c r="X31" s="345"/>
      <c r="Y31" s="395">
        <v>1185642</v>
      </c>
      <c r="Z31" s="395">
        <v>443900</v>
      </c>
      <c r="AA31" s="343"/>
      <c r="AB31" s="395">
        <v>23186</v>
      </c>
      <c r="AC31" s="343"/>
      <c r="AD31" s="343"/>
      <c r="AE31" s="344">
        <f t="shared" si="1"/>
        <v>1652728</v>
      </c>
      <c r="AF31" s="345"/>
      <c r="AG31" s="344">
        <f t="shared" si="2"/>
        <v>7226838</v>
      </c>
      <c r="AH31" s="345"/>
      <c r="AI31" s="343"/>
      <c r="AJ31" s="343"/>
      <c r="AK31" s="343"/>
      <c r="AL31" s="343"/>
      <c r="AM31" s="344">
        <f t="shared" si="7"/>
        <v>0</v>
      </c>
      <c r="AN31" s="345"/>
      <c r="AO31" s="343"/>
      <c r="AP31" s="395">
        <v>88320</v>
      </c>
      <c r="AQ31" s="395">
        <v>213911</v>
      </c>
      <c r="AR31" s="343"/>
      <c r="AS31" s="344">
        <f t="shared" si="8"/>
        <v>302231</v>
      </c>
      <c r="AT31" s="345"/>
      <c r="AU31" s="395">
        <v>916769</v>
      </c>
      <c r="AV31" s="395">
        <v>352817</v>
      </c>
      <c r="AW31" s="395">
        <v>442526</v>
      </c>
      <c r="AX31" s="395">
        <v>955597</v>
      </c>
      <c r="AY31" s="395">
        <v>37485</v>
      </c>
      <c r="AZ31" s="395">
        <v>50547</v>
      </c>
      <c r="BA31" s="344">
        <f t="shared" si="9"/>
        <v>2755741</v>
      </c>
      <c r="BB31" s="345"/>
      <c r="BC31" s="395">
        <v>151878</v>
      </c>
      <c r="BD31" s="395">
        <v>348287</v>
      </c>
      <c r="BE31" s="395">
        <v>691584</v>
      </c>
      <c r="BF31" s="343"/>
      <c r="BG31" s="344">
        <f t="shared" si="10"/>
        <v>1191749</v>
      </c>
      <c r="BH31" s="345"/>
      <c r="BI31" s="395">
        <v>413672</v>
      </c>
      <c r="BJ31" s="345"/>
      <c r="BK31" s="343"/>
      <c r="BL31" s="343"/>
      <c r="BM31" s="343"/>
      <c r="BN31" s="343"/>
      <c r="BO31" s="395">
        <v>3711</v>
      </c>
      <c r="BP31" s="343"/>
      <c r="BQ31" s="343"/>
      <c r="BR31" s="343"/>
      <c r="BS31" s="343"/>
      <c r="BT31" s="343"/>
      <c r="BU31" s="395">
        <v>443900</v>
      </c>
      <c r="BV31" s="343"/>
      <c r="BW31" s="344">
        <f t="shared" si="11"/>
        <v>447611</v>
      </c>
      <c r="BX31" s="345" t="s">
        <v>12</v>
      </c>
      <c r="BY31" s="344">
        <f>(+BW31+BI31+BG31+BA31+AS31+AM31)</f>
        <v>5111004</v>
      </c>
      <c r="BZ31" s="345" t="s">
        <v>12</v>
      </c>
      <c r="CA31" s="344">
        <f t="shared" si="3"/>
        <v>2115834</v>
      </c>
      <c r="CB31" s="345" t="s">
        <v>12</v>
      </c>
      <c r="CC31" s="346"/>
      <c r="CD31" s="345"/>
      <c r="CE31" s="344">
        <f t="shared" si="4"/>
        <v>4115596</v>
      </c>
      <c r="CF31" s="345"/>
      <c r="CG31" s="395">
        <v>3115596</v>
      </c>
      <c r="CH31" s="395">
        <v>1000000</v>
      </c>
      <c r="CI31" s="344">
        <f t="shared" si="13"/>
        <v>0</v>
      </c>
      <c r="CJ31" s="301" t="s">
        <v>732</v>
      </c>
      <c r="CK31" s="297">
        <v>18</v>
      </c>
      <c r="CL31" s="302" t="s">
        <v>200</v>
      </c>
      <c r="CM31" s="302"/>
      <c r="CN31" s="302"/>
      <c r="CO31" s="321">
        <f>(+Z44)</f>
        <v>1108944.2</v>
      </c>
      <c r="CP31" s="304" t="s">
        <v>12</v>
      </c>
      <c r="CQ31" s="302" t="s">
        <v>201</v>
      </c>
      <c r="CR31" s="302"/>
      <c r="CS31" s="302"/>
      <c r="CT31" s="302"/>
      <c r="CU31" s="302"/>
      <c r="CV31" s="302" t="s">
        <v>202</v>
      </c>
      <c r="CW31" s="302"/>
      <c r="CX31" s="302"/>
      <c r="CY31" s="302"/>
      <c r="CZ31" s="302"/>
    </row>
    <row r="32" spans="1:129" x14ac:dyDescent="0.2">
      <c r="A32" s="299">
        <f t="shared" si="0"/>
        <v>1</v>
      </c>
      <c r="B32" s="338" t="s">
        <v>451</v>
      </c>
      <c r="C32" s="346">
        <v>5985</v>
      </c>
      <c r="D32" s="345"/>
      <c r="E32" s="343">
        <v>885926</v>
      </c>
      <c r="F32" s="343">
        <v>27465</v>
      </c>
      <c r="G32" s="343"/>
      <c r="H32" s="343"/>
      <c r="I32" s="343"/>
      <c r="J32" s="343"/>
      <c r="K32" s="343">
        <v>600000</v>
      </c>
      <c r="L32" s="343"/>
      <c r="M32" s="343">
        <v>357959</v>
      </c>
      <c r="N32" s="344">
        <f>(SUM(E32:M32))</f>
        <v>1871350</v>
      </c>
      <c r="O32" s="345"/>
      <c r="P32" s="343">
        <v>3524408</v>
      </c>
      <c r="Q32" s="343">
        <v>534923</v>
      </c>
      <c r="R32" s="343"/>
      <c r="S32" s="343"/>
      <c r="T32" s="343"/>
      <c r="U32" s="343"/>
      <c r="V32" s="343">
        <v>3331673</v>
      </c>
      <c r="W32" s="348">
        <f t="shared" si="6"/>
        <v>7391004</v>
      </c>
      <c r="X32" s="345"/>
      <c r="Y32" s="343"/>
      <c r="Z32" s="343"/>
      <c r="AA32" s="343"/>
      <c r="AB32" s="343">
        <v>2724000</v>
      </c>
      <c r="AC32" s="343"/>
      <c r="AD32" s="343"/>
      <c r="AE32" s="344">
        <f t="shared" si="1"/>
        <v>2724000</v>
      </c>
      <c r="AF32" s="345"/>
      <c r="AG32" s="344">
        <f t="shared" si="2"/>
        <v>11986354</v>
      </c>
      <c r="AH32" s="345"/>
      <c r="AI32" s="343"/>
      <c r="AJ32" s="343"/>
      <c r="AK32" s="343"/>
      <c r="AL32" s="343"/>
      <c r="AM32" s="344">
        <f t="shared" si="7"/>
        <v>0</v>
      </c>
      <c r="AN32" s="345"/>
      <c r="AO32" s="343">
        <v>4613949</v>
      </c>
      <c r="AP32" s="343">
        <v>141262</v>
      </c>
      <c r="AQ32" s="343"/>
      <c r="AR32" s="343">
        <v>111874</v>
      </c>
      <c r="AS32" s="344">
        <f t="shared" si="8"/>
        <v>4867085</v>
      </c>
      <c r="AT32" s="345"/>
      <c r="AU32" s="343">
        <v>1299989</v>
      </c>
      <c r="AV32" s="343">
        <v>80441</v>
      </c>
      <c r="AW32" s="343">
        <v>503316</v>
      </c>
      <c r="AX32" s="343">
        <v>302072</v>
      </c>
      <c r="AY32" s="343"/>
      <c r="AZ32" s="343">
        <v>83737</v>
      </c>
      <c r="BA32" s="344">
        <f t="shared" si="9"/>
        <v>2269555</v>
      </c>
      <c r="BB32" s="345"/>
      <c r="BC32" s="343">
        <v>1241836</v>
      </c>
      <c r="BD32" s="343">
        <v>7678</v>
      </c>
      <c r="BE32" s="343">
        <v>642206</v>
      </c>
      <c r="BF32" s="343">
        <v>669965</v>
      </c>
      <c r="BG32" s="344">
        <f t="shared" si="10"/>
        <v>2561685</v>
      </c>
      <c r="BH32" s="345"/>
      <c r="BI32" s="350">
        <v>429757</v>
      </c>
      <c r="BJ32" s="345"/>
      <c r="BK32" s="343"/>
      <c r="BL32" s="343"/>
      <c r="BM32" s="343"/>
      <c r="BN32" s="343"/>
      <c r="BO32" s="343">
        <v>12175</v>
      </c>
      <c r="BP32" s="343"/>
      <c r="BQ32" s="343"/>
      <c r="BR32" s="343"/>
      <c r="BS32" s="343"/>
      <c r="BT32" s="343"/>
      <c r="BU32" s="343"/>
      <c r="BV32" s="343"/>
      <c r="BW32" s="344">
        <f t="shared" si="11"/>
        <v>12175</v>
      </c>
      <c r="BX32" s="345" t="s">
        <v>12</v>
      </c>
      <c r="BY32" s="344">
        <f t="shared" si="12"/>
        <v>10140257</v>
      </c>
      <c r="BZ32" s="345" t="s">
        <v>12</v>
      </c>
      <c r="CA32" s="344">
        <f t="shared" si="3"/>
        <v>1846097</v>
      </c>
      <c r="CB32" s="345" t="s">
        <v>12</v>
      </c>
      <c r="CC32" s="346"/>
      <c r="CD32" s="345"/>
      <c r="CE32" s="344">
        <f t="shared" si="4"/>
        <v>1852082</v>
      </c>
      <c r="CF32" s="345"/>
      <c r="CG32" s="347">
        <v>1852082</v>
      </c>
      <c r="CH32" s="347"/>
      <c r="CI32" s="344">
        <f t="shared" si="13"/>
        <v>0</v>
      </c>
      <c r="CJ32" s="301" t="s">
        <v>750</v>
      </c>
      <c r="CK32" s="297">
        <v>19</v>
      </c>
      <c r="CL32" s="302" t="s">
        <v>204</v>
      </c>
      <c r="CM32" s="302"/>
      <c r="CN32" s="302"/>
      <c r="CO32" s="321">
        <f>(+AA44)</f>
        <v>10301112.48</v>
      </c>
      <c r="CP32" s="304" t="s">
        <v>12</v>
      </c>
      <c r="CQ32" s="302" t="s">
        <v>205</v>
      </c>
      <c r="CR32" s="302"/>
      <c r="CS32" s="302"/>
      <c r="CT32" s="302"/>
      <c r="CU32" s="302"/>
      <c r="CV32" s="302" t="s">
        <v>190</v>
      </c>
      <c r="CW32" s="302"/>
      <c r="CX32" s="302"/>
      <c r="CY32" s="302"/>
      <c r="CZ32" s="302">
        <f>(SUM(CZ30:CZ31))</f>
        <v>1410623</v>
      </c>
    </row>
    <row r="33" spans="1:104" x14ac:dyDescent="0.2">
      <c r="A33" s="299">
        <f t="shared" si="0"/>
        <v>1</v>
      </c>
      <c r="B33" s="338" t="s">
        <v>452</v>
      </c>
      <c r="C33" s="395">
        <v>13260664</v>
      </c>
      <c r="D33" s="345"/>
      <c r="E33" s="343"/>
      <c r="F33" s="395">
        <v>11782</v>
      </c>
      <c r="G33" s="343"/>
      <c r="H33" s="343"/>
      <c r="I33" s="343"/>
      <c r="J33" s="343"/>
      <c r="K33" s="343"/>
      <c r="L33" s="343"/>
      <c r="M33" s="395">
        <v>5668</v>
      </c>
      <c r="N33" s="344">
        <f t="shared" si="5"/>
        <v>17450</v>
      </c>
      <c r="O33" s="345"/>
      <c r="P33" s="395">
        <v>1810538</v>
      </c>
      <c r="Q33" s="343"/>
      <c r="R33" s="343"/>
      <c r="S33" s="343"/>
      <c r="T33" s="343"/>
      <c r="U33" s="395">
        <v>49604</v>
      </c>
      <c r="V33" s="395">
        <v>1985199</v>
      </c>
      <c r="W33" s="348">
        <f t="shared" si="6"/>
        <v>3845341</v>
      </c>
      <c r="X33" s="345"/>
      <c r="Y33" s="395">
        <v>861976</v>
      </c>
      <c r="Z33" s="343"/>
      <c r="AA33" s="395">
        <v>861969</v>
      </c>
      <c r="AB33" s="343"/>
      <c r="AC33" s="343"/>
      <c r="AD33" s="343"/>
      <c r="AE33" s="344">
        <f t="shared" si="1"/>
        <v>1723945</v>
      </c>
      <c r="AF33" s="345"/>
      <c r="AG33" s="344">
        <f t="shared" si="2"/>
        <v>5586736</v>
      </c>
      <c r="AH33" s="345"/>
      <c r="AI33" s="343"/>
      <c r="AJ33" s="343"/>
      <c r="AK33" s="343"/>
      <c r="AL33" s="343"/>
      <c r="AM33" s="344">
        <f t="shared" si="7"/>
        <v>0</v>
      </c>
      <c r="AN33" s="345"/>
      <c r="AO33" s="395">
        <v>180337</v>
      </c>
      <c r="AP33" s="395">
        <v>690732</v>
      </c>
      <c r="AQ33" s="343"/>
      <c r="AR33" s="395">
        <v>4853</v>
      </c>
      <c r="AS33" s="344">
        <f t="shared" si="8"/>
        <v>875922</v>
      </c>
      <c r="AT33" s="345"/>
      <c r="AU33" s="395">
        <v>104867</v>
      </c>
      <c r="AV33" s="395">
        <v>4781</v>
      </c>
      <c r="AW33" s="395">
        <v>192793</v>
      </c>
      <c r="AX33" s="395">
        <v>301180</v>
      </c>
      <c r="AY33" s="343"/>
      <c r="AZ33" s="343">
        <v>3</v>
      </c>
      <c r="BA33" s="344">
        <f t="shared" si="9"/>
        <v>603624</v>
      </c>
      <c r="BB33" s="345"/>
      <c r="BC33" s="395">
        <v>869705</v>
      </c>
      <c r="BD33" s="395">
        <v>5395</v>
      </c>
      <c r="BE33" s="395">
        <v>158968</v>
      </c>
      <c r="BF33" s="343"/>
      <c r="BG33" s="344">
        <f t="shared" si="10"/>
        <v>1034068</v>
      </c>
      <c r="BH33" s="345"/>
      <c r="BI33" s="395">
        <v>1452318</v>
      </c>
      <c r="BJ33" s="345"/>
      <c r="BK33" s="343"/>
      <c r="BL33" s="343"/>
      <c r="BM33" s="343"/>
      <c r="BN33" s="395">
        <v>31187</v>
      </c>
      <c r="BO33" s="395">
        <v>3500</v>
      </c>
      <c r="BP33" s="343"/>
      <c r="BQ33" s="343"/>
      <c r="BR33" s="343"/>
      <c r="BS33" s="343"/>
      <c r="BT33" s="343"/>
      <c r="BU33" s="343"/>
      <c r="BV33" s="343"/>
      <c r="BW33" s="344">
        <f t="shared" si="11"/>
        <v>34687</v>
      </c>
      <c r="BX33" s="345" t="s">
        <v>12</v>
      </c>
      <c r="BY33" s="344">
        <f t="shared" si="12"/>
        <v>4000619</v>
      </c>
      <c r="BZ33" s="345" t="s">
        <v>12</v>
      </c>
      <c r="CA33" s="344">
        <f t="shared" si="3"/>
        <v>1586117</v>
      </c>
      <c r="CB33" s="345" t="s">
        <v>12</v>
      </c>
      <c r="CC33" s="346"/>
      <c r="CD33" s="345"/>
      <c r="CE33" s="344">
        <f t="shared" si="4"/>
        <v>14846781</v>
      </c>
      <c r="CF33" s="345"/>
      <c r="CG33" s="347"/>
      <c r="CH33" s="347"/>
      <c r="CI33" s="344">
        <f t="shared" si="13"/>
        <v>14846781</v>
      </c>
      <c r="CJ33" s="301" t="s">
        <v>732</v>
      </c>
      <c r="CK33" s="297">
        <v>20</v>
      </c>
      <c r="CL33" s="302" t="s">
        <v>207</v>
      </c>
      <c r="CM33" s="302"/>
      <c r="CN33" s="302"/>
      <c r="CO33" s="321">
        <f>(+AB44)</f>
        <v>3340750.88</v>
      </c>
      <c r="CP33" s="304" t="s">
        <v>12</v>
      </c>
      <c r="CQ33" s="302" t="s">
        <v>208</v>
      </c>
      <c r="CR33" s="302"/>
      <c r="CS33" s="302"/>
      <c r="CT33" s="302"/>
      <c r="CU33" s="302"/>
      <c r="CV33" s="302" t="s">
        <v>209</v>
      </c>
      <c r="CW33" s="302"/>
      <c r="CX33" s="302"/>
      <c r="CY33" s="302"/>
      <c r="CZ33" s="302"/>
    </row>
    <row r="34" spans="1:104" x14ac:dyDescent="0.2">
      <c r="A34" s="299">
        <f t="shared" si="0"/>
        <v>1</v>
      </c>
      <c r="B34" s="338" t="s">
        <v>453</v>
      </c>
      <c r="C34" s="346">
        <v>3070775</v>
      </c>
      <c r="D34" s="345"/>
      <c r="E34" s="343">
        <v>1572963</v>
      </c>
      <c r="F34" s="343">
        <v>525</v>
      </c>
      <c r="G34" s="343">
        <v>3729</v>
      </c>
      <c r="H34" s="343"/>
      <c r="I34" s="343"/>
      <c r="J34" s="343"/>
      <c r="K34" s="343"/>
      <c r="L34" s="343"/>
      <c r="M34" s="343">
        <v>36958</v>
      </c>
      <c r="N34" s="344">
        <f t="shared" si="5"/>
        <v>1614175</v>
      </c>
      <c r="O34" s="345"/>
      <c r="P34" s="343">
        <v>2703629</v>
      </c>
      <c r="Q34" s="343"/>
      <c r="R34" s="343">
        <v>2971049</v>
      </c>
      <c r="S34" s="343"/>
      <c r="T34" s="343"/>
      <c r="U34" s="343"/>
      <c r="V34" s="343"/>
      <c r="W34" s="348">
        <f t="shared" si="6"/>
        <v>5674678</v>
      </c>
      <c r="X34" s="345"/>
      <c r="Y34" s="343">
        <v>71976</v>
      </c>
      <c r="Z34" s="343"/>
      <c r="AA34" s="343">
        <v>208405</v>
      </c>
      <c r="AB34" s="343">
        <v>70501</v>
      </c>
      <c r="AC34" s="343"/>
      <c r="AD34" s="343"/>
      <c r="AE34" s="344">
        <f t="shared" si="1"/>
        <v>350882</v>
      </c>
      <c r="AF34" s="345"/>
      <c r="AG34" s="344">
        <f t="shared" si="2"/>
        <v>7639735</v>
      </c>
      <c r="AH34" s="345"/>
      <c r="AI34" s="343">
        <v>428133</v>
      </c>
      <c r="AJ34" s="343">
        <v>78000</v>
      </c>
      <c r="AK34" s="343"/>
      <c r="AL34" s="343"/>
      <c r="AM34" s="344">
        <f>(SUM(AI34:AL34))</f>
        <v>506133</v>
      </c>
      <c r="AN34" s="345"/>
      <c r="AO34" s="343">
        <v>295749</v>
      </c>
      <c r="AP34" s="343">
        <v>147874</v>
      </c>
      <c r="AQ34" s="343"/>
      <c r="AR34" s="343"/>
      <c r="AS34" s="344">
        <f t="shared" si="8"/>
        <v>443623</v>
      </c>
      <c r="AT34" s="345"/>
      <c r="AU34" s="343">
        <v>785103</v>
      </c>
      <c r="AV34" s="343">
        <v>350002</v>
      </c>
      <c r="AW34" s="343">
        <v>95010</v>
      </c>
      <c r="AX34" s="343">
        <v>123899</v>
      </c>
      <c r="AY34" s="343">
        <v>81461</v>
      </c>
      <c r="AZ34" s="343">
        <v>12569</v>
      </c>
      <c r="BA34" s="344">
        <f t="shared" si="9"/>
        <v>1448044</v>
      </c>
      <c r="BB34" s="345"/>
      <c r="BC34" s="343">
        <v>615539</v>
      </c>
      <c r="BD34" s="343">
        <v>270311</v>
      </c>
      <c r="BE34" s="343">
        <v>340246</v>
      </c>
      <c r="BF34" s="343">
        <v>24395</v>
      </c>
      <c r="BG34" s="344">
        <f t="shared" si="10"/>
        <v>1250491</v>
      </c>
      <c r="BH34" s="345"/>
      <c r="BI34" s="350">
        <v>650689</v>
      </c>
      <c r="BJ34" s="345"/>
      <c r="BK34" s="343">
        <v>2143257</v>
      </c>
      <c r="BL34" s="343"/>
      <c r="BM34" s="343">
        <v>874689</v>
      </c>
      <c r="BN34" s="343">
        <v>40000</v>
      </c>
      <c r="BO34" s="343">
        <v>185079</v>
      </c>
      <c r="BP34" s="343"/>
      <c r="BQ34" s="343"/>
      <c r="BR34" s="343"/>
      <c r="BS34" s="343"/>
      <c r="BT34" s="343"/>
      <c r="BU34" s="343"/>
      <c r="BV34" s="343"/>
      <c r="BW34" s="344">
        <f t="shared" si="11"/>
        <v>3243025</v>
      </c>
      <c r="BX34" s="345" t="s">
        <v>12</v>
      </c>
      <c r="BY34" s="344">
        <f t="shared" si="12"/>
        <v>7542005</v>
      </c>
      <c r="BZ34" s="345" t="s">
        <v>12</v>
      </c>
      <c r="CA34" s="344">
        <f t="shared" si="3"/>
        <v>97730</v>
      </c>
      <c r="CB34" s="345" t="s">
        <v>12</v>
      </c>
      <c r="CC34" s="346"/>
      <c r="CD34" s="345"/>
      <c r="CE34" s="344">
        <f t="shared" si="4"/>
        <v>3168505</v>
      </c>
      <c r="CF34" s="345"/>
      <c r="CG34" s="347">
        <v>2119138</v>
      </c>
      <c r="CH34" s="347">
        <v>1000000</v>
      </c>
      <c r="CI34" s="344">
        <f t="shared" si="13"/>
        <v>49367</v>
      </c>
      <c r="CJ34" s="301" t="s">
        <v>750</v>
      </c>
      <c r="CK34" s="297">
        <v>21</v>
      </c>
      <c r="CL34" s="302" t="s">
        <v>211</v>
      </c>
      <c r="CM34" s="302"/>
      <c r="CN34" s="302"/>
      <c r="CO34" s="321">
        <f>(+AC44)</f>
        <v>43434</v>
      </c>
      <c r="CP34" s="304" t="s">
        <v>12</v>
      </c>
      <c r="CQ34" s="302" t="s">
        <v>212</v>
      </c>
      <c r="CR34" s="302"/>
      <c r="CS34" s="302"/>
      <c r="CT34" s="302"/>
      <c r="CU34" s="302"/>
      <c r="CV34" s="302" t="s">
        <v>213</v>
      </c>
      <c r="CW34" s="302"/>
      <c r="CX34" s="302"/>
      <c r="CY34" s="302"/>
      <c r="CZ34" s="302">
        <f>(+CO74+CO75)</f>
        <v>1609013</v>
      </c>
    </row>
    <row r="35" spans="1:104" x14ac:dyDescent="0.2">
      <c r="A35" s="299">
        <f t="shared" si="0"/>
        <v>1</v>
      </c>
      <c r="B35" s="338" t="s">
        <v>361</v>
      </c>
      <c r="C35" s="395">
        <v>2489065</v>
      </c>
      <c r="D35" s="345"/>
      <c r="E35" s="395">
        <v>174088</v>
      </c>
      <c r="F35" s="343"/>
      <c r="G35" s="343"/>
      <c r="H35" s="343"/>
      <c r="I35" s="343"/>
      <c r="J35" s="343"/>
      <c r="K35" s="343"/>
      <c r="L35" s="343"/>
      <c r="M35" s="395">
        <v>4650</v>
      </c>
      <c r="N35" s="344">
        <f t="shared" si="5"/>
        <v>178738</v>
      </c>
      <c r="O35" s="345"/>
      <c r="P35" s="395">
        <v>3332173</v>
      </c>
      <c r="Q35" s="395">
        <v>504010</v>
      </c>
      <c r="R35" s="395">
        <v>3145127</v>
      </c>
      <c r="S35" s="343"/>
      <c r="T35" s="343"/>
      <c r="U35" s="343"/>
      <c r="V35" s="395">
        <v>2345155</v>
      </c>
      <c r="W35" s="348">
        <f t="shared" si="6"/>
        <v>9326465</v>
      </c>
      <c r="X35" s="345"/>
      <c r="Y35" s="395">
        <v>1795</v>
      </c>
      <c r="Z35" s="343"/>
      <c r="AA35" s="395">
        <v>21673</v>
      </c>
      <c r="AB35" s="343"/>
      <c r="AC35" s="395">
        <v>43434</v>
      </c>
      <c r="AD35" s="395">
        <v>847254</v>
      </c>
      <c r="AE35" s="344">
        <f t="shared" si="1"/>
        <v>914156</v>
      </c>
      <c r="AF35" s="345"/>
      <c r="AG35" s="344">
        <f t="shared" si="2"/>
        <v>10419359</v>
      </c>
      <c r="AH35" s="345"/>
      <c r="AI35" s="343"/>
      <c r="AJ35" s="395">
        <v>124150</v>
      </c>
      <c r="AK35" s="343"/>
      <c r="AL35" s="343"/>
      <c r="AM35" s="344">
        <f t="shared" si="7"/>
        <v>124150</v>
      </c>
      <c r="AN35" s="345"/>
      <c r="AO35" s="395">
        <v>301993</v>
      </c>
      <c r="AP35" s="395">
        <v>189176</v>
      </c>
      <c r="AQ35" s="343"/>
      <c r="AR35" s="395">
        <v>66826</v>
      </c>
      <c r="AS35" s="344">
        <f t="shared" si="8"/>
        <v>557995</v>
      </c>
      <c r="AT35" s="345"/>
      <c r="AU35" s="395">
        <v>630589</v>
      </c>
      <c r="AV35" s="395">
        <v>81076</v>
      </c>
      <c r="AW35" s="395">
        <v>290720</v>
      </c>
      <c r="AX35" s="395">
        <v>936762</v>
      </c>
      <c r="AY35" s="395">
        <v>3085</v>
      </c>
      <c r="AZ35" s="395">
        <v>786040</v>
      </c>
      <c r="BA35" s="344">
        <f t="shared" si="9"/>
        <v>2728272</v>
      </c>
      <c r="BB35" s="345"/>
      <c r="BC35" s="395">
        <v>638400</v>
      </c>
      <c r="BD35" s="395">
        <v>28920</v>
      </c>
      <c r="BE35" s="395">
        <v>886051</v>
      </c>
      <c r="BF35" s="395">
        <v>354094</v>
      </c>
      <c r="BG35" s="344">
        <f t="shared" si="10"/>
        <v>1907465</v>
      </c>
      <c r="BH35" s="345"/>
      <c r="BI35" s="395">
        <v>606378</v>
      </c>
      <c r="BJ35" s="345"/>
      <c r="BK35" s="395">
        <v>3900</v>
      </c>
      <c r="BL35" s="395">
        <v>4803</v>
      </c>
      <c r="BM35" s="395">
        <v>6140</v>
      </c>
      <c r="BN35" s="395">
        <v>465025</v>
      </c>
      <c r="BO35" s="343"/>
      <c r="BP35" s="343"/>
      <c r="BQ35" s="343"/>
      <c r="BR35" s="343"/>
      <c r="BS35" s="343"/>
      <c r="BT35" s="395">
        <v>1650</v>
      </c>
      <c r="BU35" s="343"/>
      <c r="BV35" s="343"/>
      <c r="BW35" s="344">
        <f t="shared" si="11"/>
        <v>481518</v>
      </c>
      <c r="BX35" s="345" t="s">
        <v>12</v>
      </c>
      <c r="BY35" s="344">
        <f t="shared" si="12"/>
        <v>6405778</v>
      </c>
      <c r="BZ35" s="345" t="s">
        <v>12</v>
      </c>
      <c r="CA35" s="344">
        <f t="shared" si="3"/>
        <v>4013581</v>
      </c>
      <c r="CB35" s="345" t="s">
        <v>12</v>
      </c>
      <c r="CC35" s="346"/>
      <c r="CD35" s="345"/>
      <c r="CE35" s="344">
        <f t="shared" si="4"/>
        <v>6502646</v>
      </c>
      <c r="CF35" s="345"/>
      <c r="CG35" s="395">
        <v>6502646</v>
      </c>
      <c r="CH35" s="347"/>
      <c r="CI35" s="344">
        <f t="shared" si="13"/>
        <v>0</v>
      </c>
      <c r="CJ35" s="301" t="s">
        <v>732</v>
      </c>
      <c r="CK35" s="297">
        <v>22</v>
      </c>
      <c r="CL35" s="302" t="s">
        <v>215</v>
      </c>
      <c r="CM35" s="302"/>
      <c r="CN35" s="302"/>
      <c r="CO35" s="321">
        <f>(+AD44)</f>
        <v>2955150</v>
      </c>
      <c r="CP35" s="304" t="s">
        <v>12</v>
      </c>
      <c r="CQ35" s="302"/>
      <c r="CR35" s="302"/>
      <c r="CS35" s="302"/>
      <c r="CT35" s="302"/>
      <c r="CU35" s="302"/>
      <c r="CV35" s="302" t="s">
        <v>216</v>
      </c>
      <c r="CW35" s="302"/>
      <c r="CX35" s="302"/>
      <c r="CY35" s="302"/>
      <c r="CZ35" s="302">
        <f>(+CZ20+CZ28+CZ32+CZ34)</f>
        <v>160885346.73999998</v>
      </c>
    </row>
    <row r="36" spans="1:104" x14ac:dyDescent="0.2">
      <c r="A36" s="299">
        <f t="shared" si="0"/>
        <v>1</v>
      </c>
      <c r="B36" s="338" t="s">
        <v>454</v>
      </c>
      <c r="C36" s="346">
        <v>1854514</v>
      </c>
      <c r="D36" s="345"/>
      <c r="E36" s="343"/>
      <c r="F36" s="343">
        <v>21705</v>
      </c>
      <c r="G36" s="343"/>
      <c r="H36" s="343">
        <v>20000</v>
      </c>
      <c r="I36" s="343"/>
      <c r="J36" s="343"/>
      <c r="K36" s="343"/>
      <c r="L36" s="343"/>
      <c r="M36" s="343">
        <v>169077</v>
      </c>
      <c r="N36" s="344">
        <f t="shared" si="5"/>
        <v>210782</v>
      </c>
      <c r="O36" s="345"/>
      <c r="P36" s="343">
        <v>3761367</v>
      </c>
      <c r="Q36" s="343"/>
      <c r="R36" s="343"/>
      <c r="S36" s="343"/>
      <c r="T36" s="343"/>
      <c r="U36" s="343"/>
      <c r="V36" s="343">
        <v>148560</v>
      </c>
      <c r="W36" s="348">
        <f t="shared" si="6"/>
        <v>3909927</v>
      </c>
      <c r="X36" s="345"/>
      <c r="Y36" s="343">
        <v>65725</v>
      </c>
      <c r="Z36" s="343"/>
      <c r="AA36" s="343"/>
      <c r="AB36" s="343"/>
      <c r="AC36" s="343"/>
      <c r="AD36" s="343">
        <v>50000</v>
      </c>
      <c r="AE36" s="344">
        <f t="shared" si="1"/>
        <v>115725</v>
      </c>
      <c r="AF36" s="345"/>
      <c r="AG36" s="344">
        <f t="shared" si="2"/>
        <v>4236434</v>
      </c>
      <c r="AH36" s="345"/>
      <c r="AI36" s="343">
        <v>33561</v>
      </c>
      <c r="AJ36" s="343">
        <v>11038</v>
      </c>
      <c r="AK36" s="343"/>
      <c r="AL36" s="343"/>
      <c r="AM36" s="344">
        <f t="shared" si="7"/>
        <v>44599</v>
      </c>
      <c r="AN36" s="345"/>
      <c r="AO36" s="343">
        <v>234783</v>
      </c>
      <c r="AP36" s="343">
        <v>109053</v>
      </c>
      <c r="AQ36" s="343"/>
      <c r="AR36" s="343"/>
      <c r="AS36" s="344">
        <f t="shared" si="8"/>
        <v>343836</v>
      </c>
      <c r="AT36" s="345"/>
      <c r="AU36" s="343">
        <v>884366</v>
      </c>
      <c r="AV36" s="343">
        <v>209785</v>
      </c>
      <c r="AW36" s="343">
        <v>214485</v>
      </c>
      <c r="AX36" s="343">
        <v>98494</v>
      </c>
      <c r="AY36" s="343"/>
      <c r="AZ36" s="343">
        <v>228348</v>
      </c>
      <c r="BA36" s="344">
        <f t="shared" si="9"/>
        <v>1635478</v>
      </c>
      <c r="BB36" s="345"/>
      <c r="BC36" s="343">
        <v>326914</v>
      </c>
      <c r="BD36" s="343">
        <v>99356</v>
      </c>
      <c r="BE36" s="343">
        <v>90156</v>
      </c>
      <c r="BF36" s="343"/>
      <c r="BG36" s="344">
        <f t="shared" si="10"/>
        <v>516426</v>
      </c>
      <c r="BH36" s="345"/>
      <c r="BI36" s="350">
        <v>162219</v>
      </c>
      <c r="BJ36" s="345"/>
      <c r="BK36" s="343"/>
      <c r="BL36" s="343"/>
      <c r="BM36" s="343"/>
      <c r="BN36" s="343">
        <v>2975</v>
      </c>
      <c r="BO36" s="343">
        <v>164605</v>
      </c>
      <c r="BP36" s="343"/>
      <c r="BQ36" s="343"/>
      <c r="BR36" s="343"/>
      <c r="BS36" s="343"/>
      <c r="BT36" s="343"/>
      <c r="BU36" s="343"/>
      <c r="BV36" s="343"/>
      <c r="BW36" s="344">
        <f t="shared" si="11"/>
        <v>167580</v>
      </c>
      <c r="BX36" s="345" t="s">
        <v>12</v>
      </c>
      <c r="BY36" s="344">
        <f t="shared" si="12"/>
        <v>2870138</v>
      </c>
      <c r="BZ36" s="345" t="s">
        <v>12</v>
      </c>
      <c r="CA36" s="344">
        <f t="shared" si="3"/>
        <v>1366296</v>
      </c>
      <c r="CB36" s="345" t="s">
        <v>12</v>
      </c>
      <c r="CC36" s="346"/>
      <c r="CD36" s="345"/>
      <c r="CE36" s="344">
        <f t="shared" si="4"/>
        <v>3220810</v>
      </c>
      <c r="CF36" s="345"/>
      <c r="CG36" s="347">
        <v>3220810</v>
      </c>
      <c r="CH36" s="347"/>
      <c r="CI36" s="344">
        <f t="shared" si="13"/>
        <v>0</v>
      </c>
      <c r="CJ36" s="301" t="s">
        <v>750</v>
      </c>
      <c r="CK36" s="297">
        <v>23</v>
      </c>
      <c r="CL36" s="302" t="s">
        <v>218</v>
      </c>
      <c r="CM36" s="302"/>
      <c r="CN36" s="302"/>
      <c r="CO36" s="321">
        <f>(+AE44)</f>
        <v>26333521.920000002</v>
      </c>
      <c r="CP36" s="304" t="s">
        <v>12</v>
      </c>
      <c r="CQ36" s="302"/>
      <c r="CR36" s="302"/>
      <c r="CS36" s="302"/>
      <c r="CT36" s="302"/>
      <c r="CU36" s="302"/>
      <c r="CV36" s="302"/>
      <c r="CW36" s="302"/>
      <c r="CX36" s="302"/>
      <c r="CY36" s="302"/>
      <c r="CZ36" s="302"/>
    </row>
    <row r="37" spans="1:104" x14ac:dyDescent="0.2">
      <c r="A37" s="299">
        <f t="shared" si="0"/>
        <v>1</v>
      </c>
      <c r="B37" s="338" t="s">
        <v>455</v>
      </c>
      <c r="C37" s="395">
        <v>1849770</v>
      </c>
      <c r="D37" s="345"/>
      <c r="E37" s="395">
        <v>265119</v>
      </c>
      <c r="F37" s="343"/>
      <c r="G37" s="343"/>
      <c r="H37" s="343"/>
      <c r="I37" s="343"/>
      <c r="J37" s="343"/>
      <c r="K37" s="343"/>
      <c r="L37" s="343"/>
      <c r="M37" s="395">
        <v>64705</v>
      </c>
      <c r="N37" s="344">
        <f t="shared" si="5"/>
        <v>329824</v>
      </c>
      <c r="O37" s="345"/>
      <c r="P37" s="395">
        <v>1188681</v>
      </c>
      <c r="Q37" s="395">
        <v>350306</v>
      </c>
      <c r="R37" s="395">
        <v>1250958</v>
      </c>
      <c r="S37" s="343"/>
      <c r="T37" s="343"/>
      <c r="U37" s="395">
        <v>234739</v>
      </c>
      <c r="V37" s="395">
        <v>12055</v>
      </c>
      <c r="W37" s="348">
        <f t="shared" si="6"/>
        <v>3036739</v>
      </c>
      <c r="X37" s="345"/>
      <c r="Y37" s="343"/>
      <c r="Z37" s="343"/>
      <c r="AA37" s="343"/>
      <c r="AB37" s="343"/>
      <c r="AC37" s="343"/>
      <c r="AD37" s="343"/>
      <c r="AE37" s="344">
        <f t="shared" si="1"/>
        <v>0</v>
      </c>
      <c r="AF37" s="345"/>
      <c r="AG37" s="344">
        <f t="shared" si="2"/>
        <v>3366563</v>
      </c>
      <c r="AH37" s="345"/>
      <c r="AI37" s="343"/>
      <c r="AJ37" s="395">
        <v>40006</v>
      </c>
      <c r="AK37" s="343"/>
      <c r="AL37" s="395">
        <v>2949</v>
      </c>
      <c r="AM37" s="344">
        <f t="shared" si="7"/>
        <v>42955</v>
      </c>
      <c r="AN37" s="345"/>
      <c r="AO37" s="395">
        <v>239546</v>
      </c>
      <c r="AP37" s="395">
        <v>1589</v>
      </c>
      <c r="AQ37" s="343"/>
      <c r="AR37" s="343"/>
      <c r="AS37" s="344">
        <f>(SUM(AO37:AR37))</f>
        <v>241135</v>
      </c>
      <c r="AT37" s="345"/>
      <c r="AU37" s="395">
        <v>506995</v>
      </c>
      <c r="AV37" s="395">
        <v>4432</v>
      </c>
      <c r="AW37" s="395">
        <v>22456</v>
      </c>
      <c r="AX37" s="395">
        <v>112282</v>
      </c>
      <c r="AY37" s="343"/>
      <c r="AZ37" s="395">
        <v>57534</v>
      </c>
      <c r="BA37" s="344">
        <f>(SUM(AU37:AZ37))</f>
        <v>703699</v>
      </c>
      <c r="BB37" s="345"/>
      <c r="BC37" s="343"/>
      <c r="BD37" s="395">
        <v>74122</v>
      </c>
      <c r="BE37" s="395">
        <v>181415</v>
      </c>
      <c r="BF37" s="395">
        <v>115</v>
      </c>
      <c r="BG37" s="344">
        <f t="shared" si="10"/>
        <v>255652</v>
      </c>
      <c r="BH37" s="345"/>
      <c r="BI37" s="395">
        <v>33123</v>
      </c>
      <c r="BJ37" s="345"/>
      <c r="BK37" s="343"/>
      <c r="BL37" s="343"/>
      <c r="BM37" s="343"/>
      <c r="BN37" s="343"/>
      <c r="BO37" s="395">
        <v>58242</v>
      </c>
      <c r="BP37" s="343"/>
      <c r="BQ37" s="343"/>
      <c r="BR37" s="343"/>
      <c r="BS37" s="343"/>
      <c r="BT37" s="395">
        <v>2195</v>
      </c>
      <c r="BU37" s="343"/>
      <c r="BV37" s="343"/>
      <c r="BW37" s="344">
        <f t="shared" si="11"/>
        <v>60437</v>
      </c>
      <c r="BX37" s="345" t="s">
        <v>12</v>
      </c>
      <c r="BY37" s="344">
        <f t="shared" si="12"/>
        <v>1337001</v>
      </c>
      <c r="BZ37" s="345" t="s">
        <v>12</v>
      </c>
      <c r="CA37" s="344">
        <f t="shared" si="3"/>
        <v>2029562</v>
      </c>
      <c r="CB37" s="345" t="s">
        <v>12</v>
      </c>
      <c r="CC37" s="395">
        <v>12784</v>
      </c>
      <c r="CD37" s="345"/>
      <c r="CE37" s="344">
        <f t="shared" si="4"/>
        <v>3892116</v>
      </c>
      <c r="CF37" s="345"/>
      <c r="CG37" s="395">
        <v>3279332</v>
      </c>
      <c r="CH37" s="395">
        <v>612784</v>
      </c>
      <c r="CI37" s="344">
        <f t="shared" si="13"/>
        <v>0</v>
      </c>
      <c r="CJ37" s="301" t="s">
        <v>732</v>
      </c>
      <c r="CK37" s="297"/>
      <c r="CL37" s="302"/>
      <c r="CM37" s="302"/>
      <c r="CN37" s="302"/>
      <c r="CO37" s="321"/>
      <c r="CP37" s="304" t="s">
        <v>12</v>
      </c>
      <c r="CQ37" s="302" t="s">
        <v>220</v>
      </c>
      <c r="CR37" s="302"/>
      <c r="CS37" s="302"/>
      <c r="CT37" s="302"/>
      <c r="CU37" s="302"/>
      <c r="CV37" s="302"/>
      <c r="CW37" s="302" t="s">
        <v>221</v>
      </c>
      <c r="CX37" s="302"/>
      <c r="CY37" s="302"/>
      <c r="CZ37" s="302"/>
    </row>
    <row r="38" spans="1:104" x14ac:dyDescent="0.2">
      <c r="A38" s="299">
        <f t="shared" si="0"/>
        <v>1</v>
      </c>
      <c r="B38" s="338" t="s">
        <v>373</v>
      </c>
      <c r="C38" s="395">
        <v>2011343</v>
      </c>
      <c r="D38" s="345"/>
      <c r="E38" s="395">
        <v>290250</v>
      </c>
      <c r="F38" s="395">
        <v>10000</v>
      </c>
      <c r="G38" s="343"/>
      <c r="H38" s="343"/>
      <c r="I38" s="343"/>
      <c r="J38" s="343"/>
      <c r="K38" s="343"/>
      <c r="L38" s="343"/>
      <c r="M38" s="396">
        <v>874</v>
      </c>
      <c r="N38" s="344">
        <f t="shared" si="5"/>
        <v>301124</v>
      </c>
      <c r="O38" s="345"/>
      <c r="P38" s="395">
        <v>1269034</v>
      </c>
      <c r="Q38" s="395">
        <v>192044</v>
      </c>
      <c r="R38" s="395">
        <v>1198063</v>
      </c>
      <c r="S38" s="395">
        <v>67340</v>
      </c>
      <c r="T38" s="343"/>
      <c r="U38" s="395">
        <v>2000</v>
      </c>
      <c r="V38" s="343"/>
      <c r="W38" s="348">
        <f t="shared" si="6"/>
        <v>2728481</v>
      </c>
      <c r="X38" s="345"/>
      <c r="Y38" s="343"/>
      <c r="Z38" s="343"/>
      <c r="AA38" s="343"/>
      <c r="AB38" s="343"/>
      <c r="AC38" s="343"/>
      <c r="AD38" s="343"/>
      <c r="AE38" s="344">
        <f t="shared" si="1"/>
        <v>0</v>
      </c>
      <c r="AF38" s="345"/>
      <c r="AG38" s="344">
        <f t="shared" si="2"/>
        <v>3029605</v>
      </c>
      <c r="AH38" s="345"/>
      <c r="AI38" s="343"/>
      <c r="AJ38" s="343"/>
      <c r="AK38" s="343"/>
      <c r="AL38" s="343"/>
      <c r="AM38" s="344">
        <f t="shared" si="7"/>
        <v>0</v>
      </c>
      <c r="AN38" s="345"/>
      <c r="AO38" s="395">
        <v>495627</v>
      </c>
      <c r="AP38" s="395">
        <v>107435</v>
      </c>
      <c r="AQ38" s="343"/>
      <c r="AR38" s="343"/>
      <c r="AS38" s="344">
        <f t="shared" si="8"/>
        <v>603062</v>
      </c>
      <c r="AT38" s="345"/>
      <c r="AU38" s="395">
        <v>21416</v>
      </c>
      <c r="AV38" s="395">
        <v>45111</v>
      </c>
      <c r="AW38" s="395">
        <v>52612</v>
      </c>
      <c r="AX38" s="395">
        <v>28091</v>
      </c>
      <c r="AY38" s="395">
        <v>2115</v>
      </c>
      <c r="AZ38" s="395">
        <v>274099</v>
      </c>
      <c r="BA38" s="344">
        <f t="shared" si="9"/>
        <v>423444</v>
      </c>
      <c r="BB38" s="345"/>
      <c r="BC38" s="395">
        <v>120069</v>
      </c>
      <c r="BD38" s="395">
        <v>117897</v>
      </c>
      <c r="BE38" s="395">
        <v>369065</v>
      </c>
      <c r="BF38" s="395">
        <v>23046</v>
      </c>
      <c r="BG38" s="344">
        <f t="shared" si="10"/>
        <v>630077</v>
      </c>
      <c r="BH38" s="345"/>
      <c r="BI38" s="395">
        <v>269580</v>
      </c>
      <c r="BJ38" s="345"/>
      <c r="BK38" s="343"/>
      <c r="BL38" s="343"/>
      <c r="BM38" s="343"/>
      <c r="BN38" s="395">
        <v>2445</v>
      </c>
      <c r="BO38" s="395">
        <v>9541</v>
      </c>
      <c r="BP38" s="343"/>
      <c r="BQ38" s="343"/>
      <c r="BR38" s="343"/>
      <c r="BS38" s="343"/>
      <c r="BT38" s="395">
        <v>12141</v>
      </c>
      <c r="BU38" s="343"/>
      <c r="BV38" s="343"/>
      <c r="BW38" s="344">
        <f t="shared" si="11"/>
        <v>24127</v>
      </c>
      <c r="BX38" s="345" t="s">
        <v>12</v>
      </c>
      <c r="BY38" s="344">
        <f t="shared" si="12"/>
        <v>1950290</v>
      </c>
      <c r="BZ38" s="345" t="s">
        <v>12</v>
      </c>
      <c r="CA38" s="344">
        <f t="shared" si="3"/>
        <v>1079315</v>
      </c>
      <c r="CB38" s="345" t="s">
        <v>12</v>
      </c>
      <c r="CC38" s="346"/>
      <c r="CD38" s="345"/>
      <c r="CE38" s="344">
        <f t="shared" si="4"/>
        <v>3090658</v>
      </c>
      <c r="CF38" s="345"/>
      <c r="CG38" s="395">
        <v>1715510</v>
      </c>
      <c r="CH38" s="395">
        <v>1375148</v>
      </c>
      <c r="CI38" s="344">
        <f t="shared" si="13"/>
        <v>0</v>
      </c>
      <c r="CJ38" s="301" t="s">
        <v>732</v>
      </c>
      <c r="CK38" s="297"/>
      <c r="CL38" s="302"/>
      <c r="CM38" s="302"/>
      <c r="CN38" s="302"/>
      <c r="CO38" s="321"/>
      <c r="CP38" s="304" t="s">
        <v>12</v>
      </c>
      <c r="CQ38" s="302" t="s">
        <v>223</v>
      </c>
      <c r="CR38" s="302"/>
      <c r="CS38" s="302"/>
      <c r="CT38" s="302"/>
      <c r="CU38" s="302"/>
      <c r="CV38" s="302"/>
      <c r="CW38" s="302"/>
      <c r="CX38" s="302"/>
      <c r="CY38" s="302"/>
      <c r="CZ38" s="302"/>
    </row>
    <row r="39" spans="1:104" x14ac:dyDescent="0.2">
      <c r="A39" s="299">
        <f t="shared" si="0"/>
        <v>1</v>
      </c>
      <c r="B39" s="338" t="s">
        <v>398</v>
      </c>
      <c r="C39" s="346">
        <v>3532781</v>
      </c>
      <c r="D39" s="345"/>
      <c r="E39" s="343">
        <v>-34</v>
      </c>
      <c r="F39" s="343">
        <v>27000</v>
      </c>
      <c r="G39" s="343">
        <v>93195</v>
      </c>
      <c r="H39" s="343"/>
      <c r="I39" s="343"/>
      <c r="J39" s="343"/>
      <c r="K39" s="343"/>
      <c r="L39" s="343"/>
      <c r="M39" s="343">
        <v>104435</v>
      </c>
      <c r="N39" s="344">
        <f t="shared" si="5"/>
        <v>224596</v>
      </c>
      <c r="O39" s="345"/>
      <c r="P39" s="343">
        <v>3396353</v>
      </c>
      <c r="Q39" s="343"/>
      <c r="R39" s="343"/>
      <c r="S39" s="343"/>
      <c r="T39" s="343"/>
      <c r="U39" s="343"/>
      <c r="V39" s="343"/>
      <c r="W39" s="348">
        <f t="shared" si="6"/>
        <v>3396353</v>
      </c>
      <c r="X39" s="345"/>
      <c r="Y39" s="343">
        <v>1496528</v>
      </c>
      <c r="Z39" s="343"/>
      <c r="AA39" s="343"/>
      <c r="AB39" s="343"/>
      <c r="AC39" s="343"/>
      <c r="AD39" s="343">
        <v>278185</v>
      </c>
      <c r="AE39" s="344">
        <f t="shared" si="1"/>
        <v>1774713</v>
      </c>
      <c r="AF39" s="345"/>
      <c r="AG39" s="344">
        <f t="shared" si="2"/>
        <v>5395662</v>
      </c>
      <c r="AH39" s="345"/>
      <c r="AI39" s="343"/>
      <c r="AJ39" s="343"/>
      <c r="AK39" s="343"/>
      <c r="AL39" s="343"/>
      <c r="AM39" s="344">
        <f t="shared" si="7"/>
        <v>0</v>
      </c>
      <c r="AN39" s="345"/>
      <c r="AO39" s="343">
        <v>529549</v>
      </c>
      <c r="AP39" s="343">
        <v>273003</v>
      </c>
      <c r="AQ39" s="343"/>
      <c r="AR39" s="343">
        <v>1906</v>
      </c>
      <c r="AS39" s="344">
        <f>(SUM(AO39:AR39))</f>
        <v>804458</v>
      </c>
      <c r="AT39" s="345"/>
      <c r="AU39" s="343">
        <v>100308</v>
      </c>
      <c r="AV39" s="343">
        <v>59923</v>
      </c>
      <c r="AW39" s="343">
        <v>908292</v>
      </c>
      <c r="AX39" s="343">
        <v>429268</v>
      </c>
      <c r="AY39" s="343">
        <v>139064</v>
      </c>
      <c r="AZ39" s="343">
        <v>196918</v>
      </c>
      <c r="BA39" s="344">
        <f t="shared" si="9"/>
        <v>1833773</v>
      </c>
      <c r="BB39" s="345"/>
      <c r="BC39" s="343">
        <v>122607</v>
      </c>
      <c r="BD39" s="343">
        <v>312552</v>
      </c>
      <c r="BE39" s="343">
        <v>222258</v>
      </c>
      <c r="BF39" s="343"/>
      <c r="BG39" s="344">
        <f t="shared" si="10"/>
        <v>657417</v>
      </c>
      <c r="BH39" s="345"/>
      <c r="BI39" s="350">
        <v>551675</v>
      </c>
      <c r="BJ39" s="345"/>
      <c r="BK39" s="343"/>
      <c r="BL39" s="343"/>
      <c r="BM39" s="343"/>
      <c r="BN39" s="343"/>
      <c r="BO39" s="343">
        <v>427204</v>
      </c>
      <c r="BP39" s="343"/>
      <c r="BQ39" s="343"/>
      <c r="BR39" s="343"/>
      <c r="BS39" s="343"/>
      <c r="BT39" s="343"/>
      <c r="BU39" s="343"/>
      <c r="BV39" s="343">
        <v>72724</v>
      </c>
      <c r="BW39" s="344">
        <f>((SUM(BK39:BV39)))</f>
        <v>499928</v>
      </c>
      <c r="BX39" s="345" t="s">
        <v>12</v>
      </c>
      <c r="BY39" s="344">
        <f t="shared" si="12"/>
        <v>4347251</v>
      </c>
      <c r="BZ39" s="345" t="s">
        <v>12</v>
      </c>
      <c r="CA39" s="344">
        <f t="shared" si="3"/>
        <v>1048411</v>
      </c>
      <c r="CB39" s="345" t="s">
        <v>12</v>
      </c>
      <c r="CC39" s="346"/>
      <c r="CD39" s="345"/>
      <c r="CE39" s="344">
        <f t="shared" si="4"/>
        <v>4581192</v>
      </c>
      <c r="CF39" s="345"/>
      <c r="CG39" s="347">
        <v>31280000</v>
      </c>
      <c r="CH39" s="347"/>
      <c r="CI39" s="344">
        <f t="shared" si="13"/>
        <v>-26698808</v>
      </c>
      <c r="CJ39" s="301" t="s">
        <v>750</v>
      </c>
      <c r="CK39" s="297"/>
      <c r="CL39" s="302"/>
      <c r="CM39" s="302"/>
      <c r="CN39" s="302"/>
      <c r="CO39" s="321"/>
      <c r="CP39" s="304" t="s">
        <v>12</v>
      </c>
      <c r="CQ39" s="302"/>
      <c r="CR39" s="302"/>
      <c r="CS39" s="302"/>
      <c r="CT39" s="302"/>
      <c r="CU39" s="302"/>
      <c r="CV39" s="302"/>
      <c r="CW39" s="302"/>
      <c r="CX39" s="302"/>
      <c r="CY39" s="302"/>
      <c r="CZ39" s="302"/>
    </row>
    <row r="40" spans="1:104" x14ac:dyDescent="0.2">
      <c r="A40" s="299">
        <f t="shared" si="0"/>
        <v>1</v>
      </c>
      <c r="B40" s="338" t="s">
        <v>411</v>
      </c>
      <c r="C40" s="395">
        <v>4596578</v>
      </c>
      <c r="D40" s="345"/>
      <c r="E40" s="395">
        <v>1003529</v>
      </c>
      <c r="F40" s="343"/>
      <c r="G40" s="395">
        <v>32041</v>
      </c>
      <c r="H40" s="343"/>
      <c r="I40" s="343"/>
      <c r="J40" s="343"/>
      <c r="K40" s="395">
        <v>836746</v>
      </c>
      <c r="L40" s="343"/>
      <c r="M40" s="395">
        <v>22565</v>
      </c>
      <c r="N40" s="344">
        <f t="shared" si="5"/>
        <v>1894881</v>
      </c>
      <c r="O40" s="345"/>
      <c r="P40" s="395">
        <v>1757467</v>
      </c>
      <c r="Q40" s="395">
        <v>269373</v>
      </c>
      <c r="R40" s="395">
        <v>1668667</v>
      </c>
      <c r="S40" s="395">
        <v>6635</v>
      </c>
      <c r="T40" s="343"/>
      <c r="U40" s="343"/>
      <c r="V40" s="343"/>
      <c r="W40" s="348">
        <f t="shared" si="6"/>
        <v>3702142</v>
      </c>
      <c r="X40" s="345"/>
      <c r="Y40" s="395">
        <v>30918</v>
      </c>
      <c r="Z40" s="343"/>
      <c r="AA40" s="343"/>
      <c r="AB40" s="395">
        <v>270538</v>
      </c>
      <c r="AC40" s="343"/>
      <c r="AD40" s="343"/>
      <c r="AE40" s="344">
        <f t="shared" si="1"/>
        <v>301456</v>
      </c>
      <c r="AF40" s="345"/>
      <c r="AG40" s="344">
        <f t="shared" si="2"/>
        <v>5898479</v>
      </c>
      <c r="AH40" s="345"/>
      <c r="AI40" s="395">
        <v>366573</v>
      </c>
      <c r="AJ40" s="343"/>
      <c r="AK40" s="343"/>
      <c r="AL40" s="395">
        <v>40953</v>
      </c>
      <c r="AM40" s="344">
        <f>(SUM(AI40:AL40))</f>
        <v>407526</v>
      </c>
      <c r="AN40" s="345"/>
      <c r="AO40" s="395">
        <v>829289</v>
      </c>
      <c r="AP40" s="395">
        <v>77983</v>
      </c>
      <c r="AQ40" s="343"/>
      <c r="AR40" s="395">
        <v>30078</v>
      </c>
      <c r="AS40" s="344">
        <f t="shared" si="8"/>
        <v>937350</v>
      </c>
      <c r="AT40" s="345"/>
      <c r="AU40" s="395">
        <v>414106</v>
      </c>
      <c r="AV40" s="395">
        <v>63550</v>
      </c>
      <c r="AW40" s="396">
        <v>390580</v>
      </c>
      <c r="AX40" s="395">
        <v>136703</v>
      </c>
      <c r="AY40" s="343"/>
      <c r="AZ40" s="395">
        <v>21720</v>
      </c>
      <c r="BA40" s="344">
        <f t="shared" si="9"/>
        <v>1026659</v>
      </c>
      <c r="BB40" s="345"/>
      <c r="BC40" s="395">
        <v>77427</v>
      </c>
      <c r="BD40" s="395">
        <v>290677</v>
      </c>
      <c r="BE40" s="395">
        <v>335685</v>
      </c>
      <c r="BF40" s="343"/>
      <c r="BG40" s="344">
        <f t="shared" si="10"/>
        <v>703789</v>
      </c>
      <c r="BH40" s="345"/>
      <c r="BI40" s="395">
        <v>191872</v>
      </c>
      <c r="BJ40" s="345"/>
      <c r="BK40" s="343"/>
      <c r="BL40" s="343"/>
      <c r="BM40" s="343"/>
      <c r="BN40" s="343"/>
      <c r="BO40" s="343"/>
      <c r="BP40" s="343"/>
      <c r="BQ40" s="343"/>
      <c r="BR40" s="343"/>
      <c r="BS40" s="343"/>
      <c r="BT40" s="343"/>
      <c r="BU40" s="343"/>
      <c r="BV40" s="395">
        <v>120773</v>
      </c>
      <c r="BW40" s="344">
        <f t="shared" si="11"/>
        <v>120773</v>
      </c>
      <c r="BX40" s="345" t="s">
        <v>12</v>
      </c>
      <c r="BY40" s="344">
        <f>(+BW40+BI40+BG40+BA40+AS40+AM40)</f>
        <v>3387969</v>
      </c>
      <c r="BZ40" s="345" t="s">
        <v>12</v>
      </c>
      <c r="CA40" s="344">
        <f t="shared" si="3"/>
        <v>2510510</v>
      </c>
      <c r="CB40" s="345" t="s">
        <v>12</v>
      </c>
      <c r="CC40" s="346"/>
      <c r="CD40" s="345"/>
      <c r="CE40" s="344">
        <f t="shared" si="4"/>
        <v>7107088</v>
      </c>
      <c r="CF40" s="345"/>
      <c r="CG40" s="395">
        <v>5907088</v>
      </c>
      <c r="CH40" s="395">
        <v>1200000</v>
      </c>
      <c r="CI40" s="344">
        <f t="shared" si="13"/>
        <v>0</v>
      </c>
      <c r="CJ40" s="301" t="s">
        <v>732</v>
      </c>
      <c r="CK40" s="297"/>
      <c r="CL40" s="302"/>
      <c r="CM40" s="302"/>
      <c r="CN40" s="302"/>
      <c r="CO40" s="321"/>
      <c r="CP40" s="304" t="s">
        <v>12</v>
      </c>
      <c r="CQ40" s="302" t="s">
        <v>226</v>
      </c>
      <c r="CR40" s="302"/>
      <c r="CS40" s="302"/>
      <c r="CT40" s="302"/>
      <c r="CU40" s="302"/>
      <c r="CV40" s="302"/>
      <c r="CW40" s="302"/>
      <c r="CX40" s="302"/>
      <c r="CY40" s="302"/>
      <c r="CZ40" s="302"/>
    </row>
    <row r="41" spans="1:104" x14ac:dyDescent="0.2">
      <c r="A41" s="299">
        <f t="shared" si="0"/>
        <v>1</v>
      </c>
      <c r="B41" s="338" t="s">
        <v>456</v>
      </c>
      <c r="C41" s="395">
        <v>7265507</v>
      </c>
      <c r="D41" s="345"/>
      <c r="E41" s="395">
        <v>16132</v>
      </c>
      <c r="F41" s="395">
        <v>89139</v>
      </c>
      <c r="G41" s="395">
        <v>205501</v>
      </c>
      <c r="H41" s="395">
        <v>180728</v>
      </c>
      <c r="I41" s="343"/>
      <c r="J41" s="343"/>
      <c r="K41" s="343"/>
      <c r="L41" s="343"/>
      <c r="M41" s="395">
        <v>208335</v>
      </c>
      <c r="N41" s="344">
        <f>(SUM(E41:M41))</f>
        <v>699835</v>
      </c>
      <c r="O41" s="345"/>
      <c r="P41" s="395">
        <v>3423446</v>
      </c>
      <c r="Q41" s="343"/>
      <c r="R41" s="395">
        <v>2648993</v>
      </c>
      <c r="S41" s="343"/>
      <c r="T41" s="343"/>
      <c r="U41" s="395">
        <v>334405</v>
      </c>
      <c r="V41" s="343"/>
      <c r="W41" s="348">
        <f t="shared" si="6"/>
        <v>6406844</v>
      </c>
      <c r="X41" s="345"/>
      <c r="Y41" s="395">
        <v>886237</v>
      </c>
      <c r="Z41" s="395">
        <v>111357</v>
      </c>
      <c r="AA41" s="343"/>
      <c r="AB41" s="395">
        <v>145821</v>
      </c>
      <c r="AC41" s="343"/>
      <c r="AD41" s="395">
        <v>100000</v>
      </c>
      <c r="AE41" s="344">
        <f t="shared" si="1"/>
        <v>1243415</v>
      </c>
      <c r="AF41" s="345"/>
      <c r="AG41" s="344">
        <f t="shared" si="2"/>
        <v>8350094</v>
      </c>
      <c r="AH41" s="345"/>
      <c r="AI41" s="343"/>
      <c r="AJ41" s="343"/>
      <c r="AK41" s="343"/>
      <c r="AL41" s="343"/>
      <c r="AM41" s="344">
        <f t="shared" si="7"/>
        <v>0</v>
      </c>
      <c r="AN41" s="345"/>
      <c r="AO41" s="395">
        <v>2296629</v>
      </c>
      <c r="AP41" s="395">
        <v>569710</v>
      </c>
      <c r="AQ41" s="343"/>
      <c r="AR41" s="343"/>
      <c r="AS41" s="344">
        <f t="shared" si="8"/>
        <v>2866339</v>
      </c>
      <c r="AT41" s="345"/>
      <c r="AU41" s="395">
        <v>705043</v>
      </c>
      <c r="AV41" s="395">
        <v>219130</v>
      </c>
      <c r="AW41" s="395">
        <v>693559</v>
      </c>
      <c r="AX41" s="395">
        <v>324221</v>
      </c>
      <c r="AY41" s="343"/>
      <c r="AZ41" s="395">
        <v>29223</v>
      </c>
      <c r="BA41" s="344">
        <f t="shared" si="9"/>
        <v>1971176</v>
      </c>
      <c r="BB41" s="345"/>
      <c r="BC41" s="395">
        <v>980440</v>
      </c>
      <c r="BD41" s="395">
        <v>159408</v>
      </c>
      <c r="BE41" s="395">
        <v>613179</v>
      </c>
      <c r="BF41" s="343"/>
      <c r="BG41" s="344">
        <f t="shared" si="10"/>
        <v>1753027</v>
      </c>
      <c r="BH41" s="345"/>
      <c r="BI41" s="395">
        <v>378971</v>
      </c>
      <c r="BJ41" s="345"/>
      <c r="BK41" s="395">
        <v>30971</v>
      </c>
      <c r="BL41" s="395">
        <v>10257</v>
      </c>
      <c r="BM41" s="343"/>
      <c r="BN41" s="343"/>
      <c r="BO41" s="395">
        <v>134595</v>
      </c>
      <c r="BP41" s="343"/>
      <c r="BQ41" s="343"/>
      <c r="BR41" s="343"/>
      <c r="BS41" s="343"/>
      <c r="BT41" s="343"/>
      <c r="BU41" s="343"/>
      <c r="BV41" s="343"/>
      <c r="BW41" s="344">
        <f t="shared" si="11"/>
        <v>175823</v>
      </c>
      <c r="BX41" s="345" t="s">
        <v>12</v>
      </c>
      <c r="BY41" s="344">
        <f t="shared" si="12"/>
        <v>7145336</v>
      </c>
      <c r="BZ41" s="345" t="s">
        <v>12</v>
      </c>
      <c r="CA41" s="344">
        <f t="shared" si="3"/>
        <v>1204758</v>
      </c>
      <c r="CB41" s="345" t="s">
        <v>12</v>
      </c>
      <c r="CC41" s="346"/>
      <c r="CD41" s="345"/>
      <c r="CE41" s="344">
        <f t="shared" si="4"/>
        <v>8470265</v>
      </c>
      <c r="CF41" s="345"/>
      <c r="CG41" s="395">
        <v>3470265</v>
      </c>
      <c r="CH41" s="395">
        <v>5000000</v>
      </c>
      <c r="CI41" s="344">
        <f t="shared" si="13"/>
        <v>0</v>
      </c>
      <c r="CJ41" s="301" t="s">
        <v>732</v>
      </c>
      <c r="CK41" s="333">
        <v>24</v>
      </c>
      <c r="CL41" s="23" t="s">
        <v>228</v>
      </c>
      <c r="CM41" s="318"/>
      <c r="CN41" s="318"/>
      <c r="CO41" s="334">
        <f>(+AG44)</f>
        <v>221663881.87</v>
      </c>
      <c r="CP41" s="304" t="s">
        <v>12</v>
      </c>
      <c r="CQ41" s="299" t="s">
        <v>229</v>
      </c>
      <c r="CS41" s="335">
        <f>(+CO31)</f>
        <v>1108944.2</v>
      </c>
      <c r="CT41" s="302"/>
      <c r="CU41" s="302"/>
      <c r="CV41" s="302"/>
      <c r="CW41" s="302"/>
      <c r="CX41" s="302"/>
      <c r="CY41" s="302"/>
      <c r="CZ41" s="302"/>
    </row>
    <row r="42" spans="1:104" x14ac:dyDescent="0.2">
      <c r="A42" s="299">
        <f t="shared" si="0"/>
        <v>1</v>
      </c>
      <c r="B42" s="338" t="s">
        <v>457</v>
      </c>
      <c r="C42" s="346"/>
      <c r="D42" s="345"/>
      <c r="E42" s="343">
        <v>1024707</v>
      </c>
      <c r="F42" s="343"/>
      <c r="G42" s="343"/>
      <c r="H42" s="343"/>
      <c r="I42" s="343"/>
      <c r="J42" s="343"/>
      <c r="K42" s="343"/>
      <c r="L42" s="343"/>
      <c r="M42" s="343">
        <v>26590.400000000001</v>
      </c>
      <c r="N42" s="344">
        <f t="shared" si="5"/>
        <v>1051297.3999999999</v>
      </c>
      <c r="O42" s="345"/>
      <c r="P42" s="343">
        <v>1824561</v>
      </c>
      <c r="Q42" s="343">
        <v>277030</v>
      </c>
      <c r="R42" s="343">
        <v>1725073</v>
      </c>
      <c r="S42" s="343">
        <v>516588</v>
      </c>
      <c r="T42" s="343">
        <v>1102106.5</v>
      </c>
      <c r="U42" s="343"/>
      <c r="V42" s="343"/>
      <c r="W42" s="348">
        <f t="shared" si="6"/>
        <v>5445358.5</v>
      </c>
      <c r="X42" s="345"/>
      <c r="Y42" s="343">
        <v>105355.87</v>
      </c>
      <c r="Z42" s="343"/>
      <c r="AA42" s="343">
        <v>264555.48</v>
      </c>
      <c r="AB42" s="343"/>
      <c r="AC42" s="343"/>
      <c r="AD42" s="343"/>
      <c r="AE42" s="344">
        <f t="shared" si="1"/>
        <v>369911.35</v>
      </c>
      <c r="AF42" s="345"/>
      <c r="AG42" s="344">
        <f t="shared" si="2"/>
        <v>6866567.25</v>
      </c>
      <c r="AH42" s="345"/>
      <c r="AI42" s="343"/>
      <c r="AJ42" s="343"/>
      <c r="AK42" s="343"/>
      <c r="AL42" s="343"/>
      <c r="AM42" s="344">
        <f t="shared" si="7"/>
        <v>0</v>
      </c>
      <c r="AN42" s="345"/>
      <c r="AO42" s="343"/>
      <c r="AP42" s="343"/>
      <c r="AQ42" s="343"/>
      <c r="AR42" s="343"/>
      <c r="AS42" s="344">
        <f>(SUM(AO42:AR42))</f>
        <v>0</v>
      </c>
      <c r="AT42" s="345"/>
      <c r="AU42" s="343">
        <v>269988.87</v>
      </c>
      <c r="AV42" s="343">
        <v>539636.76</v>
      </c>
      <c r="AW42" s="343">
        <v>79057.070000000007</v>
      </c>
      <c r="AX42" s="343">
        <v>483177.42</v>
      </c>
      <c r="AY42" s="343">
        <v>28309.07</v>
      </c>
      <c r="AZ42" s="343">
        <v>381621.71</v>
      </c>
      <c r="BA42" s="344">
        <f t="shared" si="9"/>
        <v>1781790.9</v>
      </c>
      <c r="BB42" s="345"/>
      <c r="BC42" s="343">
        <v>79963.08</v>
      </c>
      <c r="BD42" s="343">
        <v>359604.26</v>
      </c>
      <c r="BE42" s="343">
        <v>379868.38</v>
      </c>
      <c r="BF42" s="343"/>
      <c r="BG42" s="344">
        <f t="shared" si="10"/>
        <v>819435.72</v>
      </c>
      <c r="BH42" s="345"/>
      <c r="BI42" s="350">
        <v>210258.67</v>
      </c>
      <c r="BJ42" s="345"/>
      <c r="BK42" s="343"/>
      <c r="BL42" s="343">
        <v>1500</v>
      </c>
      <c r="BM42" s="343">
        <v>717.27</v>
      </c>
      <c r="BN42" s="343"/>
      <c r="BO42" s="343">
        <v>11709</v>
      </c>
      <c r="BP42" s="343"/>
      <c r="BQ42" s="343"/>
      <c r="BR42" s="343"/>
      <c r="BS42" s="343"/>
      <c r="BT42" s="343"/>
      <c r="BU42" s="343"/>
      <c r="BV42" s="343"/>
      <c r="BW42" s="344">
        <f t="shared" si="11"/>
        <v>13926.27</v>
      </c>
      <c r="BX42" s="345" t="s">
        <v>12</v>
      </c>
      <c r="BY42" s="344">
        <f t="shared" si="12"/>
        <v>2825411.5599999996</v>
      </c>
      <c r="BZ42" s="345" t="s">
        <v>12</v>
      </c>
      <c r="CA42" s="344">
        <f t="shared" si="3"/>
        <v>4041155.6900000004</v>
      </c>
      <c r="CB42" s="345" t="s">
        <v>12</v>
      </c>
      <c r="CC42" s="346"/>
      <c r="CD42" s="345"/>
      <c r="CE42" s="344">
        <f t="shared" si="4"/>
        <v>4041155.6900000004</v>
      </c>
      <c r="CF42" s="345"/>
      <c r="CG42" s="347">
        <v>2741156</v>
      </c>
      <c r="CH42" s="347">
        <v>1300000</v>
      </c>
      <c r="CI42" s="344">
        <f t="shared" si="13"/>
        <v>-0.30999999959021807</v>
      </c>
      <c r="CJ42" s="301" t="s">
        <v>750</v>
      </c>
      <c r="CK42" s="297"/>
      <c r="CL42" s="302"/>
      <c r="CM42" s="302"/>
      <c r="CN42" s="302"/>
      <c r="CO42" s="321"/>
      <c r="CP42" s="304" t="s">
        <v>12</v>
      </c>
      <c r="CQ42" s="299" t="s">
        <v>231</v>
      </c>
      <c r="CS42" s="335">
        <f>(+CO32)</f>
        <v>10301112.48</v>
      </c>
      <c r="CT42" s="302"/>
      <c r="CU42" s="302"/>
      <c r="CV42" s="302"/>
      <c r="CW42" s="302"/>
      <c r="CX42" s="302"/>
      <c r="CY42" s="302"/>
      <c r="CZ42" s="302"/>
    </row>
    <row r="43" spans="1:104" ht="13.5" thickBot="1" x14ac:dyDescent="0.25">
      <c r="C43" s="344"/>
      <c r="D43" s="345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5"/>
      <c r="P43" s="344"/>
      <c r="Q43" s="344"/>
      <c r="R43" s="344"/>
      <c r="S43" s="344"/>
      <c r="T43" s="344"/>
      <c r="U43" s="344"/>
      <c r="V43" s="344"/>
      <c r="W43" s="344"/>
      <c r="X43" s="345"/>
      <c r="Y43" s="344"/>
      <c r="Z43" s="344"/>
      <c r="AA43" s="344"/>
      <c r="AB43" s="344"/>
      <c r="AC43" s="344"/>
      <c r="AD43" s="344"/>
      <c r="AE43" s="344"/>
      <c r="AF43" s="345"/>
      <c r="AG43" s="344"/>
      <c r="AH43" s="345"/>
      <c r="AI43" s="344"/>
      <c r="AJ43" s="344"/>
      <c r="AK43" s="344"/>
      <c r="AL43" s="344"/>
      <c r="AM43" s="344"/>
      <c r="AN43" s="345"/>
      <c r="AO43" s="344"/>
      <c r="AP43" s="344"/>
      <c r="AQ43" s="344"/>
      <c r="AR43" s="344"/>
      <c r="AS43" s="344"/>
      <c r="AT43" s="345"/>
      <c r="AU43" s="344"/>
      <c r="AV43" s="344"/>
      <c r="AW43" s="344"/>
      <c r="AX43" s="344"/>
      <c r="AY43" s="344"/>
      <c r="AZ43" s="344"/>
      <c r="BA43" s="344"/>
      <c r="BB43" s="345"/>
      <c r="BC43" s="344"/>
      <c r="BD43" s="344"/>
      <c r="BE43" s="344"/>
      <c r="BF43" s="344"/>
      <c r="BG43" s="344"/>
      <c r="BH43" s="345"/>
      <c r="BI43" s="351"/>
      <c r="BJ43" s="345"/>
      <c r="BK43" s="344"/>
      <c r="BL43" s="344"/>
      <c r="BM43" s="344"/>
      <c r="BN43" s="344"/>
      <c r="BO43" s="344"/>
      <c r="BP43" s="344"/>
      <c r="BQ43" s="344"/>
      <c r="BR43" s="344"/>
      <c r="BS43" s="344"/>
      <c r="BT43" s="344"/>
      <c r="BU43" s="344"/>
      <c r="BV43" s="344"/>
      <c r="BW43" s="344"/>
      <c r="BX43" s="345"/>
      <c r="BY43" s="344"/>
      <c r="BZ43" s="345"/>
      <c r="CA43" s="344"/>
      <c r="CB43" s="345" t="s">
        <v>12</v>
      </c>
      <c r="CC43" s="344"/>
      <c r="CD43" s="345"/>
      <c r="CE43" s="344">
        <f t="shared" si="4"/>
        <v>0</v>
      </c>
      <c r="CF43" s="397"/>
      <c r="CG43" s="344"/>
      <c r="CH43" s="344"/>
      <c r="CI43" s="344">
        <f t="shared" si="13"/>
        <v>0</v>
      </c>
      <c r="CJ43" s="331"/>
      <c r="CK43" s="329"/>
      <c r="CL43" s="302" t="s">
        <v>233</v>
      </c>
      <c r="CM43" s="302"/>
      <c r="CN43" s="302"/>
      <c r="CO43" s="321"/>
      <c r="CP43" s="304" t="s">
        <v>12</v>
      </c>
      <c r="CQ43" s="299" t="s">
        <v>234</v>
      </c>
      <c r="CS43" s="335">
        <f>(+CO33)</f>
        <v>3340750.88</v>
      </c>
      <c r="CT43" s="302"/>
      <c r="CU43" s="302"/>
      <c r="CV43" s="302"/>
      <c r="CW43" s="302"/>
      <c r="CX43" s="302"/>
      <c r="CY43" s="302"/>
      <c r="CZ43" s="302"/>
    </row>
    <row r="44" spans="1:104" ht="13.5" thickTop="1" x14ac:dyDescent="0.2">
      <c r="B44" s="299" t="s">
        <v>427</v>
      </c>
      <c r="C44" s="346">
        <f>(SUM(C10:C42))</f>
        <v>117886843</v>
      </c>
      <c r="D44" s="346">
        <f t="shared" ref="D44:N44" si="14">(SUM(D10:D42))</f>
        <v>0</v>
      </c>
      <c r="E44" s="346">
        <f t="shared" si="14"/>
        <v>21970162</v>
      </c>
      <c r="F44" s="346">
        <f t="shared" si="14"/>
        <v>691607.59</v>
      </c>
      <c r="G44" s="346">
        <f t="shared" si="14"/>
        <v>912504.44</v>
      </c>
      <c r="H44" s="346">
        <f t="shared" si="14"/>
        <v>200728</v>
      </c>
      <c r="I44" s="346">
        <f t="shared" si="14"/>
        <v>0</v>
      </c>
      <c r="J44" s="346">
        <f t="shared" si="14"/>
        <v>0</v>
      </c>
      <c r="K44" s="346">
        <f t="shared" si="14"/>
        <v>1957895</v>
      </c>
      <c r="L44" s="346">
        <f t="shared" si="14"/>
        <v>1198</v>
      </c>
      <c r="M44" s="346">
        <f t="shared" si="14"/>
        <v>5247028.25</v>
      </c>
      <c r="N44" s="346">
        <f t="shared" si="14"/>
        <v>30981123.280000001</v>
      </c>
      <c r="O44" s="345"/>
      <c r="P44" s="346">
        <f t="shared" ref="P44:W44" si="15">(SUM(P10:P42))</f>
        <v>84685082.209999993</v>
      </c>
      <c r="Q44" s="346"/>
      <c r="R44" s="346"/>
      <c r="S44" s="346">
        <f t="shared" si="15"/>
        <v>643024</v>
      </c>
      <c r="T44" s="346">
        <f t="shared" si="15"/>
        <v>2107073.1800000002</v>
      </c>
      <c r="U44" s="346">
        <f t="shared" si="15"/>
        <v>2688693.59</v>
      </c>
      <c r="V44" s="346">
        <f t="shared" si="15"/>
        <v>12908636.68</v>
      </c>
      <c r="W44" s="346">
        <f t="shared" si="15"/>
        <v>164349236.67000002</v>
      </c>
      <c r="X44" s="345" t="s">
        <v>83</v>
      </c>
      <c r="Y44" s="346">
        <f t="shared" ref="Y44" si="16">(SUM(Y10:Y42))</f>
        <v>8584130.3599999994</v>
      </c>
      <c r="Z44" s="346">
        <f t="shared" ref="Z44:CH44" si="17">(SUM(Z10:Z42))</f>
        <v>1108944.2</v>
      </c>
      <c r="AA44" s="346">
        <f t="shared" si="17"/>
        <v>10301112.48</v>
      </c>
      <c r="AB44" s="346">
        <f t="shared" si="17"/>
        <v>3340750.88</v>
      </c>
      <c r="AC44" s="346">
        <f t="shared" si="17"/>
        <v>43434</v>
      </c>
      <c r="AD44" s="346">
        <f t="shared" si="17"/>
        <v>2955150</v>
      </c>
      <c r="AE44" s="346">
        <f t="shared" si="17"/>
        <v>26333521.920000002</v>
      </c>
      <c r="AF44" s="346"/>
      <c r="AG44" s="346">
        <f t="shared" si="17"/>
        <v>221663881.87</v>
      </c>
      <c r="AH44" s="345"/>
      <c r="AI44" s="346">
        <f t="shared" si="17"/>
        <v>11095722</v>
      </c>
      <c r="AJ44" s="346">
        <f t="shared" si="17"/>
        <v>1197986</v>
      </c>
      <c r="AK44" s="346">
        <f t="shared" si="17"/>
        <v>0</v>
      </c>
      <c r="AL44" s="346">
        <f t="shared" si="17"/>
        <v>624877</v>
      </c>
      <c r="AM44" s="346">
        <f t="shared" si="17"/>
        <v>12918585</v>
      </c>
      <c r="AN44" s="345" t="s">
        <v>83</v>
      </c>
      <c r="AO44" s="346">
        <f>(SUM(AO10:AO42))</f>
        <v>20375818.59</v>
      </c>
      <c r="AP44" s="346">
        <f t="shared" si="17"/>
        <v>5698014.5499999998</v>
      </c>
      <c r="AQ44" s="346">
        <f t="shared" si="17"/>
        <v>230437</v>
      </c>
      <c r="AR44" s="346">
        <f t="shared" si="17"/>
        <v>1012842.68</v>
      </c>
      <c r="AS44" s="346">
        <f t="shared" si="17"/>
        <v>27317112.82</v>
      </c>
      <c r="AT44" s="345" t="s">
        <v>83</v>
      </c>
      <c r="AU44" s="346">
        <f t="shared" si="17"/>
        <v>19715778.150000002</v>
      </c>
      <c r="AV44" s="346">
        <f t="shared" si="17"/>
        <v>5078426.8</v>
      </c>
      <c r="AW44" s="346">
        <f t="shared" si="17"/>
        <v>14586232.25</v>
      </c>
      <c r="AX44" s="346">
        <f t="shared" si="17"/>
        <v>11753875.950000001</v>
      </c>
      <c r="AY44" s="346">
        <f t="shared" si="17"/>
        <v>531465.06999999995</v>
      </c>
      <c r="AZ44" s="346">
        <f t="shared" si="17"/>
        <v>8626441.9700000007</v>
      </c>
      <c r="BA44" s="346">
        <f t="shared" si="17"/>
        <v>60292220.18999999</v>
      </c>
      <c r="BB44" s="345"/>
      <c r="BC44" s="346">
        <f t="shared" si="17"/>
        <v>14048115.76</v>
      </c>
      <c r="BD44" s="346">
        <f t="shared" si="17"/>
        <v>7776965.7400000002</v>
      </c>
      <c r="BE44" s="346">
        <f t="shared" si="17"/>
        <v>12219162.07</v>
      </c>
      <c r="BF44" s="346">
        <f t="shared" si="17"/>
        <v>1435158</v>
      </c>
      <c r="BG44" s="346">
        <f t="shared" si="17"/>
        <v>35479401.569999993</v>
      </c>
      <c r="BH44" s="345"/>
      <c r="BI44" s="346">
        <f t="shared" si="17"/>
        <v>12408862.659999998</v>
      </c>
      <c r="BJ44" s="345"/>
      <c r="BK44" s="346">
        <f t="shared" si="17"/>
        <v>3071450</v>
      </c>
      <c r="BL44" s="346">
        <f t="shared" si="17"/>
        <v>54778</v>
      </c>
      <c r="BM44" s="346">
        <f t="shared" si="17"/>
        <v>1031016.27</v>
      </c>
      <c r="BN44" s="346">
        <f t="shared" si="17"/>
        <v>812821</v>
      </c>
      <c r="BO44" s="346">
        <f t="shared" si="17"/>
        <v>4441388.2300000004</v>
      </c>
      <c r="BP44" s="346">
        <f t="shared" si="17"/>
        <v>38075</v>
      </c>
      <c r="BQ44" s="346">
        <f t="shared" si="17"/>
        <v>0</v>
      </c>
      <c r="BR44" s="346">
        <f t="shared" si="17"/>
        <v>0</v>
      </c>
      <c r="BS44" s="346">
        <f t="shared" si="17"/>
        <v>0</v>
      </c>
      <c r="BT44" s="346">
        <f t="shared" si="17"/>
        <v>1410623</v>
      </c>
      <c r="BU44" s="346">
        <f t="shared" si="17"/>
        <v>636429</v>
      </c>
      <c r="BV44" s="346">
        <f t="shared" si="17"/>
        <v>972584</v>
      </c>
      <c r="BW44" s="346">
        <f t="shared" si="17"/>
        <v>12469164.5</v>
      </c>
      <c r="BX44" s="345" t="s">
        <v>83</v>
      </c>
      <c r="BY44" s="346">
        <f t="shared" si="17"/>
        <v>160885346.74000001</v>
      </c>
      <c r="BZ44" s="345" t="s">
        <v>12</v>
      </c>
      <c r="CA44" s="346">
        <f t="shared" si="17"/>
        <v>60778535.129999995</v>
      </c>
      <c r="CB44" s="345" t="s">
        <v>12</v>
      </c>
      <c r="CC44" s="346">
        <f>SUM(CC10:CC42)</f>
        <v>12818</v>
      </c>
      <c r="CD44" s="345" t="s">
        <v>12</v>
      </c>
      <c r="CE44" s="346">
        <f t="shared" si="4"/>
        <v>178678196.13</v>
      </c>
      <c r="CF44" s="345"/>
      <c r="CG44" s="346">
        <f t="shared" si="17"/>
        <v>142723609.05000001</v>
      </c>
      <c r="CH44" s="346">
        <f t="shared" si="17"/>
        <v>47042797.390000001</v>
      </c>
      <c r="CI44" s="346">
        <f t="shared" ref="CI44" si="18">(SUM(CI10:CI42))</f>
        <v>-11088210.310000002</v>
      </c>
      <c r="CJ44" s="330"/>
      <c r="CK44" s="297">
        <v>48</v>
      </c>
      <c r="CL44" s="21" t="s">
        <v>8</v>
      </c>
      <c r="CM44" s="302"/>
      <c r="CN44" s="302"/>
      <c r="CO44" s="321">
        <f>(+BI$44)</f>
        <v>12408862.659999998</v>
      </c>
      <c r="CP44" s="304" t="s">
        <v>12</v>
      </c>
      <c r="CQ44" s="299" t="s">
        <v>236</v>
      </c>
      <c r="CS44" s="335">
        <f>(+CO34)</f>
        <v>43434</v>
      </c>
      <c r="CT44" s="302"/>
      <c r="CU44" s="302"/>
      <c r="CV44" s="302"/>
      <c r="CW44" s="302"/>
      <c r="CX44" s="302"/>
      <c r="CY44" s="302"/>
      <c r="CZ44" s="302"/>
    </row>
    <row r="45" spans="1:104" x14ac:dyDescent="0.2"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>
        <f>Y44+Z44</f>
        <v>9693074.5599999987</v>
      </c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2"/>
      <c r="BC45" s="352"/>
      <c r="BD45" s="352"/>
      <c r="BE45" s="352"/>
      <c r="BF45" s="352"/>
      <c r="BG45" s="352"/>
      <c r="BH45" s="352"/>
      <c r="BI45" s="352"/>
      <c r="BJ45" s="352"/>
      <c r="BK45" s="352"/>
      <c r="BL45" s="352"/>
      <c r="BM45" s="352"/>
      <c r="BN45" s="352"/>
      <c r="BO45" s="352"/>
      <c r="BP45" s="352"/>
      <c r="BQ45" s="352"/>
      <c r="BR45" s="352"/>
      <c r="BS45" s="352"/>
      <c r="BT45" s="352"/>
      <c r="BU45" s="352"/>
      <c r="BV45" s="352"/>
      <c r="BW45" s="352"/>
      <c r="BX45" s="352"/>
      <c r="BY45" s="352"/>
      <c r="BZ45" s="352"/>
      <c r="CA45" s="352"/>
      <c r="CB45" s="352"/>
      <c r="CC45" s="352"/>
      <c r="CD45" s="352"/>
      <c r="CE45" s="376"/>
      <c r="CF45" s="376"/>
      <c r="CG45" s="352"/>
      <c r="CH45" s="352"/>
      <c r="CI45" s="352"/>
      <c r="CK45" s="329"/>
      <c r="CL45" s="21" t="s">
        <v>238</v>
      </c>
      <c r="CM45" s="302"/>
      <c r="CN45" s="302"/>
      <c r="CO45" s="321"/>
      <c r="CP45" s="304" t="s">
        <v>12</v>
      </c>
      <c r="CQ45" s="299" t="s">
        <v>239</v>
      </c>
      <c r="CS45" s="335">
        <f>(+CO35)</f>
        <v>2955150</v>
      </c>
      <c r="CT45" s="302"/>
      <c r="CU45" s="302"/>
      <c r="CV45" s="302"/>
      <c r="CW45" s="302"/>
      <c r="CX45" s="302"/>
      <c r="CY45" s="302"/>
      <c r="CZ45" s="302"/>
    </row>
    <row r="46" spans="1:104" x14ac:dyDescent="0.2">
      <c r="CK46" s="297" t="s">
        <v>541</v>
      </c>
      <c r="CL46" s="302" t="s">
        <v>242</v>
      </c>
      <c r="CM46" s="302"/>
      <c r="CN46" s="302"/>
      <c r="CO46" s="321">
        <f>(+AI44+AO44)</f>
        <v>31471540.59</v>
      </c>
      <c r="CP46" s="304" t="s">
        <v>12</v>
      </c>
      <c r="CQ46" s="302" t="s">
        <v>220</v>
      </c>
      <c r="CR46" s="302"/>
      <c r="CS46" s="302"/>
      <c r="CT46" s="302"/>
      <c r="CU46" s="302"/>
      <c r="CV46" s="302"/>
      <c r="CW46" s="302" t="s">
        <v>221</v>
      </c>
      <c r="CX46" s="302"/>
      <c r="CY46" s="302"/>
      <c r="CZ46" s="302"/>
    </row>
    <row r="47" spans="1:104" x14ac:dyDescent="0.2">
      <c r="CK47" s="297" t="s">
        <v>241</v>
      </c>
      <c r="CL47" s="302" t="s">
        <v>245</v>
      </c>
      <c r="CM47" s="302"/>
      <c r="CN47" s="302"/>
      <c r="CO47" s="321">
        <f>(+AJ44+AP44)</f>
        <v>6896000.5499999998</v>
      </c>
      <c r="CP47" s="304" t="s">
        <v>12</v>
      </c>
      <c r="CQ47" s="302" t="s">
        <v>246</v>
      </c>
      <c r="CR47" s="302"/>
      <c r="CS47" s="302"/>
      <c r="CT47" s="302"/>
      <c r="CU47" s="302"/>
      <c r="CV47" s="302"/>
      <c r="CW47" s="302"/>
      <c r="CX47" s="302"/>
      <c r="CY47" s="302"/>
      <c r="CZ47" s="302"/>
    </row>
    <row r="48" spans="1:104" x14ac:dyDescent="0.2">
      <c r="CK48" s="297" t="s">
        <v>244</v>
      </c>
      <c r="CL48" s="302" t="s">
        <v>249</v>
      </c>
      <c r="CM48" s="302"/>
      <c r="CN48" s="302"/>
      <c r="CO48" s="321">
        <f>(+AK44+AQ44)</f>
        <v>230437</v>
      </c>
      <c r="CP48" s="304" t="s">
        <v>12</v>
      </c>
      <c r="CQ48" s="302" t="s">
        <v>250</v>
      </c>
      <c r="CR48" s="302"/>
      <c r="CS48" s="302"/>
      <c r="CT48" s="302"/>
      <c r="CU48" s="302"/>
      <c r="CV48" s="302"/>
      <c r="CW48" s="302"/>
      <c r="CX48" s="302"/>
      <c r="CY48" s="302"/>
      <c r="CZ48" s="302"/>
    </row>
    <row r="49" spans="89:104" x14ac:dyDescent="0.2">
      <c r="CK49" s="297" t="s">
        <v>248</v>
      </c>
      <c r="CL49" s="302" t="s">
        <v>253</v>
      </c>
      <c r="CM49" s="302"/>
      <c r="CN49" s="302"/>
      <c r="CO49" s="321">
        <f>(+AL44+AR44)</f>
        <v>1637719.6800000002</v>
      </c>
      <c r="CP49" s="304" t="s">
        <v>12</v>
      </c>
      <c r="CQ49" s="302" t="s">
        <v>220</v>
      </c>
      <c r="CR49" s="302"/>
      <c r="CS49" s="302"/>
      <c r="CT49" s="302"/>
      <c r="CU49" s="302"/>
      <c r="CV49" s="302"/>
      <c r="CW49" s="302" t="s">
        <v>221</v>
      </c>
      <c r="CX49" s="302"/>
      <c r="CY49" s="302"/>
      <c r="CZ49" s="302"/>
    </row>
    <row r="50" spans="89:104" x14ac:dyDescent="0.2">
      <c r="CK50" s="297" t="s">
        <v>252</v>
      </c>
      <c r="CL50" s="302" t="s">
        <v>255</v>
      </c>
      <c r="CM50" s="302"/>
      <c r="CN50" s="302"/>
      <c r="CO50" s="321">
        <f>(+AM44+AS44)</f>
        <v>40235697.82</v>
      </c>
      <c r="CP50" s="304" t="s">
        <v>12</v>
      </c>
      <c r="CQ50" s="302" t="s">
        <v>256</v>
      </c>
      <c r="CR50" s="302"/>
      <c r="CS50" s="302"/>
      <c r="CT50" s="302"/>
      <c r="CU50" s="302"/>
      <c r="CV50" s="302"/>
      <c r="CW50" s="302"/>
      <c r="CX50" s="302"/>
      <c r="CY50" s="302"/>
      <c r="CZ50" s="302"/>
    </row>
    <row r="51" spans="89:104" x14ac:dyDescent="0.2">
      <c r="CK51" s="329"/>
      <c r="CL51" s="21" t="s">
        <v>6</v>
      </c>
      <c r="CM51" s="302"/>
      <c r="CN51" s="302"/>
      <c r="CO51" s="321"/>
      <c r="CP51" s="304" t="s">
        <v>12</v>
      </c>
      <c r="CQ51" s="302" t="s">
        <v>258</v>
      </c>
      <c r="CR51" s="302"/>
      <c r="CS51" s="302"/>
      <c r="CT51" s="302"/>
      <c r="CU51" s="302"/>
      <c r="CV51" s="302"/>
      <c r="CW51" s="302"/>
      <c r="CX51" s="302"/>
      <c r="CY51" s="302"/>
      <c r="CZ51" s="302"/>
    </row>
    <row r="52" spans="89:104" x14ac:dyDescent="0.2">
      <c r="CK52" s="297">
        <v>35</v>
      </c>
      <c r="CL52" s="302" t="s">
        <v>260</v>
      </c>
      <c r="CM52" s="302"/>
      <c r="CN52" s="302"/>
      <c r="CO52" s="321">
        <f>+AU44</f>
        <v>19715778.150000002</v>
      </c>
      <c r="CP52" s="304" t="s">
        <v>12</v>
      </c>
      <c r="CQ52" s="302"/>
      <c r="CR52" s="302"/>
      <c r="CS52" s="302"/>
      <c r="CT52" s="302"/>
      <c r="CU52" s="302"/>
      <c r="CV52" s="302"/>
      <c r="CW52" s="302"/>
      <c r="CX52" s="302"/>
      <c r="CY52" s="302"/>
      <c r="CZ52" s="302"/>
    </row>
    <row r="53" spans="89:104" x14ac:dyDescent="0.2">
      <c r="CK53" s="297">
        <v>36</v>
      </c>
      <c r="CL53" s="302" t="s">
        <v>262</v>
      </c>
      <c r="CM53" s="302"/>
      <c r="CN53" s="302"/>
      <c r="CO53" s="321">
        <f>+AV44</f>
        <v>5078426.8</v>
      </c>
      <c r="CP53" s="304" t="s">
        <v>12</v>
      </c>
      <c r="CQ53" s="302" t="s">
        <v>220</v>
      </c>
      <c r="CR53" s="302"/>
      <c r="CS53" s="302"/>
      <c r="CT53" s="302"/>
      <c r="CU53" s="302"/>
      <c r="CV53" s="302"/>
      <c r="CW53" s="302" t="s">
        <v>221</v>
      </c>
      <c r="CX53" s="302"/>
      <c r="CY53" s="302"/>
      <c r="CZ53" s="302"/>
    </row>
    <row r="54" spans="89:104" x14ac:dyDescent="0.2">
      <c r="CK54" s="297">
        <v>37</v>
      </c>
      <c r="CL54" s="302" t="s">
        <v>264</v>
      </c>
      <c r="CM54" s="302"/>
      <c r="CN54" s="302"/>
      <c r="CO54" s="321">
        <f>+AW44</f>
        <v>14586232.25</v>
      </c>
      <c r="CP54" s="304" t="s">
        <v>12</v>
      </c>
      <c r="CQ54" s="302"/>
      <c r="CR54" s="302"/>
      <c r="CS54" s="302"/>
      <c r="CT54" s="302"/>
      <c r="CU54" s="302"/>
      <c r="CV54" s="302"/>
      <c r="CW54" s="302"/>
      <c r="CX54" s="302"/>
      <c r="CY54" s="302"/>
      <c r="CZ54" s="302"/>
    </row>
    <row r="55" spans="89:104" x14ac:dyDescent="0.2">
      <c r="CK55" s="297">
        <v>38</v>
      </c>
      <c r="CL55" s="302" t="s">
        <v>266</v>
      </c>
      <c r="CM55" s="302"/>
      <c r="CN55" s="302"/>
      <c r="CO55" s="321">
        <f>+AX44</f>
        <v>11753875.950000001</v>
      </c>
      <c r="CP55" s="304" t="s">
        <v>12</v>
      </c>
      <c r="CQ55" s="302"/>
      <c r="CR55" s="302"/>
      <c r="CS55" s="302"/>
      <c r="CT55" s="302"/>
      <c r="CU55" s="302"/>
      <c r="CV55" s="302"/>
      <c r="CW55" s="302"/>
      <c r="CX55" s="302"/>
      <c r="CY55" s="302"/>
      <c r="CZ55" s="302"/>
    </row>
    <row r="56" spans="89:104" x14ac:dyDescent="0.2">
      <c r="CK56" s="297">
        <v>39</v>
      </c>
      <c r="CL56" s="302" t="s">
        <v>249</v>
      </c>
      <c r="CM56" s="302"/>
      <c r="CN56" s="302"/>
      <c r="CO56" s="321">
        <f>+AY44</f>
        <v>531465.06999999995</v>
      </c>
      <c r="CP56" s="304" t="s">
        <v>12</v>
      </c>
      <c r="CQ56" s="302"/>
      <c r="CR56" s="302"/>
      <c r="CS56" s="302"/>
      <c r="CT56" s="302"/>
      <c r="CU56" s="302"/>
      <c r="CV56" s="302"/>
      <c r="CW56" s="302"/>
      <c r="CX56" s="302"/>
      <c r="CY56" s="302"/>
      <c r="CZ56" s="302"/>
    </row>
    <row r="57" spans="89:104" x14ac:dyDescent="0.2">
      <c r="CK57" s="297">
        <v>40</v>
      </c>
      <c r="CL57" s="302" t="s">
        <v>269</v>
      </c>
      <c r="CM57" s="302"/>
      <c r="CN57" s="302"/>
      <c r="CO57" s="321">
        <f>(+AZ44)</f>
        <v>8626441.9700000007</v>
      </c>
      <c r="CP57" s="304" t="s">
        <v>12</v>
      </c>
      <c r="CQ57" s="302"/>
      <c r="CR57" s="302"/>
      <c r="CS57" s="302"/>
      <c r="CT57" s="302"/>
      <c r="CU57" s="302"/>
      <c r="CV57" s="302"/>
      <c r="CW57" s="302"/>
      <c r="CX57" s="302"/>
      <c r="CY57" s="302"/>
      <c r="CZ57" s="302"/>
    </row>
    <row r="58" spans="89:104" x14ac:dyDescent="0.2">
      <c r="CK58" s="329"/>
      <c r="CL58" s="21" t="s">
        <v>7</v>
      </c>
      <c r="CM58" s="302"/>
      <c r="CN58" s="302"/>
      <c r="CO58" s="321" t="s">
        <v>83</v>
      </c>
      <c r="CP58" s="304" t="s">
        <v>12</v>
      </c>
      <c r="CQ58" s="302"/>
      <c r="CR58" s="302"/>
      <c r="CS58" s="302"/>
      <c r="CT58" s="302"/>
      <c r="CU58" s="302"/>
      <c r="CV58" s="302"/>
      <c r="CW58" s="302"/>
      <c r="CX58" s="302"/>
      <c r="CY58" s="302"/>
      <c r="CZ58" s="302"/>
    </row>
    <row r="59" spans="89:104" x14ac:dyDescent="0.2">
      <c r="CK59" s="297">
        <v>42</v>
      </c>
      <c r="CL59" s="302" t="s">
        <v>272</v>
      </c>
      <c r="CM59" s="302"/>
      <c r="CN59" s="302"/>
      <c r="CO59" s="321">
        <f>(+BC44)</f>
        <v>14048115.76</v>
      </c>
      <c r="CP59" s="304" t="s">
        <v>12</v>
      </c>
      <c r="CQ59" s="302"/>
      <c r="CR59" s="302"/>
      <c r="CS59" s="302"/>
      <c r="CT59" s="302"/>
      <c r="CU59" s="302"/>
      <c r="CV59" s="302"/>
      <c r="CW59" s="302"/>
      <c r="CX59" s="302"/>
      <c r="CY59" s="302"/>
      <c r="CZ59" s="302"/>
    </row>
    <row r="60" spans="89:104" x14ac:dyDescent="0.2">
      <c r="CK60" s="297">
        <v>43</v>
      </c>
      <c r="CL60" s="302" t="s">
        <v>274</v>
      </c>
      <c r="CM60" s="302"/>
      <c r="CN60" s="302"/>
      <c r="CO60" s="321">
        <f>+BD44</f>
        <v>7776965.7400000002</v>
      </c>
      <c r="CP60" s="304" t="s">
        <v>12</v>
      </c>
      <c r="CQ60" s="302"/>
      <c r="CR60" s="302"/>
      <c r="CS60" s="302"/>
      <c r="CT60" s="302"/>
      <c r="CU60" s="302"/>
      <c r="CV60" s="302"/>
      <c r="CW60" s="302"/>
      <c r="CX60" s="302"/>
      <c r="CY60" s="302"/>
      <c r="CZ60" s="302"/>
    </row>
    <row r="61" spans="89:104" x14ac:dyDescent="0.2">
      <c r="CK61" s="297">
        <v>44</v>
      </c>
      <c r="CL61" s="302" t="s">
        <v>276</v>
      </c>
      <c r="CM61" s="302"/>
      <c r="CN61" s="302"/>
      <c r="CO61" s="321">
        <f>+BE44</f>
        <v>12219162.07</v>
      </c>
      <c r="CP61" s="304" t="s">
        <v>12</v>
      </c>
      <c r="CQ61" s="302"/>
      <c r="CR61" s="302"/>
      <c r="CS61" s="302"/>
      <c r="CT61" s="302"/>
      <c r="CU61" s="302"/>
      <c r="CV61" s="302"/>
      <c r="CW61" s="302"/>
      <c r="CX61" s="302"/>
      <c r="CY61" s="302"/>
      <c r="CZ61" s="302"/>
    </row>
    <row r="62" spans="89:104" x14ac:dyDescent="0.2">
      <c r="CK62" s="297">
        <v>45</v>
      </c>
      <c r="CL62" s="302" t="s">
        <v>278</v>
      </c>
      <c r="CM62" s="302"/>
      <c r="CN62" s="302"/>
      <c r="CO62" s="321">
        <f>+BF44</f>
        <v>1435158</v>
      </c>
      <c r="CP62" s="304" t="s">
        <v>12</v>
      </c>
      <c r="CQ62" s="302"/>
      <c r="CR62" s="302"/>
      <c r="CS62" s="302"/>
      <c r="CT62" s="302"/>
      <c r="CU62" s="302"/>
      <c r="CV62" s="302"/>
      <c r="CW62" s="302"/>
      <c r="CX62" s="302"/>
      <c r="CY62" s="302"/>
      <c r="CZ62" s="302"/>
    </row>
    <row r="63" spans="89:104" x14ac:dyDescent="0.2">
      <c r="CK63" s="329"/>
      <c r="CL63" s="21" t="s">
        <v>280</v>
      </c>
      <c r="CM63" s="302"/>
      <c r="CN63" s="302"/>
      <c r="CO63" s="321"/>
      <c r="CP63" s="304" t="s">
        <v>12</v>
      </c>
      <c r="CQ63" s="302"/>
      <c r="CR63" s="302"/>
      <c r="CS63" s="302"/>
      <c r="CT63" s="302"/>
      <c r="CU63" s="302"/>
      <c r="CV63" s="302"/>
      <c r="CW63" s="302"/>
      <c r="CX63" s="302"/>
      <c r="CY63" s="302"/>
      <c r="CZ63" s="302"/>
    </row>
    <row r="64" spans="89:104" x14ac:dyDescent="0.2">
      <c r="CK64" s="297">
        <v>48</v>
      </c>
      <c r="CL64" s="302" t="s">
        <v>282</v>
      </c>
      <c r="CM64" s="302"/>
      <c r="CN64" s="302"/>
      <c r="CO64" s="321">
        <f>(+BK44)</f>
        <v>3071450</v>
      </c>
      <c r="CP64" s="304" t="s">
        <v>12</v>
      </c>
      <c r="CQ64" s="302"/>
      <c r="CR64" s="302"/>
      <c r="CS64" s="302"/>
      <c r="CT64" s="302"/>
      <c r="CU64" s="302"/>
      <c r="CV64" s="302"/>
      <c r="CW64" s="302"/>
      <c r="CX64" s="302"/>
      <c r="CY64" s="302"/>
      <c r="CZ64" s="302"/>
    </row>
    <row r="65" spans="89:104" x14ac:dyDescent="0.2">
      <c r="CK65" s="297">
        <v>49</v>
      </c>
      <c r="CL65" s="302" t="s">
        <v>284</v>
      </c>
      <c r="CM65" s="302"/>
      <c r="CN65" s="302"/>
      <c r="CO65" s="321">
        <f>(+BL44)</f>
        <v>54778</v>
      </c>
      <c r="CP65" s="304" t="s">
        <v>12</v>
      </c>
      <c r="CQ65" s="302"/>
      <c r="CR65" s="302"/>
      <c r="CS65" s="302"/>
      <c r="CT65" s="302"/>
      <c r="CU65" s="302"/>
      <c r="CV65" s="302"/>
      <c r="CW65" s="302"/>
      <c r="CX65" s="302"/>
      <c r="CY65" s="302"/>
      <c r="CZ65" s="302"/>
    </row>
    <row r="66" spans="89:104" x14ac:dyDescent="0.2">
      <c r="CK66" s="297">
        <v>50</v>
      </c>
      <c r="CL66" s="302" t="s">
        <v>286</v>
      </c>
      <c r="CM66" s="302"/>
      <c r="CN66" s="302"/>
      <c r="CO66" s="321">
        <f>(+BM44)</f>
        <v>1031016.27</v>
      </c>
      <c r="CP66" s="304" t="s">
        <v>12</v>
      </c>
      <c r="CQ66" s="302"/>
      <c r="CR66" s="302"/>
      <c r="CS66" s="302"/>
      <c r="CT66" s="302"/>
      <c r="CU66" s="302"/>
      <c r="CV66" s="302"/>
      <c r="CW66" s="302"/>
      <c r="CX66" s="302"/>
      <c r="CY66" s="302"/>
      <c r="CZ66" s="302"/>
    </row>
    <row r="67" spans="89:104" x14ac:dyDescent="0.2">
      <c r="CK67" s="297">
        <v>51</v>
      </c>
      <c r="CL67" s="302" t="s">
        <v>288</v>
      </c>
      <c r="CM67" s="302"/>
      <c r="CN67" s="302"/>
      <c r="CO67" s="321">
        <f>(+BN44)</f>
        <v>812821</v>
      </c>
      <c r="CP67" s="304" t="s">
        <v>12</v>
      </c>
      <c r="CQ67" s="302"/>
      <c r="CR67" s="302"/>
      <c r="CS67" s="302"/>
      <c r="CT67" s="302"/>
      <c r="CU67" s="302"/>
      <c r="CV67" s="302"/>
      <c r="CW67" s="302"/>
      <c r="CX67" s="302"/>
      <c r="CY67" s="302"/>
      <c r="CZ67" s="302"/>
    </row>
    <row r="68" spans="89:104" x14ac:dyDescent="0.2">
      <c r="CK68" s="297">
        <v>52</v>
      </c>
      <c r="CL68" s="302" t="s">
        <v>290</v>
      </c>
      <c r="CM68" s="302"/>
      <c r="CN68" s="302"/>
      <c r="CO68" s="321">
        <f>(+BO44)</f>
        <v>4441388.2300000004</v>
      </c>
      <c r="CP68" s="304" t="s">
        <v>12</v>
      </c>
      <c r="CQ68" s="302"/>
      <c r="CR68" s="302"/>
      <c r="CS68" s="302"/>
      <c r="CT68" s="302"/>
      <c r="CU68" s="302"/>
      <c r="CV68" s="302"/>
      <c r="CW68" s="302"/>
      <c r="CX68" s="302"/>
      <c r="CY68" s="302"/>
      <c r="CZ68" s="302"/>
    </row>
    <row r="69" spans="89:104" x14ac:dyDescent="0.2">
      <c r="CK69" s="297">
        <v>53</v>
      </c>
      <c r="CL69" s="302" t="s">
        <v>292</v>
      </c>
      <c r="CM69" s="302"/>
      <c r="CN69" s="302"/>
      <c r="CO69" s="321">
        <f>(+BP44)</f>
        <v>38075</v>
      </c>
      <c r="CP69" s="304" t="s">
        <v>12</v>
      </c>
      <c r="CQ69" s="302"/>
      <c r="CR69" s="302"/>
      <c r="CS69" s="302"/>
      <c r="CT69" s="302"/>
      <c r="CU69" s="302"/>
      <c r="CV69" s="302"/>
      <c r="CW69" s="302"/>
      <c r="CX69" s="302"/>
      <c r="CY69" s="302"/>
      <c r="CZ69" s="302"/>
    </row>
    <row r="70" spans="89:104" x14ac:dyDescent="0.2">
      <c r="CK70" s="297">
        <v>54</v>
      </c>
      <c r="CL70" s="302" t="s">
        <v>294</v>
      </c>
      <c r="CM70" s="302"/>
      <c r="CN70" s="302"/>
      <c r="CO70" s="321">
        <f>(+BQ44)</f>
        <v>0</v>
      </c>
      <c r="CP70" s="304" t="s">
        <v>12</v>
      </c>
      <c r="CQ70" s="302"/>
      <c r="CR70" s="302"/>
      <c r="CS70" s="302"/>
      <c r="CT70" s="302"/>
      <c r="CU70" s="302"/>
      <c r="CV70" s="302"/>
      <c r="CW70" s="302"/>
      <c r="CX70" s="302"/>
      <c r="CY70" s="302"/>
      <c r="CZ70" s="302"/>
    </row>
    <row r="71" spans="89:104" x14ac:dyDescent="0.2">
      <c r="CK71" s="297">
        <v>55</v>
      </c>
      <c r="CL71" s="302" t="s">
        <v>296</v>
      </c>
      <c r="CM71" s="302"/>
      <c r="CN71" s="302"/>
      <c r="CO71" s="321">
        <f>(+BR44)</f>
        <v>0</v>
      </c>
      <c r="CP71" s="304" t="s">
        <v>12</v>
      </c>
      <c r="CQ71" s="302"/>
      <c r="CR71" s="302"/>
      <c r="CS71" s="302"/>
      <c r="CT71" s="302"/>
      <c r="CU71" s="302"/>
      <c r="CV71" s="302"/>
      <c r="CW71" s="302"/>
      <c r="CX71" s="302"/>
      <c r="CY71" s="302"/>
      <c r="CZ71" s="302"/>
    </row>
    <row r="72" spans="89:104" x14ac:dyDescent="0.2">
      <c r="CK72" s="297">
        <v>56</v>
      </c>
      <c r="CL72" s="302" t="s">
        <v>298</v>
      </c>
      <c r="CM72" s="302"/>
      <c r="CN72" s="302"/>
      <c r="CO72" s="321">
        <f>(+BS44)</f>
        <v>0</v>
      </c>
      <c r="CP72" s="304" t="s">
        <v>12</v>
      </c>
      <c r="CQ72" s="302"/>
      <c r="CR72" s="302"/>
      <c r="CS72" s="302"/>
      <c r="CT72" s="302"/>
      <c r="CU72" s="302"/>
      <c r="CV72" s="302"/>
      <c r="CW72" s="302"/>
      <c r="CX72" s="302"/>
      <c r="CY72" s="302"/>
      <c r="CZ72" s="302"/>
    </row>
    <row r="73" spans="89:104" x14ac:dyDescent="0.2">
      <c r="CK73" s="297">
        <v>57</v>
      </c>
      <c r="CL73" s="302" t="s">
        <v>300</v>
      </c>
      <c r="CM73" s="302"/>
      <c r="CN73" s="302"/>
      <c r="CO73" s="321">
        <f>(+BT44)</f>
        <v>1410623</v>
      </c>
      <c r="CP73" s="304" t="s">
        <v>12</v>
      </c>
      <c r="CQ73" s="302"/>
      <c r="CR73" s="302"/>
      <c r="CS73" s="302"/>
      <c r="CT73" s="302"/>
      <c r="CU73" s="302"/>
      <c r="CV73" s="302"/>
      <c r="CW73" s="302"/>
      <c r="CX73" s="302"/>
      <c r="CY73" s="302"/>
      <c r="CZ73" s="302"/>
    </row>
    <row r="74" spans="89:104" x14ac:dyDescent="0.2">
      <c r="CK74" s="297">
        <v>58</v>
      </c>
      <c r="CL74" s="302" t="s">
        <v>302</v>
      </c>
      <c r="CM74" s="302"/>
      <c r="CN74" s="302"/>
      <c r="CO74" s="321">
        <f>(+BU44)</f>
        <v>636429</v>
      </c>
      <c r="CP74" s="304" t="s">
        <v>12</v>
      </c>
      <c r="CQ74" s="302"/>
      <c r="CR74" s="302"/>
      <c r="CS74" s="302"/>
      <c r="CT74" s="302"/>
      <c r="CU74" s="302"/>
      <c r="CV74" s="302"/>
      <c r="CW74" s="302"/>
      <c r="CX74" s="302"/>
      <c r="CY74" s="302"/>
      <c r="CZ74" s="302"/>
    </row>
    <row r="75" spans="89:104" x14ac:dyDescent="0.2">
      <c r="CK75" s="297">
        <v>59</v>
      </c>
      <c r="CL75" s="302" t="s">
        <v>536</v>
      </c>
      <c r="CM75" s="302"/>
      <c r="CN75" s="302"/>
      <c r="CO75" s="321">
        <f>+BV44</f>
        <v>972584</v>
      </c>
      <c r="CP75" s="304" t="s">
        <v>12</v>
      </c>
      <c r="CQ75" s="302"/>
      <c r="CR75" s="302"/>
      <c r="CS75" s="302"/>
      <c r="CT75" s="302"/>
      <c r="CU75" s="302"/>
      <c r="CV75" s="302"/>
      <c r="CW75" s="302"/>
      <c r="CX75" s="302"/>
      <c r="CY75" s="302"/>
      <c r="CZ75" s="302"/>
    </row>
    <row r="76" spans="89:104" x14ac:dyDescent="0.2">
      <c r="CK76" s="297"/>
      <c r="CL76" s="302"/>
      <c r="CM76" s="302"/>
      <c r="CN76" s="302"/>
      <c r="CO76" s="321"/>
      <c r="CP76" s="304" t="s">
        <v>12</v>
      </c>
      <c r="CQ76" s="302"/>
      <c r="CR76" s="302"/>
      <c r="CS76" s="302"/>
      <c r="CT76" s="302"/>
      <c r="CU76" s="302"/>
      <c r="CV76" s="302"/>
      <c r="CW76" s="302"/>
      <c r="CX76" s="302"/>
      <c r="CY76" s="302"/>
      <c r="CZ76" s="302"/>
    </row>
    <row r="77" spans="89:104" x14ac:dyDescent="0.2">
      <c r="CK77" s="297">
        <v>61</v>
      </c>
      <c r="CL77" s="21" t="s">
        <v>305</v>
      </c>
      <c r="CM77" s="302"/>
      <c r="CN77" s="302"/>
      <c r="CO77" s="321">
        <f>+BY44</f>
        <v>160885346.74000001</v>
      </c>
      <c r="CP77" s="304" t="s">
        <v>12</v>
      </c>
      <c r="CQ77" s="302"/>
      <c r="CR77" s="302"/>
      <c r="CS77" s="302"/>
      <c r="CT77" s="302"/>
      <c r="CU77" s="302"/>
      <c r="CV77" s="302"/>
      <c r="CW77" s="302"/>
      <c r="CX77" s="302"/>
      <c r="CY77" s="302"/>
      <c r="CZ77" s="302"/>
    </row>
    <row r="78" spans="89:104" x14ac:dyDescent="0.2">
      <c r="CK78" s="297"/>
      <c r="CP78" s="304" t="s">
        <v>12</v>
      </c>
      <c r="CQ78" s="302"/>
      <c r="CR78" s="302"/>
      <c r="CS78" s="302"/>
      <c r="CT78" s="302"/>
      <c r="CU78" s="302"/>
      <c r="CV78" s="302"/>
      <c r="CW78" s="302"/>
      <c r="CX78" s="302"/>
      <c r="CY78" s="302"/>
      <c r="CZ78" s="302"/>
    </row>
    <row r="79" spans="89:104" x14ac:dyDescent="0.2">
      <c r="CK79" s="297">
        <v>62</v>
      </c>
      <c r="CL79" s="21" t="s">
        <v>308</v>
      </c>
      <c r="CM79" s="302"/>
      <c r="CN79" s="302"/>
      <c r="CO79" s="321">
        <f>+CA44</f>
        <v>60778535.129999995</v>
      </c>
      <c r="CP79" s="304" t="s">
        <v>12</v>
      </c>
      <c r="CQ79" s="302"/>
      <c r="CR79" s="302"/>
      <c r="CS79" s="302"/>
      <c r="CT79" s="302"/>
      <c r="CU79" s="302"/>
      <c r="CV79" s="302"/>
      <c r="CW79" s="302"/>
      <c r="CX79" s="302"/>
      <c r="CY79" s="302"/>
      <c r="CZ79" s="302"/>
    </row>
    <row r="80" spans="89:104" x14ac:dyDescent="0.2">
      <c r="CK80" s="297"/>
      <c r="CL80" s="302"/>
      <c r="CM80" s="302"/>
      <c r="CN80" s="302"/>
      <c r="CO80" s="321"/>
      <c r="CP80" s="304" t="s">
        <v>12</v>
      </c>
      <c r="CQ80" s="302"/>
      <c r="CR80" s="302"/>
      <c r="CS80" s="302"/>
      <c r="CT80" s="302"/>
      <c r="CU80" s="302"/>
      <c r="CV80" s="302"/>
      <c r="CW80" s="302"/>
      <c r="CX80" s="302"/>
      <c r="CY80" s="302"/>
      <c r="CZ80" s="302"/>
    </row>
    <row r="81" spans="89:104" x14ac:dyDescent="0.2">
      <c r="CK81" s="336">
        <v>64</v>
      </c>
      <c r="CL81" s="21" t="s">
        <v>311</v>
      </c>
      <c r="CM81" s="302"/>
      <c r="CN81" s="302"/>
      <c r="CO81" s="321">
        <f>+CE44</f>
        <v>178678196.13</v>
      </c>
      <c r="CP81" s="304" t="s">
        <v>12</v>
      </c>
      <c r="CQ81" s="302"/>
      <c r="CR81" s="302"/>
      <c r="CS81" s="302"/>
      <c r="CT81" s="302"/>
      <c r="CU81" s="302"/>
      <c r="CV81" s="302"/>
      <c r="CW81" s="302"/>
      <c r="CX81" s="302"/>
      <c r="CY81" s="302"/>
      <c r="CZ81" s="302"/>
    </row>
    <row r="82" spans="89:104" x14ac:dyDescent="0.2">
      <c r="CK82" s="297"/>
      <c r="CL82" s="302"/>
      <c r="CM82" s="302"/>
      <c r="CN82" s="302"/>
      <c r="CO82" s="302"/>
      <c r="CP82" s="304"/>
      <c r="CQ82" s="302"/>
      <c r="CR82" s="302"/>
      <c r="CS82" s="302"/>
      <c r="CT82" s="302"/>
      <c r="CU82" s="302"/>
      <c r="CV82" s="302"/>
      <c r="CW82" s="302"/>
      <c r="CX82" s="302"/>
      <c r="CY82" s="302"/>
      <c r="CZ82" s="302"/>
    </row>
    <row r="83" spans="89:104" x14ac:dyDescent="0.2">
      <c r="CK83" s="297"/>
      <c r="CL83" s="302"/>
      <c r="CM83" s="302"/>
      <c r="CN83" s="302"/>
      <c r="CO83" s="302"/>
      <c r="CP83" s="304"/>
      <c r="CQ83" s="302"/>
      <c r="CR83" s="302"/>
      <c r="CS83" s="302"/>
      <c r="CT83" s="302"/>
      <c r="CU83" s="302"/>
      <c r="CV83" s="302"/>
      <c r="CW83" s="302"/>
      <c r="CX83" s="302"/>
      <c r="CY83" s="302"/>
      <c r="CZ83" s="302"/>
    </row>
    <row r="84" spans="89:104" x14ac:dyDescent="0.2">
      <c r="CK84" s="297"/>
      <c r="CL84" s="302"/>
      <c r="CM84" s="302"/>
      <c r="CN84" s="302"/>
      <c r="CO84" s="337"/>
      <c r="CP84" s="304" t="s">
        <v>12</v>
      </c>
      <c r="CQ84" s="302"/>
      <c r="CR84" s="302"/>
      <c r="CS84" s="302"/>
      <c r="CT84" s="302"/>
      <c r="CU84" s="302"/>
      <c r="CV84" s="302"/>
      <c r="CW84" s="302"/>
      <c r="CX84" s="302"/>
      <c r="CY84" s="302"/>
      <c r="CZ84" s="302"/>
    </row>
    <row r="85" spans="89:104" x14ac:dyDescent="0.2">
      <c r="CK85" s="297"/>
      <c r="CL85" s="302"/>
      <c r="CM85" s="302"/>
      <c r="CN85" s="302"/>
      <c r="CO85" s="302"/>
      <c r="CP85" s="302"/>
      <c r="CQ85" s="302"/>
      <c r="CR85" s="302"/>
      <c r="CS85" s="302"/>
      <c r="CT85" s="302"/>
      <c r="CU85" s="302"/>
      <c r="CV85" s="302"/>
      <c r="CW85" s="302"/>
      <c r="CX85" s="302"/>
      <c r="CY85" s="302"/>
      <c r="CZ85" s="302"/>
    </row>
    <row r="86" spans="89:104" x14ac:dyDescent="0.2">
      <c r="CK86" s="297"/>
      <c r="CL86" s="302"/>
      <c r="CM86" s="302"/>
      <c r="CN86" s="302"/>
      <c r="CO86" s="302"/>
      <c r="CP86" s="302"/>
      <c r="CQ86" s="302"/>
      <c r="CR86" s="302"/>
      <c r="CS86" s="302"/>
      <c r="CT86" s="302"/>
      <c r="CU86" s="302"/>
      <c r="CV86" s="302"/>
      <c r="CW86" s="302"/>
      <c r="CX86" s="302"/>
      <c r="CY86" s="302"/>
      <c r="CZ86" s="302"/>
    </row>
    <row r="87" spans="89:104" x14ac:dyDescent="0.2">
      <c r="CK87" s="297"/>
      <c r="CL87" s="302"/>
      <c r="CM87" s="302"/>
      <c r="CN87" s="302"/>
      <c r="CO87" s="302"/>
      <c r="CP87" s="302"/>
      <c r="CQ87" s="302"/>
      <c r="CR87" s="302"/>
      <c r="CS87" s="302"/>
      <c r="CT87" s="302"/>
      <c r="CU87" s="302"/>
      <c r="CV87" s="302"/>
      <c r="CW87" s="302"/>
      <c r="CX87" s="302"/>
      <c r="CY87" s="302"/>
      <c r="CZ87" s="302"/>
    </row>
    <row r="88" spans="89:104" x14ac:dyDescent="0.2">
      <c r="CK88" s="297"/>
      <c r="CL88" s="302"/>
      <c r="CM88" s="302"/>
      <c r="CN88" s="302"/>
      <c r="CO88" s="302"/>
      <c r="CP88" s="302"/>
      <c r="CQ88" s="302"/>
      <c r="CR88" s="302"/>
      <c r="CS88" s="302"/>
      <c r="CT88" s="302"/>
      <c r="CU88" s="302"/>
      <c r="CV88" s="302"/>
      <c r="CW88" s="302"/>
      <c r="CX88" s="302"/>
      <c r="CY88" s="302"/>
      <c r="CZ88" s="302"/>
    </row>
    <row r="89" spans="89:104" x14ac:dyDescent="0.2">
      <c r="CK89" s="297"/>
      <c r="CL89" s="302"/>
      <c r="CM89" s="302"/>
      <c r="CN89" s="302"/>
      <c r="CO89" s="302"/>
      <c r="CP89" s="302"/>
      <c r="CQ89" s="302"/>
      <c r="CR89" s="302"/>
      <c r="CS89" s="302"/>
      <c r="CT89" s="302"/>
      <c r="CU89" s="302"/>
      <c r="CV89" s="302"/>
      <c r="CW89" s="302"/>
      <c r="CX89" s="302"/>
      <c r="CY89" s="302"/>
      <c r="CZ89" s="302"/>
    </row>
    <row r="90" spans="89:104" x14ac:dyDescent="0.2">
      <c r="CK90" s="297"/>
      <c r="CL90" s="302"/>
      <c r="CM90" s="302"/>
      <c r="CN90" s="302"/>
      <c r="CO90" s="302"/>
      <c r="CP90" s="302"/>
      <c r="CQ90" s="302"/>
      <c r="CR90" s="302"/>
      <c r="CS90" s="302"/>
      <c r="CT90" s="302"/>
      <c r="CU90" s="302"/>
      <c r="CV90" s="302"/>
      <c r="CW90" s="302"/>
      <c r="CX90" s="302"/>
      <c r="CY90" s="302"/>
      <c r="CZ90" s="302"/>
    </row>
    <row r="91" spans="89:104" x14ac:dyDescent="0.2">
      <c r="CK91" s="297"/>
      <c r="CL91" s="302"/>
      <c r="CM91" s="302"/>
      <c r="CN91" s="302"/>
      <c r="CO91" s="302"/>
      <c r="CP91" s="302"/>
      <c r="CQ91" s="302"/>
      <c r="CR91" s="302"/>
      <c r="CS91" s="302"/>
      <c r="CT91" s="302"/>
      <c r="CU91" s="302"/>
      <c r="CV91" s="302"/>
      <c r="CW91" s="302"/>
      <c r="CX91" s="302"/>
      <c r="CY91" s="302"/>
      <c r="CZ91" s="302"/>
    </row>
    <row r="92" spans="89:104" x14ac:dyDescent="0.2">
      <c r="CK92" s="297"/>
      <c r="CL92" s="302"/>
      <c r="CM92" s="302"/>
      <c r="CN92" s="302"/>
      <c r="CO92" s="302"/>
      <c r="CP92" s="302"/>
      <c r="CQ92" s="302"/>
      <c r="CR92" s="302"/>
      <c r="CS92" s="302"/>
      <c r="CT92" s="302"/>
      <c r="CU92" s="302"/>
      <c r="CV92" s="302"/>
      <c r="CW92" s="302"/>
      <c r="CX92" s="302"/>
      <c r="CY92" s="302"/>
      <c r="CZ92" s="302"/>
    </row>
    <row r="93" spans="89:104" x14ac:dyDescent="0.2">
      <c r="CK93" s="297"/>
      <c r="CL93" s="302"/>
      <c r="CM93" s="302"/>
      <c r="CN93" s="302"/>
      <c r="CO93" s="302"/>
      <c r="CP93" s="302"/>
      <c r="CQ93" s="302"/>
      <c r="CR93" s="302"/>
      <c r="CS93" s="302"/>
      <c r="CT93" s="302"/>
      <c r="CU93" s="302"/>
      <c r="CV93" s="302"/>
      <c r="CW93" s="302"/>
      <c r="CX93" s="302"/>
      <c r="CY93" s="302"/>
      <c r="CZ93" s="302"/>
    </row>
    <row r="94" spans="89:104" x14ac:dyDescent="0.2">
      <c r="CK94" s="297"/>
      <c r="CL94" s="302"/>
      <c r="CM94" s="302"/>
      <c r="CN94" s="302"/>
      <c r="CO94" s="302"/>
      <c r="CP94" s="302"/>
      <c r="CQ94" s="302"/>
      <c r="CR94" s="302"/>
      <c r="CS94" s="302"/>
      <c r="CT94" s="302"/>
      <c r="CU94" s="302"/>
      <c r="CV94" s="302"/>
      <c r="CW94" s="302"/>
      <c r="CX94" s="302"/>
      <c r="CY94" s="302"/>
      <c r="CZ94" s="302"/>
    </row>
    <row r="95" spans="89:104" x14ac:dyDescent="0.2">
      <c r="CK95" s="297"/>
      <c r="CL95" s="302"/>
      <c r="CM95" s="302"/>
      <c r="CN95" s="302"/>
      <c r="CO95" s="302"/>
      <c r="CP95" s="302"/>
      <c r="CQ95" s="302"/>
      <c r="CR95" s="302"/>
      <c r="CS95" s="302"/>
      <c r="CT95" s="302"/>
      <c r="CU95" s="302"/>
      <c r="CV95" s="302"/>
      <c r="CW95" s="302"/>
      <c r="CX95" s="302"/>
      <c r="CY95" s="302"/>
      <c r="CZ95" s="302"/>
    </row>
    <row r="96" spans="89:104" x14ac:dyDescent="0.2">
      <c r="CK96" s="297"/>
      <c r="CL96" s="302"/>
      <c r="CM96" s="302"/>
      <c r="CN96" s="302"/>
      <c r="CO96" s="302"/>
      <c r="CP96" s="302"/>
      <c r="CQ96" s="302"/>
      <c r="CR96" s="302"/>
      <c r="CS96" s="302"/>
      <c r="CT96" s="302"/>
      <c r="CU96" s="302"/>
      <c r="CV96" s="302"/>
      <c r="CW96" s="302"/>
      <c r="CX96" s="302"/>
      <c r="CY96" s="302"/>
      <c r="CZ96" s="302"/>
    </row>
    <row r="97" spans="89:104" x14ac:dyDescent="0.2">
      <c r="CK97" s="297"/>
      <c r="CL97" s="302"/>
      <c r="CM97" s="302"/>
      <c r="CN97" s="302"/>
      <c r="CO97" s="302"/>
      <c r="CP97" s="302"/>
      <c r="CQ97" s="302"/>
      <c r="CR97" s="302"/>
      <c r="CS97" s="302"/>
      <c r="CT97" s="302"/>
      <c r="CU97" s="302"/>
      <c r="CV97" s="302"/>
      <c r="CW97" s="302"/>
      <c r="CX97" s="302"/>
      <c r="CY97" s="302"/>
      <c r="CZ97" s="302"/>
    </row>
    <row r="98" spans="89:104" x14ac:dyDescent="0.2">
      <c r="CK98" s="297"/>
      <c r="CL98" s="302"/>
      <c r="CM98" s="302"/>
      <c r="CN98" s="302"/>
      <c r="CO98" s="302"/>
      <c r="CP98" s="302"/>
      <c r="CQ98" s="302"/>
      <c r="CR98" s="302"/>
      <c r="CS98" s="302"/>
      <c r="CT98" s="302"/>
      <c r="CU98" s="302"/>
      <c r="CV98" s="302"/>
      <c r="CW98" s="302"/>
      <c r="CX98" s="302"/>
      <c r="CY98" s="302"/>
      <c r="CZ98" s="302"/>
    </row>
    <row r="99" spans="89:104" x14ac:dyDescent="0.2">
      <c r="CK99" s="297"/>
      <c r="CL99" s="302"/>
      <c r="CM99" s="302"/>
      <c r="CN99" s="302"/>
      <c r="CO99" s="302"/>
      <c r="CP99" s="302"/>
      <c r="CQ99" s="302"/>
      <c r="CR99" s="302"/>
      <c r="CS99" s="302"/>
      <c r="CT99" s="302"/>
      <c r="CU99" s="302"/>
      <c r="CV99" s="302"/>
      <c r="CW99" s="302"/>
      <c r="CX99" s="302"/>
      <c r="CY99" s="302"/>
      <c r="CZ99" s="302"/>
    </row>
    <row r="100" spans="89:104" x14ac:dyDescent="0.2">
      <c r="CK100" s="297"/>
      <c r="CL100" s="302"/>
      <c r="CM100" s="302"/>
      <c r="CN100" s="302"/>
      <c r="CO100" s="302"/>
      <c r="CP100" s="302"/>
      <c r="CQ100" s="302"/>
      <c r="CR100" s="302"/>
      <c r="CS100" s="302"/>
      <c r="CT100" s="302"/>
      <c r="CU100" s="302"/>
      <c r="CV100" s="302"/>
      <c r="CW100" s="302"/>
      <c r="CX100" s="302"/>
      <c r="CY100" s="302"/>
      <c r="CZ100" s="302"/>
    </row>
    <row r="101" spans="89:104" x14ac:dyDescent="0.2">
      <c r="CK101" s="297"/>
      <c r="CL101" s="302"/>
      <c r="CM101" s="302"/>
      <c r="CN101" s="302"/>
      <c r="CO101" s="302"/>
      <c r="CP101" s="302"/>
      <c r="CQ101" s="302"/>
      <c r="CR101" s="302"/>
      <c r="CS101" s="302"/>
      <c r="CT101" s="302"/>
      <c r="CU101" s="302"/>
      <c r="CV101" s="302"/>
      <c r="CW101" s="302"/>
      <c r="CX101" s="302"/>
      <c r="CY101" s="302"/>
      <c r="CZ101" s="302"/>
    </row>
    <row r="102" spans="89:104" x14ac:dyDescent="0.2">
      <c r="CK102" s="297"/>
      <c r="CL102" s="302"/>
      <c r="CM102" s="302"/>
      <c r="CN102" s="302"/>
      <c r="CO102" s="302"/>
      <c r="CP102" s="302"/>
      <c r="CQ102" s="302"/>
      <c r="CR102" s="302"/>
      <c r="CS102" s="302"/>
      <c r="CT102" s="302"/>
      <c r="CU102" s="302"/>
      <c r="CV102" s="302"/>
      <c r="CW102" s="302"/>
      <c r="CX102" s="302"/>
      <c r="CY102" s="302"/>
      <c r="CZ102" s="302"/>
    </row>
    <row r="103" spans="89:104" x14ac:dyDescent="0.2">
      <c r="CK103" s="297"/>
      <c r="CL103" s="302"/>
      <c r="CM103" s="302"/>
      <c r="CN103" s="302"/>
      <c r="CO103" s="302"/>
      <c r="CP103" s="302"/>
      <c r="CQ103" s="302"/>
      <c r="CR103" s="302"/>
      <c r="CS103" s="302"/>
      <c r="CT103" s="302"/>
      <c r="CU103" s="302"/>
      <c r="CV103" s="302"/>
      <c r="CW103" s="302"/>
      <c r="CX103" s="302"/>
      <c r="CY103" s="302"/>
      <c r="CZ103" s="302"/>
    </row>
    <row r="104" spans="89:104" x14ac:dyDescent="0.2">
      <c r="CK104" s="297"/>
      <c r="CL104" s="302"/>
      <c r="CM104" s="302"/>
      <c r="CN104" s="302"/>
      <c r="CO104" s="302"/>
      <c r="CP104" s="302"/>
      <c r="CQ104" s="302"/>
      <c r="CR104" s="302"/>
      <c r="CS104" s="302"/>
      <c r="CT104" s="302"/>
      <c r="CU104" s="302"/>
      <c r="CV104" s="302"/>
      <c r="CW104" s="302"/>
      <c r="CX104" s="302"/>
      <c r="CY104" s="302"/>
      <c r="CZ104" s="302"/>
    </row>
    <row r="105" spans="89:104" x14ac:dyDescent="0.2">
      <c r="CK105" s="297"/>
      <c r="CL105" s="302"/>
      <c r="CM105" s="302"/>
      <c r="CN105" s="302"/>
      <c r="CO105" s="302"/>
      <c r="CP105" s="302"/>
      <c r="CQ105" s="302"/>
      <c r="CR105" s="302"/>
      <c r="CS105" s="302"/>
      <c r="CT105" s="302"/>
      <c r="CU105" s="302"/>
      <c r="CV105" s="302"/>
      <c r="CW105" s="302"/>
      <c r="CX105" s="302"/>
      <c r="CY105" s="302"/>
      <c r="CZ105" s="302"/>
    </row>
    <row r="106" spans="89:104" x14ac:dyDescent="0.2">
      <c r="CK106" s="297"/>
      <c r="CL106" s="302"/>
      <c r="CM106" s="302"/>
      <c r="CN106" s="302"/>
      <c r="CO106" s="302"/>
      <c r="CP106" s="302"/>
      <c r="CQ106" s="302"/>
      <c r="CR106" s="302"/>
      <c r="CS106" s="302"/>
      <c r="CT106" s="302"/>
      <c r="CU106" s="302"/>
      <c r="CV106" s="302"/>
      <c r="CW106" s="302"/>
      <c r="CX106" s="302"/>
      <c r="CY106" s="302"/>
      <c r="CZ106" s="302"/>
    </row>
    <row r="107" spans="89:104" x14ac:dyDescent="0.2">
      <c r="CK107" s="297"/>
      <c r="CL107" s="302"/>
      <c r="CM107" s="302"/>
      <c r="CN107" s="302"/>
      <c r="CO107" s="302"/>
      <c r="CP107" s="302"/>
      <c r="CQ107" s="302"/>
      <c r="CR107" s="302"/>
      <c r="CS107" s="302"/>
      <c r="CT107" s="302"/>
      <c r="CU107" s="302"/>
      <c r="CV107" s="302"/>
      <c r="CW107" s="302"/>
      <c r="CX107" s="302"/>
      <c r="CY107" s="302"/>
      <c r="CZ107" s="302"/>
    </row>
    <row r="108" spans="89:104" x14ac:dyDescent="0.2">
      <c r="CK108" s="297"/>
      <c r="CL108" s="302"/>
      <c r="CM108" s="302"/>
      <c r="CN108" s="302"/>
      <c r="CO108" s="302"/>
      <c r="CP108" s="302"/>
      <c r="CQ108" s="302"/>
      <c r="CR108" s="302"/>
      <c r="CS108" s="302"/>
      <c r="CT108" s="302"/>
      <c r="CU108" s="302"/>
      <c r="CV108" s="302"/>
      <c r="CW108" s="302"/>
      <c r="CX108" s="302"/>
      <c r="CY108" s="302"/>
      <c r="CZ108" s="302"/>
    </row>
    <row r="109" spans="89:104" x14ac:dyDescent="0.2">
      <c r="CK109" s="297"/>
      <c r="CL109" s="302"/>
      <c r="CM109" s="302"/>
      <c r="CN109" s="302"/>
      <c r="CO109" s="302"/>
      <c r="CP109" s="302"/>
      <c r="CQ109" s="302"/>
      <c r="CR109" s="302"/>
      <c r="CS109" s="302"/>
      <c r="CT109" s="302"/>
      <c r="CU109" s="302"/>
      <c r="CV109" s="302"/>
      <c r="CW109" s="302"/>
      <c r="CX109" s="302"/>
      <c r="CY109" s="302"/>
      <c r="CZ109" s="302"/>
    </row>
    <row r="110" spans="89:104" x14ac:dyDescent="0.2">
      <c r="CK110" s="297"/>
      <c r="CL110" s="302"/>
      <c r="CM110" s="302"/>
      <c r="CN110" s="302"/>
      <c r="CO110" s="302"/>
      <c r="CP110" s="302"/>
      <c r="CQ110" s="302"/>
      <c r="CR110" s="302"/>
      <c r="CS110" s="302"/>
      <c r="CT110" s="302"/>
      <c r="CU110" s="302"/>
      <c r="CV110" s="302"/>
      <c r="CW110" s="302"/>
      <c r="CX110" s="302"/>
      <c r="CY110" s="302"/>
      <c r="CZ110" s="302"/>
    </row>
    <row r="111" spans="89:104" x14ac:dyDescent="0.2">
      <c r="CK111" s="297"/>
      <c r="CL111" s="302"/>
      <c r="CM111" s="302"/>
      <c r="CN111" s="302"/>
      <c r="CO111" s="302"/>
      <c r="CP111" s="302"/>
      <c r="CQ111" s="302"/>
      <c r="CR111" s="302"/>
      <c r="CS111" s="302"/>
      <c r="CT111" s="302"/>
      <c r="CU111" s="302"/>
      <c r="CV111" s="302"/>
      <c r="CW111" s="302"/>
      <c r="CX111" s="302"/>
      <c r="CY111" s="302"/>
      <c r="CZ111" s="302"/>
    </row>
    <row r="112" spans="89:104" x14ac:dyDescent="0.2">
      <c r="CK112" s="297"/>
      <c r="CL112" s="302"/>
      <c r="CM112" s="302"/>
      <c r="CN112" s="302"/>
      <c r="CO112" s="302"/>
      <c r="CP112" s="302"/>
      <c r="CQ112" s="302"/>
      <c r="CR112" s="302"/>
      <c r="CS112" s="302"/>
      <c r="CT112" s="302"/>
      <c r="CU112" s="302"/>
      <c r="CV112" s="302"/>
      <c r="CW112" s="302"/>
      <c r="CX112" s="302"/>
      <c r="CY112" s="302"/>
      <c r="CZ112" s="302"/>
    </row>
    <row r="113" spans="89:104" x14ac:dyDescent="0.2">
      <c r="CK113" s="297"/>
      <c r="CL113" s="302"/>
      <c r="CM113" s="302"/>
      <c r="CN113" s="302"/>
      <c r="CO113" s="302"/>
      <c r="CP113" s="302"/>
      <c r="CQ113" s="302"/>
      <c r="CR113" s="302"/>
      <c r="CS113" s="302"/>
      <c r="CT113" s="302"/>
      <c r="CU113" s="302"/>
      <c r="CV113" s="302"/>
      <c r="CW113" s="302"/>
      <c r="CX113" s="302"/>
      <c r="CY113" s="302"/>
      <c r="CZ113" s="302"/>
    </row>
    <row r="114" spans="89:104" x14ac:dyDescent="0.2">
      <c r="CK114" s="297"/>
      <c r="CL114" s="302"/>
      <c r="CM114" s="302"/>
      <c r="CN114" s="302"/>
      <c r="CO114" s="302"/>
      <c r="CP114" s="302"/>
      <c r="CQ114" s="302"/>
      <c r="CR114" s="302"/>
      <c r="CS114" s="302"/>
      <c r="CT114" s="302"/>
      <c r="CU114" s="302"/>
      <c r="CV114" s="302"/>
      <c r="CW114" s="302"/>
      <c r="CX114" s="302"/>
      <c r="CY114" s="302"/>
      <c r="CZ114" s="302"/>
    </row>
    <row r="115" spans="89:104" x14ac:dyDescent="0.2">
      <c r="CK115" s="297"/>
      <c r="CL115" s="302"/>
      <c r="CM115" s="302"/>
      <c r="CN115" s="302"/>
      <c r="CO115" s="302"/>
      <c r="CP115" s="302"/>
      <c r="CQ115" s="302"/>
      <c r="CR115" s="302"/>
      <c r="CS115" s="302"/>
      <c r="CT115" s="302"/>
      <c r="CU115" s="302"/>
      <c r="CV115" s="302"/>
      <c r="CW115" s="302"/>
      <c r="CX115" s="302"/>
      <c r="CY115" s="302"/>
      <c r="CZ115" s="302"/>
    </row>
    <row r="116" spans="89:104" x14ac:dyDescent="0.2">
      <c r="CK116" s="297"/>
      <c r="CL116" s="302"/>
      <c r="CM116" s="302"/>
      <c r="CN116" s="302"/>
      <c r="CO116" s="302"/>
      <c r="CP116" s="302"/>
      <c r="CQ116" s="302"/>
      <c r="CR116" s="302"/>
      <c r="CS116" s="302"/>
      <c r="CT116" s="302"/>
      <c r="CU116" s="302"/>
      <c r="CV116" s="302"/>
      <c r="CW116" s="302"/>
      <c r="CX116" s="302"/>
      <c r="CY116" s="302"/>
      <c r="CZ116" s="302"/>
    </row>
    <row r="117" spans="89:104" x14ac:dyDescent="0.2">
      <c r="CK117" s="297"/>
      <c r="CL117" s="302"/>
      <c r="CM117" s="302"/>
      <c r="CN117" s="302"/>
      <c r="CO117" s="302"/>
      <c r="CP117" s="302"/>
      <c r="CQ117" s="302"/>
      <c r="CR117" s="302"/>
      <c r="CS117" s="302"/>
      <c r="CT117" s="302"/>
      <c r="CU117" s="302"/>
      <c r="CV117" s="302"/>
      <c r="CW117" s="302"/>
      <c r="CX117" s="302"/>
      <c r="CY117" s="302"/>
      <c r="CZ117" s="302"/>
    </row>
    <row r="118" spans="89:104" x14ac:dyDescent="0.2">
      <c r="CK118" s="297"/>
      <c r="CL118" s="302"/>
      <c r="CM118" s="302"/>
      <c r="CN118" s="302"/>
      <c r="CO118" s="302"/>
      <c r="CP118" s="302"/>
      <c r="CQ118" s="302"/>
      <c r="CR118" s="302"/>
      <c r="CS118" s="302"/>
      <c r="CT118" s="302"/>
      <c r="CU118" s="302"/>
      <c r="CV118" s="302"/>
      <c r="CW118" s="302"/>
      <c r="CX118" s="302"/>
      <c r="CY118" s="302"/>
      <c r="CZ118" s="302"/>
    </row>
    <row r="119" spans="89:104" x14ac:dyDescent="0.2">
      <c r="CK119" s="297"/>
      <c r="CL119" s="302"/>
      <c r="CM119" s="302"/>
      <c r="CN119" s="302"/>
      <c r="CO119" s="302"/>
      <c r="CP119" s="302"/>
      <c r="CQ119" s="302"/>
      <c r="CR119" s="302"/>
      <c r="CS119" s="302"/>
      <c r="CT119" s="302"/>
      <c r="CU119" s="302"/>
      <c r="CV119" s="302"/>
      <c r="CW119" s="302"/>
      <c r="CX119" s="302"/>
      <c r="CY119" s="302"/>
      <c r="CZ119" s="302"/>
    </row>
    <row r="120" spans="89:104" x14ac:dyDescent="0.2">
      <c r="CK120" s="297"/>
      <c r="CL120" s="302"/>
      <c r="CM120" s="302"/>
      <c r="CN120" s="302"/>
      <c r="CO120" s="302"/>
      <c r="CP120" s="302"/>
      <c r="CQ120" s="302"/>
      <c r="CR120" s="302"/>
      <c r="CS120" s="302"/>
      <c r="CT120" s="302"/>
      <c r="CU120" s="302"/>
      <c r="CV120" s="302"/>
      <c r="CW120" s="302"/>
      <c r="CX120" s="302"/>
      <c r="CY120" s="302"/>
      <c r="CZ120" s="302"/>
    </row>
    <row r="121" spans="89:104" x14ac:dyDescent="0.2">
      <c r="CK121" s="297"/>
      <c r="CL121" s="302"/>
      <c r="CM121" s="302"/>
      <c r="CN121" s="302"/>
      <c r="CO121" s="302"/>
      <c r="CP121" s="302"/>
      <c r="CQ121" s="302"/>
      <c r="CR121" s="302"/>
      <c r="CS121" s="302"/>
      <c r="CT121" s="302"/>
      <c r="CU121" s="302"/>
      <c r="CV121" s="302"/>
      <c r="CW121" s="302"/>
      <c r="CX121" s="302"/>
      <c r="CY121" s="302"/>
      <c r="CZ121" s="302"/>
    </row>
    <row r="122" spans="89:104" x14ac:dyDescent="0.2">
      <c r="CK122" s="297"/>
      <c r="CL122" s="302"/>
      <c r="CM122" s="302"/>
      <c r="CN122" s="302"/>
      <c r="CO122" s="302"/>
      <c r="CP122" s="302"/>
      <c r="CQ122" s="302"/>
      <c r="CR122" s="302"/>
      <c r="CS122" s="302"/>
      <c r="CT122" s="302"/>
      <c r="CU122" s="302"/>
      <c r="CV122" s="302"/>
      <c r="CW122" s="302"/>
      <c r="CX122" s="302"/>
      <c r="CY122" s="302"/>
      <c r="CZ122" s="302"/>
    </row>
    <row r="123" spans="89:104" x14ac:dyDescent="0.2">
      <c r="CK123" s="297"/>
      <c r="CL123" s="302"/>
      <c r="CM123" s="302"/>
      <c r="CN123" s="302"/>
      <c r="CO123" s="302"/>
      <c r="CP123" s="302"/>
      <c r="CQ123" s="302"/>
      <c r="CR123" s="302"/>
      <c r="CS123" s="302"/>
      <c r="CT123" s="302"/>
      <c r="CU123" s="302"/>
      <c r="CV123" s="302"/>
      <c r="CW123" s="302"/>
      <c r="CX123" s="302"/>
      <c r="CY123" s="302"/>
      <c r="CZ123" s="302"/>
    </row>
    <row r="124" spans="89:104" x14ac:dyDescent="0.2">
      <c r="CK124" s="297"/>
      <c r="CL124" s="302"/>
      <c r="CM124" s="302"/>
      <c r="CN124" s="302"/>
      <c r="CO124" s="302"/>
      <c r="CP124" s="302"/>
      <c r="CQ124" s="302"/>
      <c r="CR124" s="302"/>
      <c r="CS124" s="302"/>
      <c r="CT124" s="302"/>
      <c r="CU124" s="302"/>
      <c r="CV124" s="302"/>
      <c r="CW124" s="302"/>
      <c r="CX124" s="302"/>
      <c r="CY124" s="302"/>
      <c r="CZ124" s="302"/>
    </row>
    <row r="125" spans="89:104" x14ac:dyDescent="0.2">
      <c r="CK125" s="297"/>
      <c r="CL125" s="302"/>
      <c r="CM125" s="302"/>
      <c r="CN125" s="302"/>
      <c r="CO125" s="302"/>
      <c r="CP125" s="302"/>
      <c r="CQ125" s="302"/>
      <c r="CR125" s="302"/>
      <c r="CS125" s="302"/>
      <c r="CT125" s="302"/>
      <c r="CU125" s="302"/>
      <c r="CV125" s="302"/>
      <c r="CW125" s="302"/>
      <c r="CX125" s="302"/>
      <c r="CY125" s="302"/>
      <c r="CZ125" s="302"/>
    </row>
    <row r="126" spans="89:104" x14ac:dyDescent="0.2">
      <c r="CK126" s="297"/>
      <c r="CL126" s="302"/>
      <c r="CM126" s="302"/>
      <c r="CN126" s="302"/>
      <c r="CO126" s="302"/>
      <c r="CP126" s="302"/>
      <c r="CQ126" s="302"/>
      <c r="CR126" s="302"/>
      <c r="CS126" s="302"/>
      <c r="CT126" s="302"/>
      <c r="CU126" s="302"/>
      <c r="CV126" s="302"/>
      <c r="CW126" s="302"/>
      <c r="CX126" s="302"/>
      <c r="CY126" s="302"/>
      <c r="CZ126" s="302"/>
    </row>
    <row r="127" spans="89:104" x14ac:dyDescent="0.2">
      <c r="CK127" s="297"/>
      <c r="CL127" s="302"/>
      <c r="CM127" s="302"/>
      <c r="CN127" s="302"/>
      <c r="CO127" s="302"/>
      <c r="CP127" s="302"/>
      <c r="CQ127" s="302"/>
      <c r="CR127" s="302"/>
      <c r="CS127" s="302"/>
      <c r="CT127" s="302"/>
      <c r="CU127" s="302"/>
      <c r="CV127" s="302"/>
      <c r="CW127" s="302"/>
      <c r="CX127" s="302"/>
      <c r="CY127" s="302"/>
      <c r="CZ127" s="302"/>
    </row>
    <row r="128" spans="89:104" x14ac:dyDescent="0.2">
      <c r="CK128" s="297"/>
      <c r="CL128" s="302"/>
      <c r="CM128" s="302"/>
      <c r="CN128" s="302"/>
      <c r="CO128" s="302"/>
      <c r="CP128" s="302"/>
      <c r="CQ128" s="302"/>
      <c r="CR128" s="302"/>
      <c r="CS128" s="302"/>
      <c r="CT128" s="302"/>
      <c r="CU128" s="302"/>
      <c r="CV128" s="302"/>
      <c r="CW128" s="302"/>
      <c r="CX128" s="302"/>
      <c r="CY128" s="302"/>
      <c r="CZ128" s="302"/>
    </row>
    <row r="129" spans="89:104" x14ac:dyDescent="0.2">
      <c r="CK129" s="297"/>
      <c r="CL129" s="302"/>
      <c r="CM129" s="302"/>
      <c r="CN129" s="302"/>
      <c r="CO129" s="302"/>
      <c r="CP129" s="302"/>
      <c r="CQ129" s="302"/>
      <c r="CR129" s="302"/>
      <c r="CS129" s="302"/>
      <c r="CT129" s="302"/>
      <c r="CU129" s="302"/>
      <c r="CV129" s="302"/>
      <c r="CW129" s="302"/>
      <c r="CX129" s="302"/>
      <c r="CY129" s="302"/>
      <c r="CZ129" s="302"/>
    </row>
    <row r="130" spans="89:104" x14ac:dyDescent="0.2">
      <c r="CK130" s="297"/>
      <c r="CL130" s="302"/>
      <c r="CM130" s="302"/>
      <c r="CN130" s="302"/>
      <c r="CO130" s="302"/>
      <c r="CP130" s="302"/>
      <c r="CQ130" s="302"/>
      <c r="CR130" s="302"/>
      <c r="CS130" s="302"/>
      <c r="CT130" s="302"/>
      <c r="CU130" s="302"/>
      <c r="CV130" s="302"/>
      <c r="CW130" s="302"/>
      <c r="CX130" s="302"/>
      <c r="CY130" s="302"/>
      <c r="CZ130" s="302"/>
    </row>
    <row r="131" spans="89:104" x14ac:dyDescent="0.2">
      <c r="CK131" s="297"/>
      <c r="CL131" s="302"/>
      <c r="CM131" s="302"/>
      <c r="CN131" s="302"/>
      <c r="CO131" s="302"/>
      <c r="CP131" s="302"/>
      <c r="CQ131" s="302"/>
      <c r="CR131" s="302"/>
      <c r="CS131" s="302"/>
      <c r="CT131" s="302"/>
      <c r="CU131" s="302"/>
      <c r="CV131" s="302"/>
      <c r="CW131" s="302"/>
      <c r="CX131" s="302"/>
      <c r="CY131" s="302"/>
      <c r="CZ131" s="302"/>
    </row>
    <row r="132" spans="89:104" x14ac:dyDescent="0.2">
      <c r="CK132" s="297"/>
      <c r="CL132" s="302"/>
      <c r="CM132" s="302"/>
      <c r="CN132" s="302"/>
      <c r="CO132" s="302"/>
      <c r="CP132" s="302"/>
      <c r="CQ132" s="302"/>
      <c r="CR132" s="302"/>
      <c r="CS132" s="302"/>
      <c r="CT132" s="302"/>
      <c r="CU132" s="302"/>
      <c r="CV132" s="302"/>
      <c r="CW132" s="302"/>
      <c r="CX132" s="302"/>
      <c r="CY132" s="302"/>
      <c r="CZ132" s="302"/>
    </row>
    <row r="133" spans="89:104" x14ac:dyDescent="0.2">
      <c r="CK133" s="297"/>
      <c r="CL133" s="302"/>
      <c r="CM133" s="302"/>
      <c r="CN133" s="302"/>
      <c r="CO133" s="302"/>
      <c r="CP133" s="302"/>
      <c r="CQ133" s="302"/>
      <c r="CR133" s="302"/>
      <c r="CS133" s="302"/>
      <c r="CT133" s="302"/>
      <c r="CU133" s="302"/>
      <c r="CV133" s="302"/>
      <c r="CW133" s="302"/>
      <c r="CX133" s="302"/>
      <c r="CY133" s="302"/>
      <c r="CZ133" s="302"/>
    </row>
    <row r="134" spans="89:104" x14ac:dyDescent="0.2">
      <c r="CK134" s="297"/>
      <c r="CL134" s="302"/>
      <c r="CM134" s="302"/>
      <c r="CN134" s="302"/>
      <c r="CO134" s="302"/>
      <c r="CP134" s="302"/>
      <c r="CQ134" s="302"/>
      <c r="CR134" s="302"/>
      <c r="CS134" s="302"/>
      <c r="CT134" s="302"/>
      <c r="CU134" s="302"/>
      <c r="CV134" s="302"/>
      <c r="CW134" s="302"/>
      <c r="CX134" s="302"/>
      <c r="CY134" s="302"/>
      <c r="CZ134" s="302"/>
    </row>
    <row r="135" spans="89:104" x14ac:dyDescent="0.2">
      <c r="CK135" s="297"/>
      <c r="CL135" s="302"/>
      <c r="CM135" s="302"/>
      <c r="CN135" s="302"/>
      <c r="CO135" s="302"/>
      <c r="CP135" s="302"/>
      <c r="CQ135" s="302"/>
      <c r="CR135" s="302"/>
      <c r="CS135" s="302"/>
      <c r="CT135" s="302"/>
      <c r="CU135" s="302"/>
      <c r="CV135" s="302"/>
      <c r="CW135" s="302"/>
      <c r="CX135" s="302"/>
      <c r="CY135" s="302"/>
      <c r="CZ135" s="302"/>
    </row>
    <row r="136" spans="89:104" x14ac:dyDescent="0.2">
      <c r="CK136" s="297"/>
      <c r="CL136" s="302"/>
      <c r="CM136" s="302"/>
      <c r="CN136" s="302"/>
      <c r="CO136" s="302"/>
      <c r="CP136" s="302"/>
      <c r="CQ136" s="302"/>
      <c r="CR136" s="302"/>
      <c r="CS136" s="302"/>
      <c r="CT136" s="302"/>
      <c r="CU136" s="302"/>
      <c r="CV136" s="302"/>
      <c r="CW136" s="302"/>
      <c r="CX136" s="302"/>
      <c r="CY136" s="302"/>
      <c r="CZ136" s="302"/>
    </row>
    <row r="137" spans="89:104" x14ac:dyDescent="0.2">
      <c r="CK137" s="297"/>
      <c r="CL137" s="302"/>
      <c r="CM137" s="302"/>
      <c r="CN137" s="302"/>
      <c r="CO137" s="302"/>
      <c r="CP137" s="302"/>
      <c r="CQ137" s="302"/>
      <c r="CR137" s="302"/>
      <c r="CS137" s="302"/>
      <c r="CT137" s="302"/>
      <c r="CU137" s="302"/>
      <c r="CV137" s="302"/>
      <c r="CW137" s="302"/>
      <c r="CX137" s="302"/>
      <c r="CY137" s="302"/>
      <c r="CZ137" s="302"/>
    </row>
    <row r="138" spans="89:104" x14ac:dyDescent="0.2">
      <c r="CK138" s="297"/>
      <c r="CL138" s="302"/>
      <c r="CM138" s="302"/>
      <c r="CN138" s="302"/>
      <c r="CO138" s="302"/>
      <c r="CP138" s="302"/>
      <c r="CQ138" s="302"/>
      <c r="CR138" s="302"/>
      <c r="CS138" s="302"/>
      <c r="CT138" s="302"/>
      <c r="CU138" s="302"/>
      <c r="CV138" s="302"/>
      <c r="CW138" s="302"/>
      <c r="CX138" s="302"/>
      <c r="CY138" s="302"/>
      <c r="CZ138" s="302"/>
    </row>
    <row r="139" spans="89:104" x14ac:dyDescent="0.2">
      <c r="CK139" s="297"/>
      <c r="CL139" s="302"/>
      <c r="CM139" s="302"/>
      <c r="CN139" s="302"/>
      <c r="CO139" s="302"/>
      <c r="CP139" s="302"/>
      <c r="CQ139" s="302"/>
      <c r="CR139" s="302"/>
      <c r="CS139" s="302"/>
      <c r="CT139" s="302"/>
      <c r="CU139" s="302"/>
      <c r="CV139" s="302"/>
      <c r="CW139" s="302"/>
      <c r="CX139" s="302"/>
      <c r="CY139" s="302"/>
      <c r="CZ139" s="302"/>
    </row>
    <row r="140" spans="89:104" x14ac:dyDescent="0.2">
      <c r="CK140" s="297"/>
      <c r="CL140" s="302"/>
      <c r="CM140" s="302"/>
      <c r="CN140" s="302"/>
      <c r="CO140" s="302"/>
      <c r="CP140" s="302"/>
      <c r="CQ140" s="302"/>
      <c r="CR140" s="302"/>
      <c r="CS140" s="302"/>
      <c r="CT140" s="302"/>
      <c r="CU140" s="302"/>
      <c r="CV140" s="302"/>
      <c r="CW140" s="302"/>
      <c r="CX140" s="302"/>
      <c r="CY140" s="302"/>
      <c r="CZ140" s="302"/>
    </row>
    <row r="141" spans="89:104" x14ac:dyDescent="0.2">
      <c r="CK141" s="297"/>
      <c r="CL141" s="302"/>
      <c r="CM141" s="302"/>
      <c r="CN141" s="302"/>
      <c r="CO141" s="302"/>
      <c r="CP141" s="302"/>
      <c r="CQ141" s="302"/>
      <c r="CR141" s="302"/>
      <c r="CS141" s="302"/>
      <c r="CT141" s="302"/>
      <c r="CU141" s="302"/>
      <c r="CV141" s="302"/>
      <c r="CW141" s="302"/>
      <c r="CX141" s="302"/>
      <c r="CY141" s="302"/>
      <c r="CZ141" s="302"/>
    </row>
    <row r="142" spans="89:104" x14ac:dyDescent="0.2">
      <c r="CK142" s="297"/>
      <c r="CL142" s="302"/>
      <c r="CM142" s="302"/>
      <c r="CN142" s="302"/>
      <c r="CO142" s="302"/>
      <c r="CP142" s="302"/>
      <c r="CQ142" s="302"/>
      <c r="CR142" s="302"/>
      <c r="CS142" s="302"/>
      <c r="CT142" s="302"/>
      <c r="CU142" s="302"/>
      <c r="CV142" s="302"/>
      <c r="CW142" s="302"/>
      <c r="CX142" s="302"/>
      <c r="CY142" s="302"/>
      <c r="CZ142" s="302"/>
    </row>
    <row r="143" spans="89:104" x14ac:dyDescent="0.2">
      <c r="CK143" s="297"/>
      <c r="CL143" s="302"/>
      <c r="CM143" s="302"/>
      <c r="CN143" s="302"/>
      <c r="CO143" s="302"/>
      <c r="CP143" s="302"/>
      <c r="CQ143" s="302"/>
      <c r="CR143" s="302"/>
      <c r="CS143" s="302"/>
      <c r="CT143" s="302"/>
      <c r="CU143" s="302"/>
      <c r="CV143" s="302"/>
      <c r="CW143" s="302"/>
      <c r="CX143" s="302"/>
      <c r="CY143" s="302"/>
      <c r="CZ143" s="302"/>
    </row>
    <row r="144" spans="89:104" x14ac:dyDescent="0.2">
      <c r="CK144" s="297"/>
      <c r="CL144" s="302"/>
      <c r="CM144" s="302"/>
      <c r="CN144" s="302"/>
      <c r="CO144" s="302"/>
      <c r="CP144" s="302"/>
      <c r="CQ144" s="302"/>
      <c r="CR144" s="302"/>
      <c r="CS144" s="302"/>
      <c r="CT144" s="302"/>
      <c r="CU144" s="302"/>
      <c r="CV144" s="302"/>
      <c r="CW144" s="302"/>
      <c r="CX144" s="302"/>
      <c r="CY144" s="302"/>
      <c r="CZ144" s="302"/>
    </row>
    <row r="145" spans="89:104" x14ac:dyDescent="0.2">
      <c r="CK145" s="297"/>
      <c r="CL145" s="302"/>
      <c r="CM145" s="302"/>
      <c r="CN145" s="302"/>
      <c r="CO145" s="302"/>
      <c r="CP145" s="302"/>
      <c r="CQ145" s="302"/>
      <c r="CR145" s="302"/>
      <c r="CS145" s="302"/>
      <c r="CT145" s="302"/>
      <c r="CU145" s="302"/>
      <c r="CV145" s="302"/>
      <c r="CW145" s="302"/>
      <c r="CX145" s="302"/>
      <c r="CY145" s="302"/>
      <c r="CZ145" s="302"/>
    </row>
    <row r="146" spans="89:104" x14ac:dyDescent="0.2">
      <c r="CK146" s="297"/>
      <c r="CL146" s="302"/>
      <c r="CM146" s="302"/>
      <c r="CN146" s="302"/>
      <c r="CO146" s="302"/>
      <c r="CP146" s="302"/>
      <c r="CQ146" s="302"/>
      <c r="CR146" s="302"/>
      <c r="CS146" s="302"/>
      <c r="CT146" s="302"/>
      <c r="CU146" s="302"/>
      <c r="CV146" s="302"/>
      <c r="CW146" s="302"/>
      <c r="CX146" s="302"/>
      <c r="CY146" s="302"/>
      <c r="CZ146" s="302"/>
    </row>
    <row r="147" spans="89:104" x14ac:dyDescent="0.2">
      <c r="CK147" s="297"/>
      <c r="CL147" s="302"/>
      <c r="CM147" s="302"/>
      <c r="CN147" s="302"/>
      <c r="CO147" s="302"/>
      <c r="CP147" s="302"/>
      <c r="CQ147" s="302"/>
      <c r="CR147" s="302"/>
      <c r="CS147" s="302"/>
      <c r="CT147" s="302"/>
      <c r="CU147" s="302"/>
      <c r="CV147" s="302"/>
      <c r="CW147" s="302"/>
      <c r="CX147" s="302"/>
      <c r="CY147" s="302"/>
      <c r="CZ147" s="302"/>
    </row>
    <row r="148" spans="89:104" x14ac:dyDescent="0.2">
      <c r="CK148" s="297"/>
      <c r="CL148" s="302"/>
      <c r="CM148" s="302"/>
      <c r="CN148" s="302"/>
      <c r="CO148" s="302"/>
      <c r="CP148" s="302"/>
      <c r="CQ148" s="302"/>
      <c r="CR148" s="302"/>
      <c r="CS148" s="302"/>
      <c r="CT148" s="302"/>
      <c r="CU148" s="302"/>
      <c r="CV148" s="302"/>
      <c r="CW148" s="302"/>
      <c r="CX148" s="302"/>
      <c r="CY148" s="302"/>
      <c r="CZ148" s="302"/>
    </row>
    <row r="149" spans="89:104" x14ac:dyDescent="0.2">
      <c r="CK149" s="297"/>
      <c r="CL149" s="302"/>
      <c r="CM149" s="302"/>
      <c r="CN149" s="302"/>
      <c r="CO149" s="302"/>
      <c r="CP149" s="302"/>
      <c r="CQ149" s="302"/>
      <c r="CR149" s="302"/>
      <c r="CS149" s="302"/>
      <c r="CT149" s="302"/>
      <c r="CU149" s="302"/>
      <c r="CV149" s="302"/>
      <c r="CW149" s="302"/>
      <c r="CX149" s="302"/>
      <c r="CY149" s="302"/>
      <c r="CZ149" s="302"/>
    </row>
    <row r="150" spans="89:104" x14ac:dyDescent="0.2">
      <c r="CK150" s="297"/>
      <c r="CL150" s="302"/>
      <c r="CM150" s="302"/>
      <c r="CN150" s="302"/>
      <c r="CO150" s="302"/>
      <c r="CP150" s="302"/>
      <c r="CQ150" s="302"/>
      <c r="CR150" s="302"/>
      <c r="CS150" s="302"/>
      <c r="CT150" s="302"/>
      <c r="CU150" s="302"/>
      <c r="CV150" s="302"/>
      <c r="CW150" s="302"/>
      <c r="CX150" s="302"/>
      <c r="CY150" s="302"/>
      <c r="CZ150" s="302"/>
    </row>
    <row r="151" spans="89:104" x14ac:dyDescent="0.2">
      <c r="CK151" s="297"/>
      <c r="CL151" s="302"/>
      <c r="CM151" s="302"/>
      <c r="CN151" s="302"/>
      <c r="CO151" s="302"/>
      <c r="CP151" s="302"/>
      <c r="CQ151" s="302"/>
      <c r="CR151" s="302"/>
      <c r="CS151" s="302"/>
      <c r="CT151" s="302"/>
      <c r="CU151" s="302"/>
      <c r="CV151" s="302"/>
      <c r="CW151" s="302"/>
      <c r="CX151" s="302"/>
      <c r="CY151" s="302"/>
      <c r="CZ151" s="302"/>
    </row>
    <row r="152" spans="89:104" x14ac:dyDescent="0.2">
      <c r="CK152" s="297"/>
      <c r="CL152" s="302"/>
      <c r="CM152" s="302"/>
      <c r="CN152" s="302"/>
      <c r="CO152" s="302"/>
      <c r="CP152" s="302"/>
      <c r="CQ152" s="302"/>
      <c r="CR152" s="302"/>
      <c r="CS152" s="302"/>
      <c r="CT152" s="302"/>
      <c r="CU152" s="302"/>
      <c r="CV152" s="302"/>
      <c r="CW152" s="302"/>
      <c r="CX152" s="302"/>
      <c r="CY152" s="302"/>
      <c r="CZ152" s="302"/>
    </row>
    <row r="153" spans="89:104" x14ac:dyDescent="0.2">
      <c r="CK153" s="297"/>
      <c r="CL153" s="302"/>
      <c r="CM153" s="302"/>
      <c r="CN153" s="302"/>
      <c r="CO153" s="302"/>
      <c r="CP153" s="302"/>
      <c r="CQ153" s="302"/>
      <c r="CR153" s="302"/>
      <c r="CS153" s="302"/>
      <c r="CT153" s="302"/>
      <c r="CU153" s="302"/>
      <c r="CV153" s="302"/>
      <c r="CW153" s="302"/>
      <c r="CX153" s="302"/>
      <c r="CY153" s="302"/>
      <c r="CZ153" s="302"/>
    </row>
    <row r="154" spans="89:104" x14ac:dyDescent="0.2">
      <c r="CK154" s="297"/>
      <c r="CL154" s="302"/>
      <c r="CM154" s="302"/>
      <c r="CN154" s="302"/>
      <c r="CO154" s="302"/>
      <c r="CP154" s="302"/>
      <c r="CQ154" s="302"/>
      <c r="CR154" s="302"/>
      <c r="CS154" s="302"/>
      <c r="CT154" s="302"/>
      <c r="CU154" s="302"/>
      <c r="CV154" s="302"/>
      <c r="CW154" s="302"/>
      <c r="CX154" s="302"/>
      <c r="CY154" s="302"/>
      <c r="CZ154" s="302"/>
    </row>
    <row r="155" spans="89:104" x14ac:dyDescent="0.2">
      <c r="CK155" s="297"/>
      <c r="CL155" s="302"/>
      <c r="CM155" s="302"/>
      <c r="CN155" s="302"/>
      <c r="CO155" s="302"/>
      <c r="CP155" s="302"/>
      <c r="CQ155" s="302"/>
      <c r="CR155" s="302"/>
      <c r="CS155" s="302"/>
      <c r="CT155" s="302"/>
      <c r="CU155" s="302"/>
      <c r="CV155" s="302"/>
      <c r="CW155" s="302"/>
      <c r="CX155" s="302"/>
      <c r="CY155" s="302"/>
      <c r="CZ155" s="302"/>
    </row>
    <row r="156" spans="89:104" x14ac:dyDescent="0.2">
      <c r="CK156" s="297"/>
      <c r="CL156" s="302"/>
      <c r="CM156" s="302"/>
      <c r="CN156" s="302"/>
      <c r="CO156" s="302"/>
      <c r="CP156" s="302"/>
      <c r="CQ156" s="302"/>
      <c r="CR156" s="302"/>
      <c r="CS156" s="302"/>
      <c r="CT156" s="302"/>
      <c r="CU156" s="302"/>
      <c r="CV156" s="302"/>
      <c r="CW156" s="302"/>
      <c r="CX156" s="302"/>
      <c r="CY156" s="302"/>
      <c r="CZ156" s="302"/>
    </row>
    <row r="157" spans="89:104" x14ac:dyDescent="0.2">
      <c r="CK157" s="297"/>
      <c r="CL157" s="302"/>
      <c r="CM157" s="302"/>
      <c r="CN157" s="302"/>
      <c r="CO157" s="302"/>
      <c r="CP157" s="302"/>
      <c r="CQ157" s="302"/>
      <c r="CR157" s="302"/>
      <c r="CS157" s="302"/>
      <c r="CT157" s="302"/>
      <c r="CU157" s="302"/>
      <c r="CV157" s="302"/>
      <c r="CW157" s="302"/>
      <c r="CX157" s="302"/>
      <c r="CY157" s="302"/>
      <c r="CZ157" s="302"/>
    </row>
    <row r="158" spans="89:104" x14ac:dyDescent="0.2">
      <c r="CK158" s="297"/>
      <c r="CL158" s="302"/>
      <c r="CM158" s="302"/>
      <c r="CN158" s="302"/>
      <c r="CO158" s="302"/>
      <c r="CP158" s="302"/>
      <c r="CQ158" s="302"/>
      <c r="CR158" s="302"/>
      <c r="CS158" s="302"/>
      <c r="CT158" s="302"/>
      <c r="CU158" s="302"/>
      <c r="CV158" s="302"/>
      <c r="CW158" s="302"/>
      <c r="CX158" s="302"/>
      <c r="CY158" s="302"/>
      <c r="CZ158" s="302"/>
    </row>
    <row r="159" spans="89:104" x14ac:dyDescent="0.2">
      <c r="CK159" s="297"/>
      <c r="CL159" s="302"/>
      <c r="CM159" s="302"/>
      <c r="CN159" s="302"/>
      <c r="CO159" s="302"/>
      <c r="CP159" s="302"/>
      <c r="CQ159" s="302"/>
      <c r="CR159" s="302"/>
      <c r="CS159" s="302"/>
      <c r="CT159" s="302"/>
      <c r="CU159" s="302"/>
      <c r="CV159" s="302"/>
      <c r="CW159" s="302"/>
      <c r="CX159" s="302"/>
      <c r="CY159" s="302"/>
      <c r="CZ159" s="302"/>
    </row>
    <row r="160" spans="89:104" x14ac:dyDescent="0.2">
      <c r="CK160" s="297"/>
      <c r="CL160" s="302"/>
      <c r="CM160" s="302"/>
      <c r="CN160" s="302"/>
      <c r="CO160" s="302"/>
      <c r="CP160" s="302"/>
      <c r="CQ160" s="302"/>
      <c r="CR160" s="302"/>
      <c r="CS160" s="302"/>
      <c r="CT160" s="302"/>
      <c r="CU160" s="302"/>
      <c r="CV160" s="302"/>
      <c r="CW160" s="302"/>
      <c r="CX160" s="302"/>
      <c r="CY160" s="302"/>
      <c r="CZ160" s="302"/>
    </row>
    <row r="161" spans="89:104" x14ac:dyDescent="0.2">
      <c r="CK161" s="297"/>
      <c r="CL161" s="302"/>
      <c r="CM161" s="302"/>
      <c r="CN161" s="302"/>
      <c r="CO161" s="302"/>
      <c r="CP161" s="302"/>
      <c r="CQ161" s="302"/>
      <c r="CR161" s="302"/>
      <c r="CS161" s="302"/>
      <c r="CT161" s="302"/>
      <c r="CU161" s="302"/>
      <c r="CV161" s="302"/>
      <c r="CW161" s="302"/>
      <c r="CX161" s="302"/>
      <c r="CY161" s="302"/>
      <c r="CZ161" s="302"/>
    </row>
    <row r="162" spans="89:104" x14ac:dyDescent="0.2">
      <c r="CK162" s="297"/>
      <c r="CL162" s="302"/>
      <c r="CM162" s="302"/>
      <c r="CN162" s="302"/>
      <c r="CO162" s="302"/>
      <c r="CP162" s="302"/>
      <c r="CQ162" s="302"/>
      <c r="CR162" s="302"/>
      <c r="CS162" s="302"/>
      <c r="CT162" s="302"/>
      <c r="CU162" s="302"/>
      <c r="CV162" s="302"/>
      <c r="CW162" s="302"/>
      <c r="CX162" s="302"/>
      <c r="CY162" s="302"/>
      <c r="CZ162" s="302"/>
    </row>
    <row r="163" spans="89:104" x14ac:dyDescent="0.2">
      <c r="CK163" s="297"/>
      <c r="CL163" s="302"/>
      <c r="CM163" s="302"/>
      <c r="CN163" s="302"/>
      <c r="CO163" s="302"/>
      <c r="CP163" s="302"/>
      <c r="CQ163" s="302"/>
      <c r="CR163" s="302"/>
      <c r="CS163" s="302"/>
      <c r="CT163" s="302"/>
      <c r="CU163" s="302"/>
      <c r="CV163" s="302"/>
      <c r="CW163" s="302"/>
      <c r="CX163" s="302"/>
      <c r="CY163" s="302"/>
      <c r="CZ163" s="302"/>
    </row>
    <row r="164" spans="89:104" x14ac:dyDescent="0.2">
      <c r="CK164" s="297"/>
      <c r="CL164" s="302"/>
      <c r="CM164" s="302"/>
      <c r="CN164" s="302"/>
      <c r="CO164" s="302"/>
      <c r="CP164" s="302"/>
      <c r="CQ164" s="302"/>
      <c r="CR164" s="302"/>
      <c r="CS164" s="302"/>
      <c r="CT164" s="302"/>
      <c r="CU164" s="302"/>
      <c r="CV164" s="302"/>
      <c r="CW164" s="302"/>
      <c r="CX164" s="302"/>
      <c r="CY164" s="302"/>
      <c r="CZ164" s="302"/>
    </row>
    <row r="165" spans="89:104" x14ac:dyDescent="0.2">
      <c r="CK165" s="297"/>
      <c r="CL165" s="302"/>
      <c r="CM165" s="302"/>
      <c r="CN165" s="302"/>
      <c r="CO165" s="302"/>
      <c r="CP165" s="302"/>
      <c r="CQ165" s="302"/>
      <c r="CR165" s="302"/>
      <c r="CS165" s="302"/>
      <c r="CT165" s="302"/>
      <c r="CU165" s="302"/>
      <c r="CV165" s="302"/>
      <c r="CW165" s="302"/>
      <c r="CX165" s="302"/>
      <c r="CY165" s="302"/>
      <c r="CZ165" s="302"/>
    </row>
    <row r="166" spans="89:104" x14ac:dyDescent="0.2">
      <c r="CK166" s="297"/>
      <c r="CL166" s="302"/>
      <c r="CM166" s="302"/>
      <c r="CN166" s="302"/>
      <c r="CO166" s="302"/>
      <c r="CP166" s="302"/>
      <c r="CQ166" s="302"/>
      <c r="CR166" s="302"/>
      <c r="CS166" s="302"/>
      <c r="CT166" s="302"/>
      <c r="CU166" s="302"/>
      <c r="CV166" s="302"/>
      <c r="CW166" s="302"/>
      <c r="CX166" s="302"/>
      <c r="CY166" s="302"/>
      <c r="CZ166" s="302"/>
    </row>
    <row r="167" spans="89:104" x14ac:dyDescent="0.2">
      <c r="CK167" s="297"/>
      <c r="CL167" s="302"/>
      <c r="CM167" s="302"/>
      <c r="CN167" s="302"/>
      <c r="CO167" s="302"/>
      <c r="CP167" s="302"/>
      <c r="CQ167" s="302"/>
      <c r="CR167" s="302"/>
      <c r="CS167" s="302"/>
      <c r="CT167" s="302"/>
      <c r="CU167" s="302"/>
      <c r="CV167" s="302"/>
      <c r="CW167" s="302"/>
      <c r="CX167" s="302"/>
      <c r="CY167" s="302"/>
      <c r="CZ167" s="302"/>
    </row>
    <row r="168" spans="89:104" x14ac:dyDescent="0.2">
      <c r="CK168" s="297"/>
      <c r="CL168" s="302"/>
      <c r="CM168" s="302"/>
      <c r="CN168" s="302"/>
      <c r="CO168" s="302"/>
      <c r="CP168" s="302"/>
      <c r="CQ168" s="302"/>
      <c r="CR168" s="302"/>
      <c r="CS168" s="302"/>
      <c r="CT168" s="302"/>
      <c r="CU168" s="302"/>
      <c r="CV168" s="302"/>
      <c r="CW168" s="302"/>
      <c r="CX168" s="302"/>
      <c r="CY168" s="302"/>
      <c r="CZ168" s="302"/>
    </row>
    <row r="169" spans="89:104" x14ac:dyDescent="0.2">
      <c r="CK169" s="297"/>
      <c r="CL169" s="302"/>
      <c r="CM169" s="302"/>
      <c r="CN169" s="302"/>
      <c r="CO169" s="302"/>
      <c r="CP169" s="302"/>
      <c r="CQ169" s="302"/>
      <c r="CR169" s="302"/>
      <c r="CS169" s="302"/>
      <c r="CT169" s="302"/>
      <c r="CU169" s="302"/>
      <c r="CV169" s="302"/>
      <c r="CW169" s="302"/>
      <c r="CX169" s="302"/>
      <c r="CY169" s="302"/>
      <c r="CZ169" s="302"/>
    </row>
    <row r="170" spans="89:104" x14ac:dyDescent="0.2">
      <c r="CK170" s="297"/>
      <c r="CL170" s="302"/>
      <c r="CM170" s="302"/>
      <c r="CN170" s="302"/>
      <c r="CO170" s="302"/>
      <c r="CP170" s="302"/>
      <c r="CQ170" s="302"/>
      <c r="CR170" s="302"/>
      <c r="CS170" s="302"/>
      <c r="CT170" s="302"/>
      <c r="CU170" s="302"/>
      <c r="CV170" s="302"/>
      <c r="CW170" s="302"/>
      <c r="CX170" s="302"/>
      <c r="CY170" s="302"/>
      <c r="CZ170" s="302"/>
    </row>
    <row r="171" spans="89:104" x14ac:dyDescent="0.2">
      <c r="CK171" s="297"/>
      <c r="CL171" s="302"/>
      <c r="CM171" s="302"/>
      <c r="CN171" s="302"/>
      <c r="CO171" s="302"/>
      <c r="CP171" s="302"/>
      <c r="CQ171" s="302"/>
      <c r="CR171" s="302"/>
      <c r="CS171" s="302"/>
      <c r="CT171" s="302"/>
      <c r="CU171" s="302"/>
      <c r="CV171" s="302"/>
      <c r="CW171" s="302"/>
      <c r="CX171" s="302"/>
      <c r="CY171" s="302"/>
      <c r="CZ171" s="302"/>
    </row>
    <row r="172" spans="89:104" x14ac:dyDescent="0.2">
      <c r="CK172" s="297"/>
      <c r="CL172" s="302"/>
      <c r="CM172" s="302"/>
      <c r="CN172" s="302"/>
      <c r="CO172" s="302"/>
      <c r="CP172" s="302"/>
      <c r="CQ172" s="302"/>
      <c r="CR172" s="302"/>
      <c r="CS172" s="302"/>
      <c r="CT172" s="302"/>
      <c r="CU172" s="302"/>
      <c r="CV172" s="302"/>
      <c r="CW172" s="302"/>
      <c r="CX172" s="302"/>
      <c r="CY172" s="302"/>
      <c r="CZ172" s="302"/>
    </row>
    <row r="173" spans="89:104" x14ac:dyDescent="0.2">
      <c r="CK173" s="297"/>
      <c r="CL173" s="302"/>
      <c r="CM173" s="302"/>
      <c r="CN173" s="302"/>
      <c r="CO173" s="302"/>
      <c r="CP173" s="302"/>
      <c r="CQ173" s="302"/>
      <c r="CR173" s="302"/>
      <c r="CS173" s="302"/>
      <c r="CT173" s="302"/>
      <c r="CU173" s="302"/>
      <c r="CV173" s="302"/>
      <c r="CW173" s="302"/>
      <c r="CX173" s="302"/>
      <c r="CY173" s="302"/>
      <c r="CZ173" s="302"/>
    </row>
    <row r="174" spans="89:104" x14ac:dyDescent="0.2">
      <c r="CK174" s="297"/>
      <c r="CL174" s="302"/>
      <c r="CM174" s="302"/>
      <c r="CN174" s="302"/>
      <c r="CO174" s="302"/>
      <c r="CP174" s="302"/>
      <c r="CQ174" s="302"/>
      <c r="CR174" s="302"/>
      <c r="CS174" s="302"/>
      <c r="CT174" s="302"/>
      <c r="CU174" s="302"/>
      <c r="CV174" s="302"/>
      <c r="CW174" s="302"/>
      <c r="CX174" s="302"/>
      <c r="CY174" s="302"/>
      <c r="CZ174" s="302"/>
    </row>
    <row r="175" spans="89:104" x14ac:dyDescent="0.2">
      <c r="CK175" s="297"/>
      <c r="CL175" s="302"/>
      <c r="CM175" s="302"/>
      <c r="CN175" s="302"/>
      <c r="CO175" s="302"/>
      <c r="CP175" s="302"/>
      <c r="CQ175" s="302"/>
      <c r="CR175" s="302"/>
      <c r="CS175" s="302"/>
      <c r="CT175" s="302"/>
      <c r="CU175" s="302"/>
      <c r="CV175" s="302"/>
      <c r="CW175" s="302"/>
      <c r="CX175" s="302"/>
      <c r="CY175" s="302"/>
      <c r="CZ175" s="302"/>
    </row>
    <row r="176" spans="89:104" x14ac:dyDescent="0.2">
      <c r="CK176" s="297"/>
      <c r="CL176" s="302"/>
      <c r="CM176" s="302"/>
      <c r="CN176" s="302"/>
      <c r="CO176" s="302"/>
      <c r="CP176" s="302"/>
      <c r="CQ176" s="302"/>
      <c r="CR176" s="302"/>
      <c r="CS176" s="302"/>
      <c r="CT176" s="302"/>
      <c r="CU176" s="302"/>
      <c r="CV176" s="302"/>
      <c r="CW176" s="302"/>
      <c r="CX176" s="302"/>
      <c r="CY176" s="302"/>
      <c r="CZ176" s="302"/>
    </row>
    <row r="177" spans="89:104" x14ac:dyDescent="0.2">
      <c r="CK177" s="297"/>
      <c r="CL177" s="302"/>
      <c r="CM177" s="302"/>
      <c r="CN177" s="302"/>
      <c r="CO177" s="302"/>
      <c r="CP177" s="302"/>
      <c r="CQ177" s="302"/>
      <c r="CR177" s="302"/>
      <c r="CS177" s="302"/>
      <c r="CT177" s="302"/>
      <c r="CU177" s="302"/>
      <c r="CV177" s="302"/>
      <c r="CW177" s="302"/>
      <c r="CX177" s="302"/>
      <c r="CY177" s="302"/>
      <c r="CZ177" s="302"/>
    </row>
    <row r="178" spans="89:104" x14ac:dyDescent="0.2">
      <c r="CK178" s="297"/>
      <c r="CL178" s="302"/>
      <c r="CM178" s="302"/>
      <c r="CN178" s="302"/>
      <c r="CO178" s="302"/>
      <c r="CP178" s="302"/>
      <c r="CQ178" s="302"/>
      <c r="CR178" s="302"/>
      <c r="CS178" s="302"/>
      <c r="CT178" s="302"/>
      <c r="CU178" s="302"/>
      <c r="CV178" s="302"/>
      <c r="CW178" s="302"/>
      <c r="CX178" s="302"/>
      <c r="CY178" s="302"/>
      <c r="CZ178" s="302"/>
    </row>
    <row r="179" spans="89:104" x14ac:dyDescent="0.2">
      <c r="CK179" s="297"/>
      <c r="CL179" s="302"/>
      <c r="CM179" s="302"/>
      <c r="CN179" s="302"/>
      <c r="CO179" s="302"/>
      <c r="CP179" s="302"/>
      <c r="CQ179" s="302"/>
      <c r="CR179" s="302"/>
      <c r="CS179" s="302"/>
      <c r="CT179" s="302"/>
      <c r="CU179" s="302"/>
      <c r="CV179" s="302"/>
      <c r="CW179" s="302"/>
      <c r="CX179" s="302"/>
      <c r="CY179" s="302"/>
      <c r="CZ179" s="302"/>
    </row>
    <row r="180" spans="89:104" x14ac:dyDescent="0.2">
      <c r="CK180" s="297"/>
      <c r="CL180" s="302"/>
      <c r="CM180" s="302"/>
      <c r="CN180" s="302"/>
      <c r="CO180" s="302"/>
      <c r="CP180" s="302"/>
      <c r="CQ180" s="302"/>
      <c r="CR180" s="302"/>
      <c r="CS180" s="302"/>
      <c r="CT180" s="302"/>
      <c r="CU180" s="302"/>
      <c r="CV180" s="302"/>
      <c r="CW180" s="302"/>
      <c r="CX180" s="302"/>
      <c r="CY180" s="302"/>
      <c r="CZ180" s="302"/>
    </row>
    <row r="181" spans="89:104" x14ac:dyDescent="0.2">
      <c r="CK181" s="297"/>
      <c r="CL181" s="302"/>
      <c r="CM181" s="302"/>
      <c r="CN181" s="302"/>
      <c r="CO181" s="302"/>
      <c r="CP181" s="302"/>
      <c r="CQ181" s="302"/>
      <c r="CR181" s="302"/>
      <c r="CS181" s="302"/>
      <c r="CT181" s="302"/>
      <c r="CU181" s="302"/>
      <c r="CV181" s="302"/>
      <c r="CW181" s="302"/>
      <c r="CX181" s="302"/>
      <c r="CY181" s="302"/>
      <c r="CZ181" s="302"/>
    </row>
    <row r="182" spans="89:104" x14ac:dyDescent="0.2">
      <c r="CK182" s="297"/>
      <c r="CL182" s="302"/>
      <c r="CM182" s="302"/>
      <c r="CN182" s="302"/>
      <c r="CO182" s="302"/>
      <c r="CP182" s="302"/>
      <c r="CQ182" s="302"/>
      <c r="CR182" s="302"/>
      <c r="CS182" s="302"/>
      <c r="CT182" s="302"/>
      <c r="CU182" s="302"/>
      <c r="CV182" s="302"/>
      <c r="CW182" s="302"/>
      <c r="CX182" s="302"/>
      <c r="CY182" s="302"/>
      <c r="CZ182" s="302"/>
    </row>
    <row r="183" spans="89:104" x14ac:dyDescent="0.2">
      <c r="CK183" s="297"/>
      <c r="CL183" s="302"/>
      <c r="CM183" s="302"/>
      <c r="CN183" s="302"/>
      <c r="CO183" s="302"/>
      <c r="CP183" s="302"/>
      <c r="CQ183" s="302"/>
      <c r="CR183" s="302"/>
      <c r="CS183" s="302"/>
      <c r="CT183" s="302"/>
      <c r="CU183" s="302"/>
      <c r="CV183" s="302"/>
      <c r="CW183" s="302"/>
      <c r="CX183" s="302"/>
      <c r="CY183" s="302"/>
      <c r="CZ183" s="302"/>
    </row>
    <row r="184" spans="89:104" x14ac:dyDescent="0.2">
      <c r="CK184" s="297"/>
      <c r="CL184" s="302"/>
      <c r="CM184" s="302"/>
      <c r="CN184" s="302"/>
      <c r="CO184" s="302"/>
      <c r="CP184" s="302"/>
      <c r="CQ184" s="302"/>
      <c r="CR184" s="302"/>
      <c r="CS184" s="302"/>
      <c r="CT184" s="302"/>
      <c r="CU184" s="302"/>
      <c r="CV184" s="302"/>
      <c r="CW184" s="302"/>
      <c r="CX184" s="302"/>
      <c r="CY184" s="302"/>
      <c r="CZ184" s="302"/>
    </row>
    <row r="185" spans="89:104" x14ac:dyDescent="0.2">
      <c r="CK185" s="297"/>
      <c r="CL185" s="302"/>
      <c r="CM185" s="302"/>
      <c r="CN185" s="302"/>
      <c r="CO185" s="302"/>
      <c r="CP185" s="302"/>
      <c r="CQ185" s="302"/>
      <c r="CR185" s="302"/>
      <c r="CS185" s="302"/>
      <c r="CT185" s="302"/>
      <c r="CU185" s="302"/>
      <c r="CV185" s="302"/>
      <c r="CW185" s="302"/>
      <c r="CX185" s="302"/>
      <c r="CY185" s="302"/>
      <c r="CZ185" s="302"/>
    </row>
    <row r="186" spans="89:104" x14ac:dyDescent="0.2">
      <c r="CK186" s="297"/>
      <c r="CL186" s="302"/>
      <c r="CM186" s="302"/>
      <c r="CN186" s="302"/>
      <c r="CO186" s="302"/>
      <c r="CP186" s="302"/>
      <c r="CQ186" s="302"/>
      <c r="CR186" s="302"/>
      <c r="CS186" s="302"/>
      <c r="CT186" s="302"/>
      <c r="CU186" s="302"/>
      <c r="CV186" s="302"/>
      <c r="CW186" s="302"/>
      <c r="CX186" s="302"/>
      <c r="CY186" s="302"/>
      <c r="CZ186" s="302"/>
    </row>
    <row r="187" spans="89:104" x14ac:dyDescent="0.2">
      <c r="CK187" s="297"/>
      <c r="CL187" s="302"/>
      <c r="CM187" s="302"/>
      <c r="CN187" s="302"/>
      <c r="CO187" s="302"/>
      <c r="CP187" s="302"/>
      <c r="CQ187" s="302"/>
      <c r="CR187" s="302"/>
      <c r="CS187" s="302"/>
      <c r="CT187" s="302"/>
      <c r="CU187" s="302"/>
      <c r="CV187" s="302"/>
      <c r="CW187" s="302"/>
      <c r="CX187" s="302"/>
      <c r="CY187" s="302"/>
      <c r="CZ187" s="302"/>
    </row>
    <row r="188" spans="89:104" x14ac:dyDescent="0.2">
      <c r="CK188" s="297"/>
      <c r="CL188" s="302"/>
      <c r="CM188" s="302"/>
      <c r="CN188" s="302"/>
      <c r="CO188" s="302"/>
      <c r="CP188" s="302"/>
      <c r="CQ188" s="302"/>
      <c r="CR188" s="302"/>
      <c r="CS188" s="302"/>
      <c r="CT188" s="302"/>
      <c r="CU188" s="302"/>
      <c r="CV188" s="302"/>
      <c r="CW188" s="302"/>
      <c r="CX188" s="302"/>
      <c r="CY188" s="302"/>
      <c r="CZ188" s="302"/>
    </row>
    <row r="189" spans="89:104" x14ac:dyDescent="0.2">
      <c r="CK189" s="297"/>
      <c r="CL189" s="302"/>
      <c r="CM189" s="302"/>
      <c r="CN189" s="302"/>
      <c r="CO189" s="302"/>
      <c r="CP189" s="302"/>
      <c r="CQ189" s="302"/>
      <c r="CR189" s="302"/>
      <c r="CS189" s="302"/>
      <c r="CT189" s="302"/>
      <c r="CU189" s="302"/>
      <c r="CV189" s="302"/>
      <c r="CW189" s="302"/>
      <c r="CX189" s="302"/>
      <c r="CY189" s="302"/>
      <c r="CZ189" s="302"/>
    </row>
    <row r="190" spans="89:104" x14ac:dyDescent="0.2">
      <c r="CK190" s="297"/>
      <c r="CL190" s="302"/>
      <c r="CM190" s="302"/>
      <c r="CN190" s="302"/>
      <c r="CO190" s="302"/>
      <c r="CP190" s="302"/>
      <c r="CQ190" s="302"/>
      <c r="CR190" s="302"/>
      <c r="CS190" s="302"/>
      <c r="CT190" s="302"/>
      <c r="CU190" s="302"/>
      <c r="CV190" s="302"/>
      <c r="CW190" s="302"/>
      <c r="CX190" s="302"/>
      <c r="CY190" s="302"/>
      <c r="CZ190" s="302"/>
    </row>
    <row r="191" spans="89:104" x14ac:dyDescent="0.2">
      <c r="CK191" s="297"/>
      <c r="CL191" s="302"/>
      <c r="CM191" s="302"/>
      <c r="CN191" s="302"/>
      <c r="CO191" s="302"/>
      <c r="CP191" s="302"/>
      <c r="CQ191" s="302"/>
      <c r="CR191" s="302"/>
      <c r="CS191" s="302"/>
      <c r="CT191" s="302"/>
      <c r="CU191" s="302"/>
      <c r="CV191" s="302"/>
      <c r="CW191" s="302"/>
      <c r="CX191" s="302"/>
      <c r="CY191" s="302"/>
      <c r="CZ191" s="302"/>
    </row>
    <row r="192" spans="89:104" x14ac:dyDescent="0.2">
      <c r="CK192" s="297"/>
      <c r="CL192" s="302"/>
      <c r="CM192" s="302"/>
      <c r="CN192" s="302"/>
      <c r="CO192" s="302"/>
      <c r="CP192" s="302"/>
      <c r="CQ192" s="302"/>
      <c r="CR192" s="302"/>
      <c r="CS192" s="302"/>
      <c r="CT192" s="302"/>
      <c r="CU192" s="302"/>
      <c r="CV192" s="302"/>
      <c r="CW192" s="302"/>
      <c r="CX192" s="302"/>
      <c r="CY192" s="302"/>
      <c r="CZ192" s="302"/>
    </row>
    <row r="193" spans="89:104" x14ac:dyDescent="0.2">
      <c r="CK193" s="297"/>
      <c r="CL193" s="302"/>
      <c r="CM193" s="302"/>
      <c r="CN193" s="302"/>
      <c r="CO193" s="302"/>
      <c r="CP193" s="302"/>
      <c r="CQ193" s="302"/>
      <c r="CR193" s="302"/>
      <c r="CS193" s="302"/>
      <c r="CT193" s="302"/>
      <c r="CU193" s="302"/>
      <c r="CV193" s="302"/>
      <c r="CW193" s="302"/>
      <c r="CX193" s="302"/>
      <c r="CY193" s="302"/>
      <c r="CZ193" s="302"/>
    </row>
    <row r="194" spans="89:104" x14ac:dyDescent="0.2">
      <c r="CK194" s="297"/>
      <c r="CL194" s="302"/>
      <c r="CM194" s="302"/>
      <c r="CN194" s="302"/>
      <c r="CO194" s="302"/>
      <c r="CP194" s="302"/>
      <c r="CQ194" s="302"/>
      <c r="CR194" s="302"/>
      <c r="CS194" s="302"/>
      <c r="CT194" s="302"/>
      <c r="CU194" s="302"/>
      <c r="CV194" s="302"/>
      <c r="CW194" s="302"/>
      <c r="CX194" s="302"/>
      <c r="CY194" s="302"/>
      <c r="CZ194" s="302"/>
    </row>
    <row r="195" spans="89:104" x14ac:dyDescent="0.2">
      <c r="CK195" s="297"/>
      <c r="CL195" s="302"/>
      <c r="CM195" s="302"/>
      <c r="CN195" s="302"/>
      <c r="CO195" s="302"/>
      <c r="CP195" s="302"/>
      <c r="CQ195" s="302"/>
      <c r="CR195" s="302"/>
      <c r="CS195" s="302"/>
      <c r="CT195" s="302"/>
      <c r="CU195" s="302"/>
      <c r="CV195" s="302"/>
      <c r="CW195" s="302"/>
      <c r="CX195" s="302"/>
      <c r="CY195" s="302"/>
      <c r="CZ195" s="302"/>
    </row>
    <row r="196" spans="89:104" x14ac:dyDescent="0.2">
      <c r="CK196" s="297"/>
      <c r="CL196" s="302"/>
      <c r="CM196" s="302"/>
      <c r="CN196" s="302"/>
      <c r="CO196" s="302"/>
      <c r="CP196" s="302"/>
      <c r="CQ196" s="302"/>
      <c r="CR196" s="302"/>
      <c r="CS196" s="302"/>
      <c r="CT196" s="302"/>
      <c r="CU196" s="302"/>
      <c r="CV196" s="302"/>
      <c r="CW196" s="302"/>
      <c r="CX196" s="302"/>
      <c r="CY196" s="302"/>
      <c r="CZ196" s="302"/>
    </row>
    <row r="197" spans="89:104" x14ac:dyDescent="0.2">
      <c r="CK197" s="297"/>
      <c r="CL197" s="302"/>
      <c r="CM197" s="302"/>
      <c r="CN197" s="302"/>
      <c r="CO197" s="302"/>
      <c r="CP197" s="302"/>
      <c r="CQ197" s="302"/>
      <c r="CR197" s="302"/>
      <c r="CS197" s="302"/>
      <c r="CT197" s="302"/>
      <c r="CU197" s="302"/>
      <c r="CV197" s="302"/>
      <c r="CW197" s="302"/>
      <c r="CX197" s="302"/>
      <c r="CY197" s="302"/>
      <c r="CZ197" s="302"/>
    </row>
    <row r="198" spans="89:104" x14ac:dyDescent="0.2">
      <c r="CK198" s="297"/>
      <c r="CL198" s="302"/>
      <c r="CM198" s="302"/>
      <c r="CN198" s="302"/>
      <c r="CO198" s="302"/>
    </row>
  </sheetData>
  <phoneticPr fontId="0" type="noConversion"/>
  <printOptions horizontalCentered="1" verticalCentered="1"/>
  <pageMargins left="0.75" right="0.75" top="0.53" bottom="0.51" header="0.5" footer="0.5"/>
  <pageSetup scale="64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Z200"/>
  <sheetViews>
    <sheetView showZeros="0" tabSelected="1" zoomScaleNormal="100" workbookViewId="0">
      <pane xSplit="2" ySplit="9" topLeftCell="C10" activePane="bottomRight" state="frozen"/>
      <selection activeCell="B1" sqref="B1"/>
      <selection pane="topRight" activeCell="C1" sqref="C1"/>
      <selection pane="bottomLeft" activeCell="B10" sqref="B10"/>
      <selection pane="bottomRight" activeCell="B10" sqref="B10"/>
    </sheetView>
  </sheetViews>
  <sheetFormatPr defaultColWidth="9.140625" defaultRowHeight="12.75" x14ac:dyDescent="0.2"/>
  <cols>
    <col min="1" max="1" width="5" style="343" bestFit="1" customWidth="1"/>
    <col min="2" max="2" width="30.85546875" style="352" customWidth="1"/>
    <col min="3" max="3" width="14.7109375" style="352" customWidth="1"/>
    <col min="4" max="4" width="3.28515625" style="352" customWidth="1"/>
    <col min="5" max="5" width="17.42578125" style="352" bestFit="1" customWidth="1"/>
    <col min="6" max="6" width="12.85546875" style="352" bestFit="1" customWidth="1"/>
    <col min="7" max="7" width="15" style="352" bestFit="1" customWidth="1"/>
    <col min="8" max="8" width="12.7109375" style="352" bestFit="1" customWidth="1"/>
    <col min="9" max="9" width="12.42578125" style="352" bestFit="1" customWidth="1"/>
    <col min="10" max="10" width="12.85546875" style="352" bestFit="1" customWidth="1"/>
    <col min="11" max="14" width="15" style="352" bestFit="1" customWidth="1"/>
    <col min="15" max="15" width="3.7109375" style="352" customWidth="1"/>
    <col min="16" max="16" width="16" style="352" bestFit="1" customWidth="1"/>
    <col min="17" max="18" width="14" style="352" customWidth="1"/>
    <col min="19" max="19" width="16.140625" style="352" bestFit="1" customWidth="1"/>
    <col min="20" max="20" width="15" style="352" bestFit="1" customWidth="1"/>
    <col min="21" max="21" width="14" style="352" bestFit="1" customWidth="1"/>
    <col min="22" max="22" width="15" style="352" bestFit="1" customWidth="1"/>
    <col min="23" max="23" width="16" style="352" bestFit="1" customWidth="1"/>
    <col min="24" max="24" width="5.85546875" style="352" bestFit="1" customWidth="1"/>
    <col min="25" max="25" width="19.7109375" style="353" bestFit="1" customWidth="1"/>
    <col min="26" max="26" width="10.5703125" style="353" bestFit="1" customWidth="1"/>
    <col min="27" max="28" width="14" style="352" bestFit="1" customWidth="1"/>
    <col min="29" max="29" width="12.85546875" style="352" bestFit="1" customWidth="1"/>
    <col min="30" max="31" width="14" style="352" bestFit="1" customWidth="1"/>
    <col min="32" max="32" width="1.7109375" style="352" bestFit="1" customWidth="1"/>
    <col min="33" max="33" width="15" style="352" bestFit="1" customWidth="1"/>
    <col min="34" max="34" width="5.85546875" style="352" bestFit="1" customWidth="1"/>
    <col min="35" max="35" width="17.85546875" style="352" customWidth="1"/>
    <col min="36" max="36" width="14" style="352" bestFit="1" customWidth="1"/>
    <col min="37" max="37" width="12" style="352" bestFit="1" customWidth="1"/>
    <col min="38" max="39" width="15" style="352" bestFit="1" customWidth="1"/>
    <col min="40" max="40" width="2.42578125" style="352" customWidth="1"/>
    <col min="41" max="41" width="15.140625" style="352" customWidth="1"/>
    <col min="42" max="42" width="15" style="352" bestFit="1" customWidth="1"/>
    <col min="43" max="43" width="12.140625" style="352" bestFit="1" customWidth="1"/>
    <col min="44" max="44" width="12.28515625" style="352" bestFit="1" customWidth="1"/>
    <col min="45" max="45" width="15" style="352" bestFit="1" customWidth="1"/>
    <col min="46" max="46" width="1.7109375" style="352" bestFit="1" customWidth="1"/>
    <col min="47" max="47" width="15.28515625" style="352" bestFit="1" customWidth="1"/>
    <col min="48" max="48" width="14" style="352" bestFit="1" customWidth="1"/>
    <col min="49" max="50" width="15" style="352" bestFit="1" customWidth="1"/>
    <col min="51" max="52" width="14" style="352" bestFit="1" customWidth="1"/>
    <col min="53" max="53" width="15" style="352" bestFit="1" customWidth="1"/>
    <col min="54" max="54" width="2" style="352" customWidth="1"/>
    <col min="55" max="55" width="15" style="352" bestFit="1" customWidth="1"/>
    <col min="56" max="56" width="12.85546875" style="352" bestFit="1" customWidth="1"/>
    <col min="57" max="57" width="15" style="352" bestFit="1" customWidth="1"/>
    <col min="58" max="58" width="12.85546875" style="352" bestFit="1" customWidth="1"/>
    <col min="59" max="59" width="14" style="352" bestFit="1" customWidth="1"/>
    <col min="60" max="60" width="7.7109375" style="352" bestFit="1" customWidth="1"/>
    <col min="61" max="61" width="18" style="352" bestFit="1" customWidth="1"/>
    <col min="62" max="62" width="3.7109375" style="352" customWidth="1"/>
    <col min="63" max="63" width="17.85546875" style="352" bestFit="1" customWidth="1"/>
    <col min="64" max="64" width="12.42578125" style="352" bestFit="1" customWidth="1"/>
    <col min="65" max="65" width="12.28515625" style="352" bestFit="1" customWidth="1"/>
    <col min="66" max="66" width="14" style="352" bestFit="1" customWidth="1"/>
    <col min="67" max="67" width="14.5703125" style="352" bestFit="1" customWidth="1"/>
    <col min="68" max="68" width="13.140625" style="376" bestFit="1" customWidth="1"/>
    <col min="69" max="69" width="12.85546875" style="376" bestFit="1" customWidth="1"/>
    <col min="70" max="70" width="14" style="376" bestFit="1" customWidth="1"/>
    <col min="71" max="71" width="14.140625" style="376" bestFit="1" customWidth="1"/>
    <col min="72" max="73" width="14" style="376" bestFit="1" customWidth="1"/>
    <col min="74" max="74" width="15" style="376" bestFit="1" customWidth="1"/>
    <col min="75" max="75" width="15" style="352" bestFit="1" customWidth="1"/>
    <col min="76" max="76" width="3.140625" style="352" bestFit="1" customWidth="1"/>
    <col min="77" max="77" width="14.5703125" style="352" customWidth="1"/>
    <col min="78" max="78" width="3.140625" style="352" bestFit="1" customWidth="1"/>
    <col min="79" max="79" width="15.5703125" style="352" bestFit="1" customWidth="1"/>
    <col min="80" max="80" width="3.140625" style="352" bestFit="1" customWidth="1"/>
    <col min="81" max="81" width="13.85546875" style="352" bestFit="1" customWidth="1"/>
    <col min="82" max="82" width="3.140625" style="352" bestFit="1" customWidth="1"/>
    <col min="83" max="83" width="15" style="352" bestFit="1" customWidth="1"/>
    <col min="84" max="84" width="3.140625" style="352" customWidth="1"/>
    <col min="85" max="85" width="17.42578125" style="352" bestFit="1" customWidth="1"/>
    <col min="86" max="87" width="15.5703125" style="352" bestFit="1" customWidth="1"/>
    <col min="88" max="88" width="14.85546875" style="354" bestFit="1" customWidth="1"/>
    <col min="89" max="89" width="50.140625" style="352" bestFit="1" customWidth="1"/>
    <col min="90" max="90" width="48.5703125" style="352" bestFit="1" customWidth="1"/>
    <col min="91" max="91" width="9.140625" style="352"/>
    <col min="92" max="92" width="22.140625" style="352" customWidth="1"/>
    <col min="93" max="93" width="16" style="352" bestFit="1" customWidth="1"/>
    <col min="94" max="94" width="2.42578125" style="352" bestFit="1" customWidth="1"/>
    <col min="95" max="95" width="72.28515625" style="352" bestFit="1" customWidth="1"/>
    <col min="96" max="96" width="34.5703125" style="352" bestFit="1" customWidth="1"/>
    <col min="97" max="97" width="14" style="352" bestFit="1" customWidth="1"/>
    <col min="98" max="98" width="7.7109375" style="352" bestFit="1" customWidth="1"/>
    <col min="99" max="99" width="16" style="352" bestFit="1" customWidth="1"/>
    <col min="100" max="100" width="54" style="352" bestFit="1" customWidth="1"/>
    <col min="101" max="101" width="48.5703125" style="352" bestFit="1" customWidth="1"/>
    <col min="102" max="103" width="9.140625" style="352"/>
    <col min="104" max="104" width="16" style="352" bestFit="1" customWidth="1"/>
    <col min="105" max="16384" width="9.140625" style="352"/>
  </cols>
  <sheetData>
    <row r="1" spans="1:104" x14ac:dyDescent="0.2">
      <c r="B1" s="352" t="s">
        <v>738</v>
      </c>
      <c r="BP1" s="352"/>
      <c r="BQ1" s="352"/>
      <c r="BR1" s="352"/>
      <c r="BS1" s="352"/>
      <c r="BT1" s="352"/>
      <c r="BU1" s="352"/>
      <c r="BV1" s="352"/>
      <c r="CK1" s="355" t="s">
        <v>742</v>
      </c>
      <c r="CR1" s="352" t="s">
        <v>0</v>
      </c>
      <c r="CV1" s="352" t="s">
        <v>1</v>
      </c>
      <c r="CZ1" s="352">
        <f ca="1">(NOW())</f>
        <v>45719.367484722221</v>
      </c>
    </row>
    <row r="2" spans="1:104" x14ac:dyDescent="0.2">
      <c r="BP2" s="352"/>
      <c r="BQ2" s="352"/>
      <c r="BR2" s="352"/>
      <c r="BS2" s="352"/>
      <c r="BT2" s="352"/>
      <c r="BU2" s="352"/>
      <c r="BV2" s="352"/>
      <c r="CK2" s="355"/>
      <c r="CV2" s="352" t="s">
        <v>741</v>
      </c>
    </row>
    <row r="3" spans="1:104" x14ac:dyDescent="0.2">
      <c r="E3" s="352" t="s">
        <v>2</v>
      </c>
      <c r="Y3" s="353" t="s">
        <v>3</v>
      </c>
      <c r="AI3" s="352" t="s">
        <v>4</v>
      </c>
      <c r="AO3" s="352" t="s">
        <v>5</v>
      </c>
      <c r="AU3" s="352" t="s">
        <v>6</v>
      </c>
      <c r="BC3" s="352" t="s">
        <v>7</v>
      </c>
      <c r="BI3" s="352" t="s">
        <v>8</v>
      </c>
      <c r="BK3" s="352" t="s">
        <v>9</v>
      </c>
      <c r="BP3" s="352"/>
      <c r="BQ3" s="352"/>
      <c r="BR3" s="352"/>
      <c r="BS3" s="352"/>
      <c r="BT3" s="352"/>
      <c r="BU3" s="352"/>
      <c r="BV3" s="352"/>
      <c r="CK3" s="355" t="s">
        <v>458</v>
      </c>
      <c r="CV3" s="352" t="s">
        <v>459</v>
      </c>
    </row>
    <row r="4" spans="1:104" x14ac:dyDescent="0.2">
      <c r="C4" s="390">
        <v>1</v>
      </c>
      <c r="D4" s="391"/>
      <c r="E4" s="390">
        <v>2</v>
      </c>
      <c r="F4" s="390">
        <v>3</v>
      </c>
      <c r="G4" s="390">
        <v>4</v>
      </c>
      <c r="H4" s="390">
        <v>5</v>
      </c>
      <c r="I4" s="390">
        <v>6</v>
      </c>
      <c r="J4" s="390">
        <v>7</v>
      </c>
      <c r="K4" s="390">
        <v>8</v>
      </c>
      <c r="L4" s="390">
        <v>9</v>
      </c>
      <c r="M4" s="390">
        <v>10</v>
      </c>
      <c r="N4" s="390">
        <v>11</v>
      </c>
      <c r="O4" s="391"/>
      <c r="P4" s="390">
        <v>12</v>
      </c>
      <c r="Q4" s="390">
        <v>13</v>
      </c>
      <c r="R4" s="390">
        <v>14</v>
      </c>
      <c r="S4" s="390">
        <v>15</v>
      </c>
      <c r="T4" s="390">
        <v>16</v>
      </c>
      <c r="U4" s="390">
        <v>17</v>
      </c>
      <c r="V4" s="390">
        <v>18</v>
      </c>
      <c r="W4" s="390">
        <v>19</v>
      </c>
      <c r="X4" s="391"/>
      <c r="Y4" s="390" t="s">
        <v>746</v>
      </c>
      <c r="Z4" s="390" t="s">
        <v>747</v>
      </c>
      <c r="AA4" s="390">
        <v>21</v>
      </c>
      <c r="AB4" s="390">
        <v>22</v>
      </c>
      <c r="AC4" s="390">
        <v>23</v>
      </c>
      <c r="AD4" s="390">
        <v>24</v>
      </c>
      <c r="AE4" s="390">
        <v>25</v>
      </c>
      <c r="AF4" s="391"/>
      <c r="AG4" s="390">
        <v>26</v>
      </c>
      <c r="AH4" s="391"/>
      <c r="AI4" s="390">
        <v>27</v>
      </c>
      <c r="AJ4" s="390">
        <v>28</v>
      </c>
      <c r="AK4" s="390">
        <v>29</v>
      </c>
      <c r="AL4" s="390">
        <v>30</v>
      </c>
      <c r="AM4" s="390">
        <v>31</v>
      </c>
      <c r="AN4" s="391"/>
      <c r="AO4" s="390">
        <v>32</v>
      </c>
      <c r="AP4" s="390">
        <v>33</v>
      </c>
      <c r="AQ4" s="390">
        <v>34</v>
      </c>
      <c r="AR4" s="390">
        <v>35</v>
      </c>
      <c r="AS4" s="390">
        <v>36</v>
      </c>
      <c r="AT4" s="391"/>
      <c r="AU4" s="390">
        <v>37</v>
      </c>
      <c r="AV4" s="390">
        <v>38</v>
      </c>
      <c r="AW4" s="390">
        <v>39</v>
      </c>
      <c r="AX4" s="390">
        <v>40</v>
      </c>
      <c r="AY4" s="390">
        <v>41</v>
      </c>
      <c r="AZ4" s="390">
        <v>42</v>
      </c>
      <c r="BA4" s="390">
        <v>43</v>
      </c>
      <c r="BB4" s="391"/>
      <c r="BC4" s="390">
        <v>44</v>
      </c>
      <c r="BD4" s="390">
        <v>45</v>
      </c>
      <c r="BE4" s="390">
        <v>46</v>
      </c>
      <c r="BF4" s="392">
        <v>47</v>
      </c>
      <c r="BG4" s="392">
        <v>48</v>
      </c>
      <c r="BH4" s="391"/>
      <c r="BI4" s="390">
        <v>49</v>
      </c>
      <c r="BJ4" s="391"/>
      <c r="BK4" s="390">
        <v>50</v>
      </c>
      <c r="BL4" s="390">
        <v>51</v>
      </c>
      <c r="BM4" s="390">
        <v>52</v>
      </c>
      <c r="BN4" s="390">
        <v>53</v>
      </c>
      <c r="BO4" s="390">
        <v>54</v>
      </c>
      <c r="BP4" s="390">
        <v>55</v>
      </c>
      <c r="BQ4" s="390">
        <v>56</v>
      </c>
      <c r="BR4" s="390">
        <v>57</v>
      </c>
      <c r="BS4" s="390">
        <v>58</v>
      </c>
      <c r="BT4" s="390">
        <v>59</v>
      </c>
      <c r="BU4" s="390">
        <v>60</v>
      </c>
      <c r="BV4" s="390">
        <v>61</v>
      </c>
      <c r="BW4" s="390">
        <v>62</v>
      </c>
      <c r="BX4" s="391" t="s">
        <v>12</v>
      </c>
      <c r="BY4" s="390">
        <v>63</v>
      </c>
      <c r="BZ4" s="391"/>
      <c r="CA4" s="390">
        <v>64</v>
      </c>
      <c r="CB4" s="391" t="s">
        <v>12</v>
      </c>
      <c r="CC4" s="393">
        <v>65</v>
      </c>
      <c r="CD4" s="391" t="s">
        <v>12</v>
      </c>
      <c r="CE4" s="390">
        <v>66</v>
      </c>
      <c r="CF4" s="345"/>
      <c r="CG4" s="390">
        <v>67</v>
      </c>
      <c r="CH4" s="390">
        <v>68</v>
      </c>
      <c r="CI4" s="390">
        <v>69</v>
      </c>
      <c r="CJ4" s="356"/>
      <c r="CK4" s="355"/>
    </row>
    <row r="5" spans="1:104" x14ac:dyDescent="0.2">
      <c r="B5" s="400">
        <f>SUM(A10:A32)+SUM(A34:A73)</f>
        <v>62</v>
      </c>
      <c r="C5" s="357" t="s">
        <v>13</v>
      </c>
      <c r="D5" s="342"/>
      <c r="E5" s="357" t="s">
        <v>14</v>
      </c>
      <c r="F5" s="357" t="s">
        <v>14</v>
      </c>
      <c r="G5" s="357" t="s">
        <v>14</v>
      </c>
      <c r="H5" s="357" t="s">
        <v>14</v>
      </c>
      <c r="I5" s="357" t="s">
        <v>14</v>
      </c>
      <c r="J5" s="357" t="s">
        <v>14</v>
      </c>
      <c r="K5" s="357" t="s">
        <v>14</v>
      </c>
      <c r="L5" s="357" t="s">
        <v>14</v>
      </c>
      <c r="M5" s="357" t="s">
        <v>14</v>
      </c>
      <c r="N5" s="357" t="s">
        <v>15</v>
      </c>
      <c r="O5" s="342"/>
      <c r="P5" s="357" t="s">
        <v>16</v>
      </c>
      <c r="Q5" s="357" t="s">
        <v>16</v>
      </c>
      <c r="R5" s="357" t="s">
        <v>16</v>
      </c>
      <c r="S5" s="357" t="s">
        <v>16</v>
      </c>
      <c r="T5" s="357" t="s">
        <v>16</v>
      </c>
      <c r="U5" s="357" t="s">
        <v>16</v>
      </c>
      <c r="V5" s="357" t="s">
        <v>16</v>
      </c>
      <c r="W5" s="357" t="s">
        <v>15</v>
      </c>
      <c r="X5" s="342"/>
      <c r="Y5" s="358" t="s">
        <v>706</v>
      </c>
      <c r="Z5" s="358" t="s">
        <v>706</v>
      </c>
      <c r="AA5" s="357" t="s">
        <v>17</v>
      </c>
      <c r="AB5" s="357" t="s">
        <v>17</v>
      </c>
      <c r="AC5" s="357" t="s">
        <v>17</v>
      </c>
      <c r="AD5" s="357" t="s">
        <v>17</v>
      </c>
      <c r="AE5" s="357" t="s">
        <v>15</v>
      </c>
      <c r="AF5" s="342"/>
      <c r="AG5" s="357" t="s">
        <v>15</v>
      </c>
      <c r="AH5" s="342"/>
      <c r="AI5" s="357" t="s">
        <v>18</v>
      </c>
      <c r="AJ5" s="357" t="s">
        <v>18</v>
      </c>
      <c r="AK5" s="357" t="s">
        <v>18</v>
      </c>
      <c r="AL5" s="357" t="s">
        <v>18</v>
      </c>
      <c r="AM5" s="357" t="s">
        <v>15</v>
      </c>
      <c r="AN5" s="342"/>
      <c r="AO5" s="357" t="s">
        <v>19</v>
      </c>
      <c r="AP5" s="357" t="s">
        <v>19</v>
      </c>
      <c r="AQ5" s="357" t="s">
        <v>19</v>
      </c>
      <c r="AR5" s="357" t="s">
        <v>19</v>
      </c>
      <c r="AS5" s="357" t="s">
        <v>15</v>
      </c>
      <c r="AT5" s="342"/>
      <c r="AU5" s="357" t="s">
        <v>20</v>
      </c>
      <c r="AV5" s="357" t="s">
        <v>20</v>
      </c>
      <c r="AW5" s="357" t="s">
        <v>20</v>
      </c>
      <c r="AX5" s="357" t="s">
        <v>20</v>
      </c>
      <c r="AY5" s="357" t="s">
        <v>20</v>
      </c>
      <c r="AZ5" s="357" t="s">
        <v>20</v>
      </c>
      <c r="BA5" s="357" t="s">
        <v>15</v>
      </c>
      <c r="BB5" s="342"/>
      <c r="BC5" s="357" t="s">
        <v>21</v>
      </c>
      <c r="BD5" s="357" t="s">
        <v>21</v>
      </c>
      <c r="BE5" s="357" t="s">
        <v>21</v>
      </c>
      <c r="BF5" s="357" t="s">
        <v>21</v>
      </c>
      <c r="BG5" s="357" t="s">
        <v>15</v>
      </c>
      <c r="BH5" s="342"/>
      <c r="BI5" s="357"/>
      <c r="BJ5" s="342"/>
      <c r="BK5" s="357" t="s">
        <v>22</v>
      </c>
      <c r="BL5" s="357" t="s">
        <v>22</v>
      </c>
      <c r="BM5" s="357" t="s">
        <v>22</v>
      </c>
      <c r="BN5" s="357" t="s">
        <v>22</v>
      </c>
      <c r="BO5" s="357" t="s">
        <v>22</v>
      </c>
      <c r="BP5" s="357" t="s">
        <v>22</v>
      </c>
      <c r="BQ5" s="357" t="s">
        <v>22</v>
      </c>
      <c r="BR5" s="357" t="s">
        <v>22</v>
      </c>
      <c r="BS5" s="357" t="s">
        <v>22</v>
      </c>
      <c r="BT5" s="357" t="s">
        <v>22</v>
      </c>
      <c r="BU5" s="357" t="s">
        <v>22</v>
      </c>
      <c r="BV5" s="357" t="s">
        <v>22</v>
      </c>
      <c r="BW5" s="357" t="s">
        <v>15</v>
      </c>
      <c r="BX5" s="342" t="s">
        <v>12</v>
      </c>
      <c r="BY5" s="357" t="s">
        <v>15</v>
      </c>
      <c r="BZ5" s="342" t="s">
        <v>12</v>
      </c>
      <c r="CA5" s="357" t="s">
        <v>23</v>
      </c>
      <c r="CB5" s="342" t="s">
        <v>12</v>
      </c>
      <c r="CC5" s="359" t="s">
        <v>22</v>
      </c>
      <c r="CD5" s="342" t="s">
        <v>12</v>
      </c>
      <c r="CE5" s="357" t="s">
        <v>24</v>
      </c>
      <c r="CF5" s="342"/>
      <c r="CG5" s="358" t="s">
        <v>25</v>
      </c>
      <c r="CH5" s="358" t="s">
        <v>26</v>
      </c>
      <c r="CI5" s="358" t="s">
        <v>731</v>
      </c>
      <c r="CJ5" s="360" t="s">
        <v>710</v>
      </c>
      <c r="CK5" s="355"/>
      <c r="CP5" s="342" t="s">
        <v>12</v>
      </c>
    </row>
    <row r="6" spans="1:104" x14ac:dyDescent="0.2">
      <c r="B6" s="401">
        <f>+B5/63</f>
        <v>0.98412698412698407</v>
      </c>
      <c r="C6" s="361" t="s">
        <v>27</v>
      </c>
      <c r="D6" s="342"/>
      <c r="E6" s="361" t="s">
        <v>28</v>
      </c>
      <c r="F6" s="361"/>
      <c r="G6" s="361" t="s">
        <v>538</v>
      </c>
      <c r="H6" s="361" t="s">
        <v>29</v>
      </c>
      <c r="I6" s="361" t="s">
        <v>30</v>
      </c>
      <c r="J6" s="361" t="s">
        <v>30</v>
      </c>
      <c r="K6" s="361"/>
      <c r="L6" s="361" t="s">
        <v>31</v>
      </c>
      <c r="M6" s="361" t="s">
        <v>32</v>
      </c>
      <c r="N6" s="361"/>
      <c r="O6" s="342"/>
      <c r="P6" s="361" t="s">
        <v>33</v>
      </c>
      <c r="R6" s="361"/>
      <c r="S6" s="361" t="s">
        <v>34</v>
      </c>
      <c r="T6" s="361"/>
      <c r="U6" s="361"/>
      <c r="V6" s="361" t="s">
        <v>32</v>
      </c>
      <c r="W6" s="361" t="s">
        <v>16</v>
      </c>
      <c r="X6" s="342"/>
      <c r="Y6" s="362" t="s">
        <v>707</v>
      </c>
      <c r="Z6" s="362" t="s">
        <v>707</v>
      </c>
      <c r="AA6" s="361"/>
      <c r="AB6" s="361"/>
      <c r="AC6" s="361"/>
      <c r="AD6" s="361" t="s">
        <v>32</v>
      </c>
      <c r="AE6" s="361"/>
      <c r="AF6" s="342"/>
      <c r="AG6" s="361"/>
      <c r="AH6" s="342"/>
      <c r="AI6" s="361"/>
      <c r="AJ6" s="361"/>
      <c r="AK6" s="361"/>
      <c r="AL6" s="361"/>
      <c r="AM6" s="361"/>
      <c r="AN6" s="342"/>
      <c r="AO6" s="361"/>
      <c r="AP6" s="361"/>
      <c r="AQ6" s="361"/>
      <c r="AR6" s="361"/>
      <c r="AS6" s="361"/>
      <c r="AT6" s="342"/>
      <c r="AU6" s="361" t="s">
        <v>35</v>
      </c>
      <c r="AV6" s="361"/>
      <c r="AW6" s="361"/>
      <c r="AX6" s="361"/>
      <c r="AY6" s="361"/>
      <c r="AZ6" s="361"/>
      <c r="BA6" s="361"/>
      <c r="BB6" s="342"/>
      <c r="BC6" s="361"/>
      <c r="BD6" s="361"/>
      <c r="BE6" s="361"/>
      <c r="BF6" s="361"/>
      <c r="BG6" s="361"/>
      <c r="BH6" s="342"/>
      <c r="BI6" s="361"/>
      <c r="BJ6" s="342"/>
      <c r="BK6" s="361" t="s">
        <v>36</v>
      </c>
      <c r="BL6" s="361" t="s">
        <v>36</v>
      </c>
      <c r="BM6" s="361"/>
      <c r="BN6" s="361" t="s">
        <v>37</v>
      </c>
      <c r="BO6" s="361" t="s">
        <v>37</v>
      </c>
      <c r="BP6" s="361" t="s">
        <v>38</v>
      </c>
      <c r="BQ6" s="361" t="s">
        <v>39</v>
      </c>
      <c r="BR6" s="361" t="s">
        <v>40</v>
      </c>
      <c r="BS6" s="361" t="s">
        <v>40</v>
      </c>
      <c r="BT6" s="361" t="s">
        <v>41</v>
      </c>
      <c r="BU6" s="361" t="s">
        <v>42</v>
      </c>
      <c r="BV6" s="361" t="s">
        <v>32</v>
      </c>
      <c r="BW6" s="352" t="s">
        <v>22</v>
      </c>
      <c r="BX6" s="342" t="s">
        <v>12</v>
      </c>
      <c r="BY6" s="361" t="s">
        <v>43</v>
      </c>
      <c r="BZ6" s="342" t="s">
        <v>12</v>
      </c>
      <c r="CA6" s="361" t="s">
        <v>44</v>
      </c>
      <c r="CB6" s="342" t="s">
        <v>12</v>
      </c>
      <c r="CC6" s="359" t="s">
        <v>705</v>
      </c>
      <c r="CD6" s="342" t="s">
        <v>12</v>
      </c>
      <c r="CE6" s="361" t="s">
        <v>45</v>
      </c>
      <c r="CF6" s="342"/>
      <c r="CG6" s="362" t="s">
        <v>46</v>
      </c>
      <c r="CH6" s="362" t="s">
        <v>47</v>
      </c>
      <c r="CI6" s="362" t="s">
        <v>27</v>
      </c>
      <c r="CJ6" s="363" t="s">
        <v>711</v>
      </c>
      <c r="CK6" s="355"/>
      <c r="CP6" s="342" t="s">
        <v>12</v>
      </c>
      <c r="CQ6" s="352" t="s">
        <v>48</v>
      </c>
      <c r="CU6" s="352" t="s">
        <v>49</v>
      </c>
      <c r="CV6" s="352" t="s">
        <v>48</v>
      </c>
      <c r="CZ6" s="352" t="s">
        <v>49</v>
      </c>
    </row>
    <row r="7" spans="1:104" x14ac:dyDescent="0.2">
      <c r="C7" s="361"/>
      <c r="D7" s="342"/>
      <c r="E7" s="361" t="s">
        <v>51</v>
      </c>
      <c r="F7" s="361" t="s">
        <v>52</v>
      </c>
      <c r="G7" s="361" t="s">
        <v>39</v>
      </c>
      <c r="H7" s="361" t="s">
        <v>53</v>
      </c>
      <c r="I7" s="361" t="s">
        <v>54</v>
      </c>
      <c r="J7" s="361" t="s">
        <v>55</v>
      </c>
      <c r="K7" s="361" t="s">
        <v>56</v>
      </c>
      <c r="L7" s="361" t="s">
        <v>57</v>
      </c>
      <c r="M7" s="361" t="s">
        <v>14</v>
      </c>
      <c r="N7" s="361" t="s">
        <v>14</v>
      </c>
      <c r="O7" s="342"/>
      <c r="P7" s="361" t="s">
        <v>58</v>
      </c>
      <c r="Q7" s="361" t="s">
        <v>744</v>
      </c>
      <c r="R7" s="361" t="s">
        <v>745</v>
      </c>
      <c r="S7" s="361" t="s">
        <v>59</v>
      </c>
      <c r="T7" s="361" t="s">
        <v>51</v>
      </c>
      <c r="U7" s="361" t="s">
        <v>60</v>
      </c>
      <c r="V7" s="361" t="s">
        <v>16</v>
      </c>
      <c r="W7" s="361" t="s">
        <v>61</v>
      </c>
      <c r="X7" s="342"/>
      <c r="Y7" s="362" t="s">
        <v>708</v>
      </c>
      <c r="Z7" s="362" t="s">
        <v>708</v>
      </c>
      <c r="AA7" s="361" t="s">
        <v>62</v>
      </c>
      <c r="AB7" s="361" t="s">
        <v>63</v>
      </c>
      <c r="AC7" s="361" t="s">
        <v>63</v>
      </c>
      <c r="AD7" s="361" t="s">
        <v>17</v>
      </c>
      <c r="AE7" s="361" t="s">
        <v>17</v>
      </c>
      <c r="AF7" s="342"/>
      <c r="AG7" s="361"/>
      <c r="AH7" s="342"/>
      <c r="AI7" s="361"/>
      <c r="AJ7" s="361" t="s">
        <v>64</v>
      </c>
      <c r="AK7" s="361" t="s">
        <v>65</v>
      </c>
      <c r="AL7" s="361"/>
      <c r="AM7" s="361"/>
      <c r="AN7" s="342"/>
      <c r="AO7" s="361"/>
      <c r="AP7" s="361" t="s">
        <v>64</v>
      </c>
      <c r="AQ7" s="361" t="s">
        <v>65</v>
      </c>
      <c r="AR7" s="361"/>
      <c r="AS7" s="361"/>
      <c r="AT7" s="342"/>
      <c r="AU7" s="361" t="s">
        <v>66</v>
      </c>
      <c r="AV7" s="361"/>
      <c r="AW7" s="361" t="s">
        <v>67</v>
      </c>
      <c r="AX7" s="361" t="s">
        <v>68</v>
      </c>
      <c r="AY7" s="361" t="s">
        <v>65</v>
      </c>
      <c r="AZ7" s="361"/>
      <c r="BA7" s="361" t="s">
        <v>69</v>
      </c>
      <c r="BB7" s="342"/>
      <c r="BC7" s="361" t="s">
        <v>70</v>
      </c>
      <c r="BD7" s="361"/>
      <c r="BE7" s="361"/>
      <c r="BF7" s="361"/>
      <c r="BG7" s="361"/>
      <c r="BH7" s="342"/>
      <c r="BI7" s="361"/>
      <c r="BJ7" s="342"/>
      <c r="BK7" s="361" t="s">
        <v>71</v>
      </c>
      <c r="BL7" s="361" t="s">
        <v>71</v>
      </c>
      <c r="BM7" s="361" t="s">
        <v>72</v>
      </c>
      <c r="BN7" s="361" t="s">
        <v>73</v>
      </c>
      <c r="BO7" s="361"/>
      <c r="BP7" s="361" t="s">
        <v>74</v>
      </c>
      <c r="BQ7" s="361" t="s">
        <v>75</v>
      </c>
      <c r="BR7" s="361" t="s">
        <v>74</v>
      </c>
      <c r="BS7" s="361" t="s">
        <v>75</v>
      </c>
      <c r="BT7" s="361" t="s">
        <v>76</v>
      </c>
      <c r="BU7" s="361"/>
      <c r="BV7" s="361" t="s">
        <v>534</v>
      </c>
      <c r="BW7" s="361"/>
      <c r="BX7" s="342" t="s">
        <v>12</v>
      </c>
      <c r="BY7" s="361" t="s">
        <v>78</v>
      </c>
      <c r="BZ7" s="342" t="s">
        <v>12</v>
      </c>
      <c r="CA7" s="361" t="s">
        <v>79</v>
      </c>
      <c r="CB7" s="342" t="s">
        <v>12</v>
      </c>
      <c r="CC7" s="359" t="s">
        <v>78</v>
      </c>
      <c r="CD7" s="342" t="s">
        <v>12</v>
      </c>
      <c r="CE7" s="361" t="s">
        <v>27</v>
      </c>
      <c r="CF7" s="342"/>
      <c r="CG7" s="362"/>
      <c r="CH7" s="362"/>
      <c r="CI7" s="362"/>
      <c r="CJ7" s="363" t="s">
        <v>712</v>
      </c>
      <c r="CK7" s="355"/>
      <c r="CP7" s="342" t="s">
        <v>12</v>
      </c>
      <c r="CQ7" s="352" t="s">
        <v>80</v>
      </c>
      <c r="CV7" s="352" t="s">
        <v>81</v>
      </c>
    </row>
    <row r="8" spans="1:104" x14ac:dyDescent="0.2">
      <c r="B8" s="352" t="s">
        <v>460</v>
      </c>
      <c r="C8" s="364" t="s">
        <v>83</v>
      </c>
      <c r="D8" s="342"/>
      <c r="E8" s="364" t="s">
        <v>84</v>
      </c>
      <c r="F8" s="364" t="s">
        <v>61</v>
      </c>
      <c r="G8" s="364" t="s">
        <v>61</v>
      </c>
      <c r="H8" s="364" t="s">
        <v>85</v>
      </c>
      <c r="I8" s="364" t="s">
        <v>86</v>
      </c>
      <c r="J8" s="364" t="s">
        <v>87</v>
      </c>
      <c r="K8" s="364" t="s">
        <v>88</v>
      </c>
      <c r="L8" s="364" t="s">
        <v>88</v>
      </c>
      <c r="M8" s="364" t="s">
        <v>23</v>
      </c>
      <c r="N8" s="364" t="s">
        <v>61</v>
      </c>
      <c r="O8" s="342"/>
      <c r="P8" s="364" t="s">
        <v>89</v>
      </c>
      <c r="Q8" s="364" t="s">
        <v>51</v>
      </c>
      <c r="R8" s="364" t="s">
        <v>45</v>
      </c>
      <c r="S8" s="364" t="s">
        <v>51</v>
      </c>
      <c r="T8" s="364" t="s">
        <v>90</v>
      </c>
      <c r="U8" s="364" t="s">
        <v>91</v>
      </c>
      <c r="V8" s="364" t="s">
        <v>23</v>
      </c>
      <c r="W8" s="365"/>
      <c r="X8" s="342"/>
      <c r="Y8" s="366" t="s">
        <v>729</v>
      </c>
      <c r="Z8" s="366" t="s">
        <v>730</v>
      </c>
      <c r="AA8" s="364" t="s">
        <v>92</v>
      </c>
      <c r="AB8" s="364" t="s">
        <v>93</v>
      </c>
      <c r="AC8" s="364" t="s">
        <v>94</v>
      </c>
      <c r="AD8" s="364" t="s">
        <v>23</v>
      </c>
      <c r="AE8" s="364" t="s">
        <v>61</v>
      </c>
      <c r="AF8" s="342"/>
      <c r="AG8" s="364" t="s">
        <v>61</v>
      </c>
      <c r="AH8" s="342"/>
      <c r="AI8" s="364" t="s">
        <v>95</v>
      </c>
      <c r="AJ8" s="364" t="s">
        <v>96</v>
      </c>
      <c r="AK8" s="364" t="s">
        <v>97</v>
      </c>
      <c r="AL8" s="364" t="s">
        <v>22</v>
      </c>
      <c r="AM8" s="364" t="s">
        <v>18</v>
      </c>
      <c r="AN8" s="342"/>
      <c r="AO8" s="364" t="s">
        <v>95</v>
      </c>
      <c r="AP8" s="364" t="s">
        <v>96</v>
      </c>
      <c r="AQ8" s="364" t="s">
        <v>97</v>
      </c>
      <c r="AR8" s="364" t="s">
        <v>22</v>
      </c>
      <c r="AS8" s="364" t="s">
        <v>98</v>
      </c>
      <c r="AT8" s="342"/>
      <c r="AU8" s="364" t="s">
        <v>99</v>
      </c>
      <c r="AV8" s="364" t="s">
        <v>100</v>
      </c>
      <c r="AW8" s="364" t="s">
        <v>101</v>
      </c>
      <c r="AX8" s="364" t="s">
        <v>102</v>
      </c>
      <c r="AY8" s="364" t="s">
        <v>97</v>
      </c>
      <c r="AZ8" s="364" t="s">
        <v>22</v>
      </c>
      <c r="BA8" s="364" t="s">
        <v>103</v>
      </c>
      <c r="BB8" s="342"/>
      <c r="BC8" s="364" t="s">
        <v>104</v>
      </c>
      <c r="BD8" s="364" t="s">
        <v>105</v>
      </c>
      <c r="BE8" s="364" t="s">
        <v>103</v>
      </c>
      <c r="BF8" s="364" t="s">
        <v>22</v>
      </c>
      <c r="BG8" s="364" t="s">
        <v>21</v>
      </c>
      <c r="BH8" s="342"/>
      <c r="BI8" s="364" t="s">
        <v>106</v>
      </c>
      <c r="BJ8" s="342"/>
      <c r="BK8" s="364" t="s">
        <v>104</v>
      </c>
      <c r="BL8" s="364" t="s">
        <v>107</v>
      </c>
      <c r="BM8" s="364" t="s">
        <v>108</v>
      </c>
      <c r="BN8" s="364" t="s">
        <v>109</v>
      </c>
      <c r="BO8" s="364" t="s">
        <v>110</v>
      </c>
      <c r="BP8" s="364" t="s">
        <v>111</v>
      </c>
      <c r="BQ8" s="364" t="s">
        <v>112</v>
      </c>
      <c r="BR8" s="364" t="s">
        <v>111</v>
      </c>
      <c r="BS8" s="364" t="s">
        <v>112</v>
      </c>
      <c r="BT8" s="364" t="s">
        <v>113</v>
      </c>
      <c r="BU8" s="364" t="s">
        <v>85</v>
      </c>
      <c r="BV8" s="364"/>
      <c r="BW8" s="361"/>
      <c r="BX8" s="342" t="s">
        <v>12</v>
      </c>
      <c r="BZ8" s="342" t="s">
        <v>12</v>
      </c>
      <c r="CA8" s="364"/>
      <c r="CB8" s="342" t="s">
        <v>12</v>
      </c>
      <c r="CC8" s="367"/>
      <c r="CD8" s="342" t="s">
        <v>12</v>
      </c>
      <c r="CE8" s="364"/>
      <c r="CF8" s="342"/>
      <c r="CG8" s="366" t="s">
        <v>535</v>
      </c>
      <c r="CH8" s="366" t="s">
        <v>535</v>
      </c>
      <c r="CI8" s="366" t="s">
        <v>535</v>
      </c>
      <c r="CJ8" s="368" t="s">
        <v>713</v>
      </c>
      <c r="CK8" s="355">
        <v>1</v>
      </c>
      <c r="CL8" s="369" t="s">
        <v>114</v>
      </c>
      <c r="CO8" s="352">
        <f>(+C75)</f>
        <v>288267146.24000001</v>
      </c>
      <c r="CP8" s="342" t="s">
        <v>12</v>
      </c>
      <c r="CQ8" s="352" t="s">
        <v>115</v>
      </c>
      <c r="CU8" s="342"/>
      <c r="CV8" s="352" t="s">
        <v>116</v>
      </c>
    </row>
    <row r="9" spans="1:104" x14ac:dyDescent="0.2">
      <c r="C9" s="370"/>
      <c r="D9" s="371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1"/>
      <c r="P9" s="372"/>
      <c r="Q9" s="372"/>
      <c r="R9" s="372"/>
      <c r="S9" s="372"/>
      <c r="T9" s="372"/>
      <c r="U9" s="372"/>
      <c r="V9" s="372"/>
      <c r="W9" s="372"/>
      <c r="X9" s="371"/>
      <c r="Y9" s="373"/>
      <c r="Z9" s="373"/>
      <c r="AA9" s="372"/>
      <c r="AB9" s="372"/>
      <c r="AC9" s="372"/>
      <c r="AD9" s="372"/>
      <c r="AE9" s="372"/>
      <c r="AF9" s="371"/>
      <c r="AG9" s="372"/>
      <c r="AH9" s="371"/>
      <c r="AI9" s="372"/>
      <c r="AJ9" s="372"/>
      <c r="AK9" s="372"/>
      <c r="AL9" s="372"/>
      <c r="AM9" s="372"/>
      <c r="AN9" s="371"/>
      <c r="AO9" s="372"/>
      <c r="AP9" s="372"/>
      <c r="AQ9" s="372"/>
      <c r="AR9" s="372"/>
      <c r="AS9" s="372"/>
      <c r="AT9" s="371"/>
      <c r="AU9" s="372"/>
      <c r="AV9" s="372"/>
      <c r="AW9" s="372"/>
      <c r="AX9" s="372"/>
      <c r="AY9" s="372"/>
      <c r="AZ9" s="372"/>
      <c r="BA9" s="372"/>
      <c r="BB9" s="371"/>
      <c r="BC9" s="372"/>
      <c r="BD9" s="372"/>
      <c r="BE9" s="372"/>
      <c r="BF9" s="372"/>
      <c r="BG9" s="372"/>
      <c r="BH9" s="371"/>
      <c r="BI9" s="374"/>
      <c r="BJ9" s="371"/>
      <c r="BK9" s="372"/>
      <c r="BL9" s="372"/>
      <c r="BM9" s="372"/>
      <c r="BN9" s="372"/>
      <c r="BO9" s="372"/>
      <c r="BP9" s="372"/>
      <c r="BQ9" s="372"/>
      <c r="BR9" s="372"/>
      <c r="BS9" s="372"/>
      <c r="BT9" s="372"/>
      <c r="BU9" s="372"/>
      <c r="BV9" s="372"/>
      <c r="BW9" s="372"/>
      <c r="BX9" s="371" t="s">
        <v>12</v>
      </c>
      <c r="BY9" s="372"/>
      <c r="BZ9" s="371" t="s">
        <v>12</v>
      </c>
      <c r="CA9" s="375"/>
      <c r="CB9" s="342" t="s">
        <v>12</v>
      </c>
      <c r="CC9" s="359"/>
      <c r="CD9" s="342" t="s">
        <v>12</v>
      </c>
      <c r="CE9" s="374"/>
      <c r="CF9" s="342"/>
      <c r="CG9" s="376"/>
      <c r="CH9" s="376"/>
      <c r="CI9" s="377"/>
      <c r="CJ9" s="378"/>
      <c r="CK9" s="355"/>
      <c r="CP9" s="342" t="s">
        <v>12</v>
      </c>
      <c r="CQ9" s="352" t="s">
        <v>117</v>
      </c>
      <c r="CU9" s="352">
        <f>(+CO12)</f>
        <v>114576733.88</v>
      </c>
      <c r="CV9" s="352" t="s">
        <v>118</v>
      </c>
      <c r="CZ9" s="342"/>
    </row>
    <row r="10" spans="1:104" x14ac:dyDescent="0.2">
      <c r="A10" s="343">
        <f>((IF(OR(BY10&gt;0,CA10&gt;0),1,)))</f>
        <v>1</v>
      </c>
      <c r="B10" s="353" t="s">
        <v>461</v>
      </c>
      <c r="C10" s="395">
        <v>120878888</v>
      </c>
      <c r="D10" s="345"/>
      <c r="E10" s="395">
        <v>47779787</v>
      </c>
      <c r="F10" s="395">
        <v>16871</v>
      </c>
      <c r="G10" s="395">
        <v>8090022</v>
      </c>
      <c r="H10" s="343"/>
      <c r="I10" s="343"/>
      <c r="J10" s="343"/>
      <c r="K10" s="395">
        <v>25067876</v>
      </c>
      <c r="L10" s="395">
        <v>13039285</v>
      </c>
      <c r="M10" s="395">
        <v>11243802</v>
      </c>
      <c r="N10" s="344">
        <f>(SUM(E10:M10))</f>
        <v>105237643</v>
      </c>
      <c r="O10" s="345"/>
      <c r="P10" s="395">
        <v>79514806</v>
      </c>
      <c r="Q10" s="343"/>
      <c r="R10" s="343"/>
      <c r="S10" s="343"/>
      <c r="T10" s="395">
        <v>9650260</v>
      </c>
      <c r="U10" s="343"/>
      <c r="V10" s="395">
        <v>2149500</v>
      </c>
      <c r="W10" s="402">
        <f>(SUM(P10:V10))</f>
        <v>91314566</v>
      </c>
      <c r="X10" s="345"/>
      <c r="Y10" s="346"/>
      <c r="Z10" s="346"/>
      <c r="AA10" s="346"/>
      <c r="AB10" s="346"/>
      <c r="AC10" s="395">
        <v>2443613</v>
      </c>
      <c r="AD10" s="346"/>
      <c r="AE10" s="344">
        <f>(SUM(Y10:AD10))</f>
        <v>2443613</v>
      </c>
      <c r="AF10" s="345"/>
      <c r="AG10" s="344">
        <f t="shared" ref="AG10:AG41" si="0">(+AE10+W10+N10)</f>
        <v>198995822</v>
      </c>
      <c r="AH10" s="345"/>
      <c r="AI10" s="343"/>
      <c r="AJ10" s="395">
        <v>1947409</v>
      </c>
      <c r="AK10" s="343"/>
      <c r="AL10" s="395">
        <v>11723663</v>
      </c>
      <c r="AM10" s="344">
        <f t="shared" ref="AM10:AM24" si="1">(SUM(AI10:AL10))</f>
        <v>13671072</v>
      </c>
      <c r="AN10" s="345"/>
      <c r="AO10" s="395">
        <v>33100427</v>
      </c>
      <c r="AP10" s="395">
        <v>10408956</v>
      </c>
      <c r="AQ10" s="343"/>
      <c r="AR10" s="343"/>
      <c r="AS10" s="344">
        <f>(SUM(AO10:AR10))</f>
        <v>43509383</v>
      </c>
      <c r="AT10" s="345"/>
      <c r="AU10" s="395">
        <v>8723687</v>
      </c>
      <c r="AV10" s="395">
        <v>2482609</v>
      </c>
      <c r="AW10" s="395">
        <v>4243434</v>
      </c>
      <c r="AX10" s="395">
        <v>601378</v>
      </c>
      <c r="AY10" s="343"/>
      <c r="AZ10" s="395">
        <v>38100848</v>
      </c>
      <c r="BA10" s="344">
        <f>(SUM(AU10:AZ10))</f>
        <v>54151956</v>
      </c>
      <c r="BB10" s="345"/>
      <c r="BC10" s="395">
        <v>12315099</v>
      </c>
      <c r="BD10" s="395">
        <v>679074</v>
      </c>
      <c r="BE10" s="395">
        <v>5847356</v>
      </c>
      <c r="BF10" s="343"/>
      <c r="BG10" s="344">
        <f>(SUM(BC10:BF10))</f>
        <v>18841529</v>
      </c>
      <c r="BH10" s="345"/>
      <c r="BI10" s="395">
        <v>13003269</v>
      </c>
      <c r="BJ10" s="345"/>
      <c r="BK10" s="395">
        <v>54728804</v>
      </c>
      <c r="BL10" s="395">
        <v>204690</v>
      </c>
      <c r="BM10" s="343"/>
      <c r="BN10" s="395">
        <v>1740274</v>
      </c>
      <c r="BO10" s="395">
        <v>944463</v>
      </c>
      <c r="BP10" s="343"/>
      <c r="BQ10" s="343"/>
      <c r="BR10" s="343"/>
      <c r="BS10" s="343"/>
      <c r="BT10" s="395">
        <v>526115</v>
      </c>
      <c r="BU10" s="343"/>
      <c r="BV10" s="395">
        <v>17982141</v>
      </c>
      <c r="BW10" s="344">
        <f>((SUM(BK10:BV10)))</f>
        <v>76126487</v>
      </c>
      <c r="BX10" s="345" t="s">
        <v>12</v>
      </c>
      <c r="BY10" s="344">
        <f t="shared" ref="BY10:BY41" si="2">(+BW10+BI10+BG10+BA10+AS10+AM10)</f>
        <v>219303696</v>
      </c>
      <c r="BZ10" s="345" t="s">
        <v>12</v>
      </c>
      <c r="CA10" s="344">
        <f t="shared" ref="CA10:CA41" si="3">((+AE10+W10+N10)-BY10)</f>
        <v>-20307874</v>
      </c>
      <c r="CB10" s="345" t="s">
        <v>12</v>
      </c>
      <c r="CC10" s="346"/>
      <c r="CD10" s="345" t="s">
        <v>12</v>
      </c>
      <c r="CE10" s="344">
        <f t="shared" ref="CE10:CE41" si="4">(+CA10+CC10+C10)</f>
        <v>100571014</v>
      </c>
      <c r="CF10" s="345"/>
      <c r="CG10" s="395">
        <v>100571014</v>
      </c>
      <c r="CH10" s="347"/>
      <c r="CI10" s="344">
        <f>CE10-CG10-CH10</f>
        <v>0</v>
      </c>
      <c r="CJ10" s="380" t="s">
        <v>732</v>
      </c>
      <c r="CK10" s="381"/>
      <c r="CL10" s="352" t="s">
        <v>23</v>
      </c>
      <c r="CP10" s="342" t="s">
        <v>12</v>
      </c>
      <c r="CQ10" s="352" t="s">
        <v>119</v>
      </c>
      <c r="CU10" s="352">
        <f>+CO15</f>
        <v>181234</v>
      </c>
      <c r="CV10" s="352" t="s">
        <v>120</v>
      </c>
      <c r="CZ10" s="352">
        <f>+CO64+CO65</f>
        <v>56713617.520000003</v>
      </c>
    </row>
    <row r="11" spans="1:104" x14ac:dyDescent="0.2">
      <c r="A11" s="343">
        <f t="shared" ref="A11:A73" si="5">((IF(OR(BY11&gt;0,CA11&gt;0),1,)))</f>
        <v>1</v>
      </c>
      <c r="B11" s="353" t="s">
        <v>699</v>
      </c>
      <c r="C11" s="346"/>
      <c r="D11" s="345"/>
      <c r="E11" s="395">
        <v>11853</v>
      </c>
      <c r="F11" s="343"/>
      <c r="G11" s="343"/>
      <c r="H11" s="343"/>
      <c r="I11" s="343"/>
      <c r="J11" s="343"/>
      <c r="K11" s="343"/>
      <c r="L11" s="343"/>
      <c r="M11" s="395">
        <v>1550</v>
      </c>
      <c r="N11" s="344">
        <f t="shared" ref="N11:N73" si="6">(SUM(E11:M11))</f>
        <v>13403</v>
      </c>
      <c r="O11" s="345"/>
      <c r="P11" s="395">
        <v>187227</v>
      </c>
      <c r="Q11" s="343"/>
      <c r="R11" s="395">
        <v>155055</v>
      </c>
      <c r="S11" s="343"/>
      <c r="T11" s="395">
        <v>28972.560000000001</v>
      </c>
      <c r="U11" s="343"/>
      <c r="V11" s="395">
        <v>31957.48</v>
      </c>
      <c r="W11" s="348">
        <f t="shared" ref="W11:W73" si="7">(SUM(P11:V11))</f>
        <v>403212.04</v>
      </c>
      <c r="X11" s="345"/>
      <c r="Y11" s="346"/>
      <c r="Z11" s="346"/>
      <c r="AA11" s="346"/>
      <c r="AB11" s="346"/>
      <c r="AC11" s="346"/>
      <c r="AD11" s="346"/>
      <c r="AE11" s="344">
        <f t="shared" ref="AE11:AE73" si="8">(SUM(Y11:AD11))</f>
        <v>0</v>
      </c>
      <c r="AF11" s="345"/>
      <c r="AG11" s="344">
        <f t="shared" si="0"/>
        <v>416615.04</v>
      </c>
      <c r="AH11" s="345"/>
      <c r="AI11" s="343"/>
      <c r="AJ11" s="343"/>
      <c r="AK11" s="343"/>
      <c r="AL11" s="343"/>
      <c r="AM11" s="344">
        <f t="shared" si="1"/>
        <v>0</v>
      </c>
      <c r="AN11" s="345"/>
      <c r="AO11" s="395">
        <v>63871.4</v>
      </c>
      <c r="AP11" s="343"/>
      <c r="AQ11" s="343"/>
      <c r="AR11" s="343"/>
      <c r="AS11" s="344">
        <f t="shared" ref="AS11:AS73" si="9">(SUM(AO11:AR11))</f>
        <v>63871.4</v>
      </c>
      <c r="AT11" s="345"/>
      <c r="AU11" s="343"/>
      <c r="AV11" s="343"/>
      <c r="AW11" s="395">
        <v>6549</v>
      </c>
      <c r="AX11" s="395">
        <v>9514.86</v>
      </c>
      <c r="AY11" s="343"/>
      <c r="AZ11" s="395">
        <v>44939.57</v>
      </c>
      <c r="BA11" s="344">
        <f t="shared" ref="BA11:BA73" si="10">(SUM(AU11:AZ11))</f>
        <v>61003.43</v>
      </c>
      <c r="BB11" s="345"/>
      <c r="BC11" s="343"/>
      <c r="BD11" s="395">
        <v>2350</v>
      </c>
      <c r="BE11" s="395">
        <v>13902.45</v>
      </c>
      <c r="BF11" s="395">
        <v>8170.67</v>
      </c>
      <c r="BG11" s="344">
        <f t="shared" ref="BG11:BG73" si="11">(SUM(BC11:BF11))</f>
        <v>24423.120000000003</v>
      </c>
      <c r="BH11" s="345"/>
      <c r="BI11" s="395">
        <v>26735</v>
      </c>
      <c r="BJ11" s="345"/>
      <c r="BK11" s="343"/>
      <c r="BL11" s="343"/>
      <c r="BM11" s="343"/>
      <c r="BN11" s="395">
        <v>1724.6</v>
      </c>
      <c r="BO11" s="343"/>
      <c r="BP11" s="343"/>
      <c r="BQ11" s="343"/>
      <c r="BR11" s="343"/>
      <c r="BS11" s="343"/>
      <c r="BT11" s="395">
        <v>12500</v>
      </c>
      <c r="BU11" s="343"/>
      <c r="BV11" s="395">
        <v>41308.639999999999</v>
      </c>
      <c r="BW11" s="344">
        <f t="shared" ref="BW11:BW73" si="12">((SUM(BK11:BV11)))</f>
        <v>55533.24</v>
      </c>
      <c r="BX11" s="345" t="s">
        <v>12</v>
      </c>
      <c r="BY11" s="344">
        <f t="shared" si="2"/>
        <v>231566.18999999997</v>
      </c>
      <c r="BZ11" s="345" t="s">
        <v>12</v>
      </c>
      <c r="CA11" s="344">
        <f t="shared" si="3"/>
        <v>185048.85</v>
      </c>
      <c r="CB11" s="345" t="s">
        <v>12</v>
      </c>
      <c r="CC11" s="346"/>
      <c r="CD11" s="345" t="s">
        <v>12</v>
      </c>
      <c r="CE11" s="344">
        <f t="shared" si="4"/>
        <v>185048.85</v>
      </c>
      <c r="CF11" s="345"/>
      <c r="CG11" s="395">
        <v>100000</v>
      </c>
      <c r="CH11" s="395">
        <v>85048.85</v>
      </c>
      <c r="CI11" s="344">
        <f t="shared" ref="CI11:CI73" si="13">CE11-CG11-CH11</f>
        <v>0</v>
      </c>
      <c r="CJ11" s="380" t="s">
        <v>732</v>
      </c>
      <c r="CK11" s="379"/>
      <c r="CL11" s="382" t="s">
        <v>122</v>
      </c>
      <c r="CP11" s="342" t="s">
        <v>12</v>
      </c>
      <c r="CQ11" s="352" t="s">
        <v>123</v>
      </c>
      <c r="CU11" s="342"/>
      <c r="CV11" s="352" t="s">
        <v>124</v>
      </c>
      <c r="CZ11" s="352">
        <f>+CO68</f>
        <v>5337008.42</v>
      </c>
    </row>
    <row r="12" spans="1:104" x14ac:dyDescent="0.2">
      <c r="A12" s="343">
        <f t="shared" si="5"/>
        <v>1</v>
      </c>
      <c r="B12" s="353" t="s">
        <v>462</v>
      </c>
      <c r="C12" s="395">
        <v>705077</v>
      </c>
      <c r="D12" s="345"/>
      <c r="E12" s="395">
        <v>38311</v>
      </c>
      <c r="F12" s="343"/>
      <c r="G12" s="395">
        <v>42</v>
      </c>
      <c r="H12" s="343"/>
      <c r="I12" s="343"/>
      <c r="J12" s="343"/>
      <c r="K12" s="395">
        <v>2</v>
      </c>
      <c r="L12" s="343"/>
      <c r="M12" s="395">
        <v>42000</v>
      </c>
      <c r="N12" s="344">
        <f t="shared" si="6"/>
        <v>80355</v>
      </c>
      <c r="O12" s="345"/>
      <c r="P12" s="395">
        <v>231635</v>
      </c>
      <c r="Q12" s="395">
        <v>35233</v>
      </c>
      <c r="R12" s="395">
        <v>219177</v>
      </c>
      <c r="S12" s="343"/>
      <c r="T12" s="343"/>
      <c r="U12" s="343"/>
      <c r="V12" s="343"/>
      <c r="W12" s="348">
        <f t="shared" si="7"/>
        <v>486045</v>
      </c>
      <c r="X12" s="345"/>
      <c r="Y12" s="346"/>
      <c r="Z12" s="346"/>
      <c r="AA12" s="346"/>
      <c r="AB12" s="346"/>
      <c r="AC12" s="346"/>
      <c r="AD12" s="346"/>
      <c r="AE12" s="344">
        <f t="shared" si="8"/>
        <v>0</v>
      </c>
      <c r="AF12" s="345"/>
      <c r="AG12" s="344">
        <f t="shared" si="0"/>
        <v>566400</v>
      </c>
      <c r="AH12" s="345"/>
      <c r="AI12" s="343"/>
      <c r="AJ12" s="343"/>
      <c r="AK12" s="343"/>
      <c r="AL12" s="343"/>
      <c r="AM12" s="344">
        <f t="shared" si="1"/>
        <v>0</v>
      </c>
      <c r="AN12" s="345"/>
      <c r="AO12" s="343"/>
      <c r="AP12" s="395">
        <v>10938</v>
      </c>
      <c r="AQ12" s="343"/>
      <c r="AR12" s="343"/>
      <c r="AS12" s="344">
        <f t="shared" si="9"/>
        <v>10938</v>
      </c>
      <c r="AT12" s="345"/>
      <c r="AU12" s="343"/>
      <c r="AV12" s="343"/>
      <c r="AW12" s="395">
        <v>11677</v>
      </c>
      <c r="AX12" s="395">
        <v>29926</v>
      </c>
      <c r="AY12" s="343"/>
      <c r="AZ12" s="395">
        <v>8389</v>
      </c>
      <c r="BA12" s="344">
        <f t="shared" si="10"/>
        <v>49992</v>
      </c>
      <c r="BB12" s="345"/>
      <c r="BC12" s="395">
        <v>47500</v>
      </c>
      <c r="BD12" s="395">
        <v>50963</v>
      </c>
      <c r="BE12" s="343">
        <v>75823</v>
      </c>
      <c r="BF12" s="343"/>
      <c r="BG12" s="344">
        <f t="shared" si="11"/>
        <v>174286</v>
      </c>
      <c r="BH12" s="345"/>
      <c r="BI12" s="395">
        <v>199993</v>
      </c>
      <c r="BJ12" s="345"/>
      <c r="BK12" s="343"/>
      <c r="BL12" s="343"/>
      <c r="BM12" s="343"/>
      <c r="BN12" s="395">
        <v>10300</v>
      </c>
      <c r="BO12" s="343"/>
      <c r="BP12" s="343"/>
      <c r="BQ12" s="343"/>
      <c r="BR12" s="343"/>
      <c r="BS12" s="343"/>
      <c r="BT12" s="343"/>
      <c r="BU12" s="343"/>
      <c r="BV12" s="343"/>
      <c r="BW12" s="344">
        <f t="shared" si="12"/>
        <v>10300</v>
      </c>
      <c r="BX12" s="345" t="s">
        <v>12</v>
      </c>
      <c r="BY12" s="344">
        <f t="shared" si="2"/>
        <v>445509</v>
      </c>
      <c r="BZ12" s="345" t="s">
        <v>12</v>
      </c>
      <c r="CA12" s="344">
        <f t="shared" si="3"/>
        <v>120891</v>
      </c>
      <c r="CB12" s="345" t="s">
        <v>12</v>
      </c>
      <c r="CC12" s="346"/>
      <c r="CD12" s="345" t="s">
        <v>12</v>
      </c>
      <c r="CE12" s="344">
        <f t="shared" si="4"/>
        <v>825968</v>
      </c>
      <c r="CF12" s="345"/>
      <c r="CG12" s="395">
        <v>520000</v>
      </c>
      <c r="CH12" s="395">
        <v>102000</v>
      </c>
      <c r="CI12" s="344">
        <f t="shared" si="13"/>
        <v>203968</v>
      </c>
      <c r="CJ12" s="380" t="s">
        <v>732</v>
      </c>
      <c r="CK12" s="355"/>
      <c r="CL12" s="352" t="s">
        <v>126</v>
      </c>
      <c r="CO12" s="352">
        <f>(+E75)</f>
        <v>114576733.88</v>
      </c>
      <c r="CP12" s="342" t="s">
        <v>12</v>
      </c>
      <c r="CQ12" s="352" t="s">
        <v>127</v>
      </c>
      <c r="CU12" s="352">
        <v>0</v>
      </c>
      <c r="CV12" s="352" t="s">
        <v>128</v>
      </c>
      <c r="CZ12" s="352">
        <f>+CO50</f>
        <v>103627251.66999999</v>
      </c>
    </row>
    <row r="13" spans="1:104" x14ac:dyDescent="0.2">
      <c r="A13" s="343">
        <f t="shared" si="5"/>
        <v>1</v>
      </c>
      <c r="B13" s="353" t="s">
        <v>463</v>
      </c>
      <c r="C13" s="395">
        <v>383210</v>
      </c>
      <c r="D13" s="345"/>
      <c r="E13" s="395">
        <v>119961.47</v>
      </c>
      <c r="F13" s="343"/>
      <c r="G13" s="395">
        <v>256.41000000000003</v>
      </c>
      <c r="H13" s="343"/>
      <c r="I13" s="343"/>
      <c r="J13" s="343"/>
      <c r="K13" s="343"/>
      <c r="L13" s="343"/>
      <c r="M13" s="395">
        <v>16468.080000000002</v>
      </c>
      <c r="N13" s="344">
        <f t="shared" si="6"/>
        <v>136685.96000000002</v>
      </c>
      <c r="O13" s="345"/>
      <c r="P13" s="395">
        <v>293408.11</v>
      </c>
      <c r="Q13" s="395">
        <v>44932.41</v>
      </c>
      <c r="R13" s="395">
        <v>278473.83</v>
      </c>
      <c r="S13" s="395">
        <v>6541.52</v>
      </c>
      <c r="T13" s="343"/>
      <c r="U13" s="343"/>
      <c r="V13" s="343"/>
      <c r="W13" s="348">
        <f t="shared" si="7"/>
        <v>623355.87000000011</v>
      </c>
      <c r="X13" s="345"/>
      <c r="Y13" s="346"/>
      <c r="Z13" s="346"/>
      <c r="AA13" s="346"/>
      <c r="AB13" s="346"/>
      <c r="AC13" s="346"/>
      <c r="AD13" s="346"/>
      <c r="AE13" s="344">
        <f t="shared" si="8"/>
        <v>0</v>
      </c>
      <c r="AF13" s="345"/>
      <c r="AG13" s="344">
        <f t="shared" si="0"/>
        <v>760041.83000000007</v>
      </c>
      <c r="AH13" s="345"/>
      <c r="AI13" s="343"/>
      <c r="AJ13" s="343"/>
      <c r="AK13" s="343"/>
      <c r="AL13" s="343"/>
      <c r="AM13" s="344">
        <f t="shared" si="1"/>
        <v>0</v>
      </c>
      <c r="AN13" s="345"/>
      <c r="AO13" s="343"/>
      <c r="AP13" s="343"/>
      <c r="AQ13" s="343"/>
      <c r="AR13" s="343"/>
      <c r="AS13" s="344">
        <f t="shared" si="9"/>
        <v>0</v>
      </c>
      <c r="AT13" s="345"/>
      <c r="AU13" s="395">
        <v>216045.12</v>
      </c>
      <c r="AV13" s="343"/>
      <c r="AW13" s="396">
        <v>12605.45</v>
      </c>
      <c r="AX13" s="395">
        <v>29102.33</v>
      </c>
      <c r="AY13" s="395">
        <v>2120</v>
      </c>
      <c r="AZ13" s="343"/>
      <c r="BA13" s="344">
        <f t="shared" si="10"/>
        <v>259872.90000000002</v>
      </c>
      <c r="BB13" s="345"/>
      <c r="BC13" s="343"/>
      <c r="BD13" s="343"/>
      <c r="BE13" s="395">
        <v>63741.37</v>
      </c>
      <c r="BF13" s="343"/>
      <c r="BG13" s="344">
        <f t="shared" si="11"/>
        <v>63741.37</v>
      </c>
      <c r="BH13" s="345"/>
      <c r="BI13" s="395">
        <v>54484.33</v>
      </c>
      <c r="BJ13" s="345"/>
      <c r="BK13" s="343"/>
      <c r="BL13" s="343"/>
      <c r="BM13" s="343"/>
      <c r="BN13" s="395">
        <v>14621.28</v>
      </c>
      <c r="BO13" s="395">
        <v>9933.26</v>
      </c>
      <c r="BP13" s="343"/>
      <c r="BQ13" s="343"/>
      <c r="BR13" s="343"/>
      <c r="BS13" s="343"/>
      <c r="BT13" s="343"/>
      <c r="BU13" s="343"/>
      <c r="BV13" s="395">
        <v>7414.68</v>
      </c>
      <c r="BW13" s="344">
        <f t="shared" si="12"/>
        <v>31969.22</v>
      </c>
      <c r="BX13" s="345" t="s">
        <v>12</v>
      </c>
      <c r="BY13" s="344">
        <f t="shared" si="2"/>
        <v>410067.82000000007</v>
      </c>
      <c r="BZ13" s="345" t="s">
        <v>12</v>
      </c>
      <c r="CA13" s="344">
        <f t="shared" si="3"/>
        <v>349974.01</v>
      </c>
      <c r="CB13" s="345" t="s">
        <v>12</v>
      </c>
      <c r="CC13" s="346"/>
      <c r="CD13" s="345" t="s">
        <v>12</v>
      </c>
      <c r="CE13" s="344">
        <f t="shared" si="4"/>
        <v>733184.01</v>
      </c>
      <c r="CF13" s="345"/>
      <c r="CG13" s="395">
        <v>396000</v>
      </c>
      <c r="CH13" s="395">
        <v>337184.01</v>
      </c>
      <c r="CI13" s="344">
        <f t="shared" si="13"/>
        <v>0</v>
      </c>
      <c r="CJ13" s="380" t="s">
        <v>732</v>
      </c>
      <c r="CK13" s="355"/>
      <c r="CL13" s="352" t="s">
        <v>130</v>
      </c>
      <c r="CO13" s="352">
        <f>(+F75)</f>
        <v>1794456.37</v>
      </c>
      <c r="CP13" s="342" t="s">
        <v>12</v>
      </c>
      <c r="CQ13" s="352" t="s">
        <v>131</v>
      </c>
      <c r="CU13" s="352">
        <f>+CO19</f>
        <v>13039941</v>
      </c>
      <c r="CV13" s="352" t="s">
        <v>132</v>
      </c>
      <c r="CZ13" s="352">
        <f>(SUM(CZ9:CZ12))</f>
        <v>165677877.60999998</v>
      </c>
    </row>
    <row r="14" spans="1:104" x14ac:dyDescent="0.2">
      <c r="A14" s="343">
        <f t="shared" si="5"/>
        <v>1</v>
      </c>
      <c r="B14" s="353" t="s">
        <v>464</v>
      </c>
      <c r="C14" s="395">
        <v>3269253</v>
      </c>
      <c r="D14" s="345"/>
      <c r="E14" s="395">
        <v>1328372</v>
      </c>
      <c r="F14" s="343"/>
      <c r="G14" s="395">
        <v>157498</v>
      </c>
      <c r="H14" s="343"/>
      <c r="I14" s="343"/>
      <c r="J14" s="343"/>
      <c r="K14" s="343"/>
      <c r="L14" s="343"/>
      <c r="M14" s="395">
        <v>91993</v>
      </c>
      <c r="N14" s="344">
        <f t="shared" si="6"/>
        <v>1577863</v>
      </c>
      <c r="O14" s="345"/>
      <c r="P14" s="395">
        <v>1286105</v>
      </c>
      <c r="Q14" s="395">
        <v>195779</v>
      </c>
      <c r="R14" s="395">
        <v>1044639</v>
      </c>
      <c r="S14" s="395">
        <v>173198</v>
      </c>
      <c r="T14" s="343"/>
      <c r="U14" s="343"/>
      <c r="V14" s="395">
        <v>1769</v>
      </c>
      <c r="W14" s="349">
        <f>(SUM(P14:V14))</f>
        <v>2701490</v>
      </c>
      <c r="X14" s="345"/>
      <c r="Y14" s="346"/>
      <c r="Z14" s="346"/>
      <c r="AA14" s="346"/>
      <c r="AB14" s="395">
        <v>2736</v>
      </c>
      <c r="AC14" s="346"/>
      <c r="AD14" s="395">
        <v>12525</v>
      </c>
      <c r="AE14" s="344">
        <f t="shared" si="8"/>
        <v>15261</v>
      </c>
      <c r="AF14" s="345"/>
      <c r="AG14" s="344">
        <f t="shared" si="0"/>
        <v>4294614</v>
      </c>
      <c r="AH14" s="345"/>
      <c r="AI14" s="343"/>
      <c r="AJ14" s="343"/>
      <c r="AK14" s="343"/>
      <c r="AL14" s="343"/>
      <c r="AM14" s="344">
        <f t="shared" si="1"/>
        <v>0</v>
      </c>
      <c r="AN14" s="345"/>
      <c r="AO14" s="395">
        <v>698525</v>
      </c>
      <c r="AP14" s="395">
        <v>100598</v>
      </c>
      <c r="AQ14" s="343"/>
      <c r="AR14" s="343"/>
      <c r="AS14" s="344">
        <f t="shared" si="9"/>
        <v>799123</v>
      </c>
      <c r="AT14" s="345"/>
      <c r="AU14" s="395">
        <v>618383</v>
      </c>
      <c r="AV14" s="395">
        <v>153592</v>
      </c>
      <c r="AW14" s="395">
        <v>29216</v>
      </c>
      <c r="AX14" s="395">
        <v>17203</v>
      </c>
      <c r="AY14" s="395">
        <v>6870</v>
      </c>
      <c r="AZ14" s="395">
        <v>228131</v>
      </c>
      <c r="BA14" s="344">
        <f t="shared" si="10"/>
        <v>1053395</v>
      </c>
      <c r="BB14" s="345"/>
      <c r="BC14" s="395">
        <v>439513</v>
      </c>
      <c r="BD14" s="343"/>
      <c r="BE14" s="395">
        <v>341930</v>
      </c>
      <c r="BF14" s="343"/>
      <c r="BG14" s="344">
        <f t="shared" si="11"/>
        <v>781443</v>
      </c>
      <c r="BH14" s="345"/>
      <c r="BI14" s="395">
        <v>438355</v>
      </c>
      <c r="BJ14" s="345"/>
      <c r="BK14" s="343"/>
      <c r="BL14" s="343"/>
      <c r="BM14" s="343"/>
      <c r="BN14" s="395">
        <v>5200</v>
      </c>
      <c r="BO14" s="395">
        <v>58761</v>
      </c>
      <c r="BP14" s="343"/>
      <c r="BQ14" s="343"/>
      <c r="BR14" s="343"/>
      <c r="BS14" s="343"/>
      <c r="BT14" s="395">
        <v>172126</v>
      </c>
      <c r="BU14" s="343"/>
      <c r="BV14" s="343"/>
      <c r="BW14" s="344">
        <f t="shared" si="12"/>
        <v>236087</v>
      </c>
      <c r="BX14" s="345" t="s">
        <v>12</v>
      </c>
      <c r="BY14" s="344">
        <f t="shared" si="2"/>
        <v>3308403</v>
      </c>
      <c r="BZ14" s="345" t="s">
        <v>12</v>
      </c>
      <c r="CA14" s="344">
        <f t="shared" si="3"/>
        <v>986211</v>
      </c>
      <c r="CB14" s="345" t="s">
        <v>12</v>
      </c>
      <c r="CC14" s="346"/>
      <c r="CD14" s="345" t="s">
        <v>12</v>
      </c>
      <c r="CE14" s="344">
        <f t="shared" si="4"/>
        <v>4255464</v>
      </c>
      <c r="CF14" s="345"/>
      <c r="CG14" s="395">
        <v>3255464</v>
      </c>
      <c r="CH14" s="395">
        <v>1000000</v>
      </c>
      <c r="CI14" s="344">
        <f t="shared" si="13"/>
        <v>0</v>
      </c>
      <c r="CJ14" s="380" t="s">
        <v>732</v>
      </c>
      <c r="CK14" s="355"/>
      <c r="CL14" s="352" t="s">
        <v>134</v>
      </c>
      <c r="CO14" s="352">
        <f>(+G75)</f>
        <v>16644362.100000001</v>
      </c>
      <c r="CP14" s="342" t="s">
        <v>12</v>
      </c>
      <c r="CQ14" s="352" t="s">
        <v>135</v>
      </c>
      <c r="CU14" s="352">
        <f>+CO13+CO14+CO18</f>
        <v>44089282.890000001</v>
      </c>
      <c r="CV14" s="352" t="s">
        <v>136</v>
      </c>
      <c r="CZ14" s="342"/>
    </row>
    <row r="15" spans="1:104" x14ac:dyDescent="0.2">
      <c r="A15" s="343">
        <f t="shared" si="5"/>
        <v>1</v>
      </c>
      <c r="B15" s="353" t="s">
        <v>465</v>
      </c>
      <c r="C15" s="395">
        <v>4316302</v>
      </c>
      <c r="D15" s="345"/>
      <c r="E15" s="395">
        <v>2833585</v>
      </c>
      <c r="F15" s="395">
        <v>117500</v>
      </c>
      <c r="G15" s="395">
        <v>265220</v>
      </c>
      <c r="H15" s="343"/>
      <c r="I15" s="343"/>
      <c r="J15" s="343"/>
      <c r="K15" s="343"/>
      <c r="L15" s="343"/>
      <c r="M15" s="395">
        <v>150701</v>
      </c>
      <c r="N15" s="344">
        <f t="shared" si="6"/>
        <v>3367006</v>
      </c>
      <c r="O15" s="345"/>
      <c r="P15" s="395">
        <v>2512038</v>
      </c>
      <c r="Q15" s="395">
        <v>379228</v>
      </c>
      <c r="R15" s="395">
        <v>2368995</v>
      </c>
      <c r="S15" s="395">
        <v>298731</v>
      </c>
      <c r="T15" s="343"/>
      <c r="U15" s="343"/>
      <c r="V15" s="343"/>
      <c r="W15" s="349">
        <f>(SUM(P15:V15))</f>
        <v>5558992</v>
      </c>
      <c r="X15" s="345"/>
      <c r="Y15" s="346"/>
      <c r="Z15" s="346"/>
      <c r="AA15" s="346"/>
      <c r="AB15" s="395">
        <v>415661</v>
      </c>
      <c r="AC15" s="346"/>
      <c r="AD15" s="395">
        <v>70777</v>
      </c>
      <c r="AE15" s="344">
        <f t="shared" si="8"/>
        <v>486438</v>
      </c>
      <c r="AF15" s="345"/>
      <c r="AG15" s="344">
        <f t="shared" si="0"/>
        <v>9412436</v>
      </c>
      <c r="AH15" s="345"/>
      <c r="AI15" s="343"/>
      <c r="AJ15" s="343"/>
      <c r="AK15" s="343"/>
      <c r="AL15" s="343"/>
      <c r="AM15" s="344">
        <f t="shared" si="1"/>
        <v>0</v>
      </c>
      <c r="AN15" s="345"/>
      <c r="AO15" s="395">
        <v>756625</v>
      </c>
      <c r="AP15" s="395">
        <v>392310</v>
      </c>
      <c r="AQ15" s="343"/>
      <c r="AR15" s="343"/>
      <c r="AS15" s="344">
        <f t="shared" si="9"/>
        <v>1148935</v>
      </c>
      <c r="AT15" s="345"/>
      <c r="AU15" s="395">
        <v>1631883</v>
      </c>
      <c r="AV15" s="395">
        <v>316266</v>
      </c>
      <c r="AW15" s="395">
        <v>385105</v>
      </c>
      <c r="AX15" s="395">
        <v>644760</v>
      </c>
      <c r="AY15" s="395">
        <v>1436</v>
      </c>
      <c r="AZ15" s="395">
        <v>134124</v>
      </c>
      <c r="BA15" s="344">
        <f t="shared" si="10"/>
        <v>3113574</v>
      </c>
      <c r="BB15" s="345"/>
      <c r="BC15" s="395">
        <v>521280</v>
      </c>
      <c r="BD15" s="343"/>
      <c r="BE15" s="395">
        <v>533002</v>
      </c>
      <c r="BF15" s="343"/>
      <c r="BG15" s="344">
        <f t="shared" si="11"/>
        <v>1054282</v>
      </c>
      <c r="BH15" s="345"/>
      <c r="BI15" s="395">
        <v>563160</v>
      </c>
      <c r="BJ15" s="345"/>
      <c r="BK15" s="343"/>
      <c r="BL15" s="343"/>
      <c r="BM15" s="343"/>
      <c r="BN15" s="395">
        <v>37110</v>
      </c>
      <c r="BO15" s="395">
        <v>51538</v>
      </c>
      <c r="BP15" s="343"/>
      <c r="BQ15" s="343"/>
      <c r="BR15" s="343"/>
      <c r="BS15" s="343"/>
      <c r="BT15" s="343"/>
      <c r="BU15" s="343"/>
      <c r="BV15" s="343"/>
      <c r="BW15" s="344">
        <f t="shared" si="12"/>
        <v>88648</v>
      </c>
      <c r="BX15" s="345" t="s">
        <v>12</v>
      </c>
      <c r="BY15" s="344">
        <f t="shared" si="2"/>
        <v>5968599</v>
      </c>
      <c r="BZ15" s="345" t="s">
        <v>12</v>
      </c>
      <c r="CA15" s="344">
        <f t="shared" si="3"/>
        <v>3443837</v>
      </c>
      <c r="CB15" s="345" t="s">
        <v>12</v>
      </c>
      <c r="CC15" s="346"/>
      <c r="CD15" s="345" t="s">
        <v>12</v>
      </c>
      <c r="CE15" s="344">
        <f t="shared" si="4"/>
        <v>7760139</v>
      </c>
      <c r="CF15" s="345"/>
      <c r="CG15" s="395">
        <v>6540000</v>
      </c>
      <c r="CH15" s="395">
        <v>1220139</v>
      </c>
      <c r="CI15" s="344">
        <f t="shared" si="13"/>
        <v>0</v>
      </c>
      <c r="CJ15" s="380" t="s">
        <v>732</v>
      </c>
      <c r="CK15" s="355"/>
      <c r="CL15" s="352" t="s">
        <v>138</v>
      </c>
      <c r="CO15" s="352">
        <f>(+H75)</f>
        <v>181234</v>
      </c>
      <c r="CP15" s="342" t="s">
        <v>12</v>
      </c>
      <c r="CQ15" s="352" t="s">
        <v>139</v>
      </c>
      <c r="CU15" s="352">
        <f>+CO20</f>
        <v>16253681.77</v>
      </c>
      <c r="CV15" s="352" t="s">
        <v>140</v>
      </c>
      <c r="CZ15" s="352">
        <f>+CO52+CO53+CO55+CO56+CO57+CO59+CO60+CO61+CO62+CO66</f>
        <v>162091056.25</v>
      </c>
    </row>
    <row r="16" spans="1:104" x14ac:dyDescent="0.2">
      <c r="A16" s="343">
        <f t="shared" si="5"/>
        <v>1</v>
      </c>
      <c r="B16" s="353" t="s">
        <v>751</v>
      </c>
      <c r="C16" s="395">
        <v>18215583.780000001</v>
      </c>
      <c r="D16" s="345"/>
      <c r="E16" s="395">
        <v>8926247.1400000006</v>
      </c>
      <c r="F16" s="395">
        <v>26121.599999999999</v>
      </c>
      <c r="G16" s="395">
        <v>761425.73</v>
      </c>
      <c r="H16" s="343"/>
      <c r="I16" s="395">
        <v>775.64</v>
      </c>
      <c r="J16" s="343"/>
      <c r="K16" s="395">
        <v>582586.42000000004</v>
      </c>
      <c r="L16" s="343"/>
      <c r="M16" s="395">
        <v>113170.34</v>
      </c>
      <c r="N16" s="344">
        <f t="shared" si="6"/>
        <v>10410326.870000001</v>
      </c>
      <c r="O16" s="345"/>
      <c r="P16" s="395">
        <v>4140684.35</v>
      </c>
      <c r="Q16" s="395">
        <v>495602.72</v>
      </c>
      <c r="R16" s="395">
        <v>587217.71</v>
      </c>
      <c r="S16" s="396">
        <v>50000</v>
      </c>
      <c r="T16" s="395">
        <v>3352547.2</v>
      </c>
      <c r="U16" s="343"/>
      <c r="V16" s="343"/>
      <c r="W16" s="348">
        <f t="shared" si="7"/>
        <v>8626051.9800000004</v>
      </c>
      <c r="X16" s="345"/>
      <c r="Y16" s="346"/>
      <c r="Z16" s="346"/>
      <c r="AA16" s="395">
        <v>51701.69</v>
      </c>
      <c r="AB16" s="395">
        <v>67784.73</v>
      </c>
      <c r="AC16" s="346"/>
      <c r="AD16" s="395">
        <v>24113.14</v>
      </c>
      <c r="AE16" s="344">
        <f t="shared" si="8"/>
        <v>143599.56</v>
      </c>
      <c r="AF16" s="345"/>
      <c r="AG16" s="344">
        <f t="shared" si="0"/>
        <v>19179978.410000004</v>
      </c>
      <c r="AH16" s="345"/>
      <c r="AI16" s="343"/>
      <c r="AJ16" s="343"/>
      <c r="AK16" s="343"/>
      <c r="AL16" s="343"/>
      <c r="AM16" s="344">
        <f t="shared" si="1"/>
        <v>0</v>
      </c>
      <c r="AN16" s="345"/>
      <c r="AO16" s="395">
        <v>5722103.4900000002</v>
      </c>
      <c r="AP16" s="395">
        <v>692598.62</v>
      </c>
      <c r="AQ16" s="343"/>
      <c r="AR16" s="343"/>
      <c r="AS16" s="344">
        <f t="shared" si="9"/>
        <v>6414702.1100000003</v>
      </c>
      <c r="AT16" s="345"/>
      <c r="AU16" s="395">
        <v>1759418.51</v>
      </c>
      <c r="AV16" s="395">
        <v>93609.88</v>
      </c>
      <c r="AW16" s="395">
        <v>249649.58</v>
      </c>
      <c r="AX16" s="395">
        <v>5096.6499999999996</v>
      </c>
      <c r="AY16" s="343"/>
      <c r="AZ16" s="395">
        <v>1078306.8700000001</v>
      </c>
      <c r="BA16" s="344">
        <f t="shared" si="10"/>
        <v>3186081.49</v>
      </c>
      <c r="BB16" s="345"/>
      <c r="BC16" s="395">
        <v>1083489.67</v>
      </c>
      <c r="BD16" s="343"/>
      <c r="BE16" s="395">
        <v>902787.44</v>
      </c>
      <c r="BF16" s="395">
        <v>138593.99</v>
      </c>
      <c r="BG16" s="344">
        <f t="shared" si="11"/>
        <v>2124871.0999999996</v>
      </c>
      <c r="BH16" s="345"/>
      <c r="BI16" s="395">
        <v>1004911.54</v>
      </c>
      <c r="BJ16" s="345"/>
      <c r="BK16" s="395">
        <v>15751</v>
      </c>
      <c r="BL16" s="343"/>
      <c r="BM16" s="343"/>
      <c r="BN16" s="395">
        <v>41824.1</v>
      </c>
      <c r="BO16" s="395">
        <v>976929.49</v>
      </c>
      <c r="BP16" s="343"/>
      <c r="BQ16" s="343"/>
      <c r="BR16" s="343"/>
      <c r="BS16" s="343"/>
      <c r="BT16" s="343"/>
      <c r="BU16" s="343"/>
      <c r="BV16" s="395">
        <v>469642.7</v>
      </c>
      <c r="BW16" s="344">
        <f t="shared" si="12"/>
        <v>1504147.29</v>
      </c>
      <c r="BX16" s="345" t="s">
        <v>12</v>
      </c>
      <c r="BY16" s="344">
        <f t="shared" si="2"/>
        <v>14234713.530000001</v>
      </c>
      <c r="BZ16" s="345" t="s">
        <v>12</v>
      </c>
      <c r="CA16" s="344">
        <f t="shared" si="3"/>
        <v>4945264.8800000027</v>
      </c>
      <c r="CB16" s="345" t="s">
        <v>12</v>
      </c>
      <c r="CC16" s="395">
        <v>100013.07</v>
      </c>
      <c r="CD16" s="345" t="s">
        <v>12</v>
      </c>
      <c r="CE16" s="344">
        <f t="shared" si="4"/>
        <v>23260861.730000004</v>
      </c>
      <c r="CF16" s="345"/>
      <c r="CG16" s="395">
        <v>22360861.73</v>
      </c>
      <c r="CH16" s="395">
        <v>900000</v>
      </c>
      <c r="CI16" s="344">
        <f t="shared" si="13"/>
        <v>3.7252902984619141E-9</v>
      </c>
      <c r="CJ16" s="380" t="s">
        <v>732</v>
      </c>
      <c r="CK16" s="355"/>
      <c r="CL16" s="352" t="s">
        <v>142</v>
      </c>
      <c r="CO16" s="352">
        <f>(+I75)</f>
        <v>775.64</v>
      </c>
      <c r="CP16" s="342" t="s">
        <v>12</v>
      </c>
      <c r="CQ16" s="352" t="s">
        <v>143</v>
      </c>
      <c r="CU16" s="342" t="s">
        <v>83</v>
      </c>
      <c r="CV16" s="352" t="s">
        <v>144</v>
      </c>
      <c r="CZ16" s="352">
        <f>+CO54</f>
        <v>10764628.66</v>
      </c>
    </row>
    <row r="17" spans="1:104" x14ac:dyDescent="0.2">
      <c r="A17" s="343">
        <f t="shared" si="5"/>
        <v>1</v>
      </c>
      <c r="B17" s="353" t="s">
        <v>466</v>
      </c>
      <c r="C17" s="395">
        <v>1150716</v>
      </c>
      <c r="D17" s="345"/>
      <c r="E17" s="395">
        <v>181254</v>
      </c>
      <c r="F17" s="343"/>
      <c r="G17" s="395">
        <v>65982</v>
      </c>
      <c r="H17" s="343"/>
      <c r="I17" s="343"/>
      <c r="J17" s="343"/>
      <c r="K17" s="343"/>
      <c r="L17" s="343"/>
      <c r="M17" s="395">
        <v>12367</v>
      </c>
      <c r="N17" s="344">
        <f t="shared" si="6"/>
        <v>259603</v>
      </c>
      <c r="O17" s="345"/>
      <c r="P17" s="396">
        <v>291194</v>
      </c>
      <c r="Q17" s="395">
        <v>74345</v>
      </c>
      <c r="R17" s="395">
        <v>461206</v>
      </c>
      <c r="S17" s="395">
        <v>27393</v>
      </c>
      <c r="T17" s="343"/>
      <c r="U17" s="343"/>
      <c r="V17" s="395">
        <v>9775</v>
      </c>
      <c r="W17" s="349">
        <f>(SUM(P17:V17))</f>
        <v>863913</v>
      </c>
      <c r="X17" s="345"/>
      <c r="Y17" s="346"/>
      <c r="Z17" s="346"/>
      <c r="AA17" s="346"/>
      <c r="AB17" s="346"/>
      <c r="AC17" s="346"/>
      <c r="AD17" s="346"/>
      <c r="AE17" s="344">
        <f t="shared" si="8"/>
        <v>0</v>
      </c>
      <c r="AF17" s="345"/>
      <c r="AG17" s="344">
        <f t="shared" si="0"/>
        <v>1123516</v>
      </c>
      <c r="AH17" s="345"/>
      <c r="AI17" s="343"/>
      <c r="AJ17" s="343"/>
      <c r="AK17" s="343"/>
      <c r="AL17" s="343"/>
      <c r="AM17" s="344">
        <f t="shared" si="1"/>
        <v>0</v>
      </c>
      <c r="AN17" s="345"/>
      <c r="AO17" s="343"/>
      <c r="AP17" s="343"/>
      <c r="AQ17" s="343"/>
      <c r="AR17" s="343"/>
      <c r="AS17" s="344">
        <f t="shared" si="9"/>
        <v>0</v>
      </c>
      <c r="AT17" s="345"/>
      <c r="AU17" s="343"/>
      <c r="AV17" s="395">
        <v>7088</v>
      </c>
      <c r="AW17" s="395">
        <v>117590</v>
      </c>
      <c r="AX17" s="395">
        <v>338491</v>
      </c>
      <c r="AY17" s="343"/>
      <c r="AZ17" s="343"/>
      <c r="BA17" s="344">
        <f t="shared" si="10"/>
        <v>463169</v>
      </c>
      <c r="BB17" s="345"/>
      <c r="BC17" s="343"/>
      <c r="BD17" s="343"/>
      <c r="BE17" s="395">
        <v>51714</v>
      </c>
      <c r="BF17" s="343"/>
      <c r="BG17" s="344">
        <f t="shared" si="11"/>
        <v>51714</v>
      </c>
      <c r="BH17" s="345"/>
      <c r="BI17" s="395">
        <v>21773</v>
      </c>
      <c r="BJ17" s="345"/>
      <c r="BK17" s="343"/>
      <c r="BL17" s="343"/>
      <c r="BM17" s="395"/>
      <c r="BN17" s="395">
        <v>5328</v>
      </c>
      <c r="BO17" s="343"/>
      <c r="BP17" s="343"/>
      <c r="BQ17" s="343"/>
      <c r="BR17" s="343"/>
      <c r="BS17" s="343"/>
      <c r="BT17" s="343"/>
      <c r="BU17" s="343"/>
      <c r="BV17" s="343"/>
      <c r="BW17" s="344">
        <f t="shared" si="12"/>
        <v>5328</v>
      </c>
      <c r="BX17" s="345" t="s">
        <v>12</v>
      </c>
      <c r="BY17" s="344">
        <f t="shared" si="2"/>
        <v>541984</v>
      </c>
      <c r="BZ17" s="345" t="s">
        <v>12</v>
      </c>
      <c r="CA17" s="344">
        <f t="shared" si="3"/>
        <v>581532</v>
      </c>
      <c r="CB17" s="345" t="s">
        <v>12</v>
      </c>
      <c r="CC17" s="346"/>
      <c r="CD17" s="345" t="s">
        <v>12</v>
      </c>
      <c r="CE17" s="344">
        <f t="shared" si="4"/>
        <v>1732248</v>
      </c>
      <c r="CF17" s="345"/>
      <c r="CG17" s="395">
        <v>1600000</v>
      </c>
      <c r="CH17" s="395">
        <v>132248</v>
      </c>
      <c r="CI17" s="344">
        <f t="shared" si="13"/>
        <v>0</v>
      </c>
      <c r="CJ17" s="380" t="s">
        <v>732</v>
      </c>
      <c r="CK17" s="355"/>
      <c r="CL17" s="352" t="s">
        <v>146</v>
      </c>
      <c r="CO17" s="352">
        <f>(+J75)</f>
        <v>0</v>
      </c>
      <c r="CP17" s="342" t="s">
        <v>12</v>
      </c>
      <c r="CQ17" s="352" t="s">
        <v>147</v>
      </c>
      <c r="CU17" s="352">
        <f>+CO16</f>
        <v>775.64</v>
      </c>
      <c r="CV17" s="352" t="s">
        <v>148</v>
      </c>
      <c r="CZ17" s="352">
        <f>(SUM(CZ15:CZ16))</f>
        <v>172855684.91</v>
      </c>
    </row>
    <row r="18" spans="1:104" x14ac:dyDescent="0.2">
      <c r="A18" s="343">
        <f t="shared" si="5"/>
        <v>1</v>
      </c>
      <c r="B18" s="353" t="s">
        <v>467</v>
      </c>
      <c r="C18" s="346"/>
      <c r="D18" s="345"/>
      <c r="E18" s="395">
        <v>93062</v>
      </c>
      <c r="F18" s="343"/>
      <c r="G18" s="395">
        <v>22506</v>
      </c>
      <c r="H18" s="343"/>
      <c r="I18" s="343"/>
      <c r="J18" s="343"/>
      <c r="K18" s="343"/>
      <c r="L18" s="395">
        <v>656</v>
      </c>
      <c r="M18" s="395">
        <v>332</v>
      </c>
      <c r="N18" s="344">
        <f t="shared" si="6"/>
        <v>116556</v>
      </c>
      <c r="O18" s="345"/>
      <c r="P18" s="395">
        <v>283223</v>
      </c>
      <c r="Q18" s="343"/>
      <c r="R18" s="343"/>
      <c r="S18" s="343"/>
      <c r="T18" s="343"/>
      <c r="U18" s="343"/>
      <c r="V18" s="343"/>
      <c r="W18" s="349">
        <f>(SUM(P18:V18))</f>
        <v>283223</v>
      </c>
      <c r="X18" s="345"/>
      <c r="Y18" s="346"/>
      <c r="Z18" s="346"/>
      <c r="AA18" s="346"/>
      <c r="AB18" s="395">
        <v>64280</v>
      </c>
      <c r="AC18" s="346"/>
      <c r="AD18" s="346"/>
      <c r="AE18" s="344">
        <f t="shared" si="8"/>
        <v>64280</v>
      </c>
      <c r="AF18" s="345"/>
      <c r="AG18" s="344">
        <f t="shared" si="0"/>
        <v>464059</v>
      </c>
      <c r="AH18" s="345"/>
      <c r="AI18" s="343"/>
      <c r="AJ18" s="343"/>
      <c r="AK18" s="343"/>
      <c r="AL18" s="395">
        <v>3195</v>
      </c>
      <c r="AM18" s="344">
        <f t="shared" si="1"/>
        <v>3195</v>
      </c>
      <c r="AN18" s="345"/>
      <c r="AO18" s="343"/>
      <c r="AP18" s="343"/>
      <c r="AQ18" s="343"/>
      <c r="AR18" s="343"/>
      <c r="AS18" s="344">
        <f t="shared" si="9"/>
        <v>0</v>
      </c>
      <c r="AT18" s="345"/>
      <c r="AU18" s="343"/>
      <c r="AV18" s="395">
        <v>2491</v>
      </c>
      <c r="AW18" s="395">
        <v>27363</v>
      </c>
      <c r="AX18" s="395">
        <v>54726</v>
      </c>
      <c r="AY18" s="343"/>
      <c r="AZ18" s="343"/>
      <c r="BA18" s="344">
        <f>(SUM(AU18:AZ18))</f>
        <v>84580</v>
      </c>
      <c r="BB18" s="345"/>
      <c r="BC18" s="343"/>
      <c r="BD18" s="395">
        <v>16060</v>
      </c>
      <c r="BE18" s="395">
        <v>25311</v>
      </c>
      <c r="BF18" s="395">
        <v>3195</v>
      </c>
      <c r="BG18" s="344">
        <f t="shared" si="11"/>
        <v>44566</v>
      </c>
      <c r="BH18" s="345"/>
      <c r="BI18" s="395">
        <v>14045</v>
      </c>
      <c r="BJ18" s="345"/>
      <c r="BK18" s="343"/>
      <c r="BL18" s="343"/>
      <c r="BM18" s="395">
        <v>1518</v>
      </c>
      <c r="BN18" s="395">
        <v>7724</v>
      </c>
      <c r="BO18" s="343"/>
      <c r="BP18" s="343"/>
      <c r="BQ18" s="343"/>
      <c r="BR18" s="343"/>
      <c r="BS18" s="343"/>
      <c r="BT18" s="343"/>
      <c r="BU18" s="343"/>
      <c r="BV18" s="395">
        <v>16219</v>
      </c>
      <c r="BW18" s="344">
        <f t="shared" si="12"/>
        <v>25461</v>
      </c>
      <c r="BX18" s="345" t="s">
        <v>12</v>
      </c>
      <c r="BY18" s="344">
        <f>(+BW18+BI18+BG18+BA18+AS18+AM18)</f>
        <v>171847</v>
      </c>
      <c r="BZ18" s="345" t="s">
        <v>12</v>
      </c>
      <c r="CA18" s="344">
        <f t="shared" si="3"/>
        <v>292212</v>
      </c>
      <c r="CB18" s="345" t="s">
        <v>12</v>
      </c>
      <c r="CC18" s="346"/>
      <c r="CD18" s="345" t="s">
        <v>12</v>
      </c>
      <c r="CE18" s="344">
        <f t="shared" si="4"/>
        <v>292212</v>
      </c>
      <c r="CF18" s="345"/>
      <c r="CG18" s="347"/>
      <c r="CH18" s="395">
        <v>292212</v>
      </c>
      <c r="CI18" s="344">
        <f t="shared" si="13"/>
        <v>0</v>
      </c>
      <c r="CJ18" s="380" t="s">
        <v>732</v>
      </c>
      <c r="CK18" s="355"/>
      <c r="CL18" s="352" t="s">
        <v>150</v>
      </c>
      <c r="CO18" s="352">
        <f>(+K75)</f>
        <v>25650464.420000002</v>
      </c>
      <c r="CP18" s="342" t="s">
        <v>12</v>
      </c>
      <c r="CQ18" s="352" t="s">
        <v>151</v>
      </c>
      <c r="CU18" s="352">
        <f>+CO17</f>
        <v>0</v>
      </c>
      <c r="CV18" s="352" t="s">
        <v>152</v>
      </c>
      <c r="CZ18" s="353">
        <f>+CO44+CO67</f>
        <v>28642029.380000003</v>
      </c>
    </row>
    <row r="19" spans="1:104" x14ac:dyDescent="0.2">
      <c r="A19" s="343">
        <f t="shared" si="5"/>
        <v>1</v>
      </c>
      <c r="B19" s="353" t="s">
        <v>468</v>
      </c>
      <c r="C19" s="395">
        <v>2416417</v>
      </c>
      <c r="D19" s="345"/>
      <c r="E19" s="395">
        <v>149799</v>
      </c>
      <c r="F19" s="343"/>
      <c r="G19" s="395">
        <v>5493</v>
      </c>
      <c r="H19" s="343"/>
      <c r="I19" s="343"/>
      <c r="J19" s="343"/>
      <c r="K19" s="343"/>
      <c r="L19" s="343"/>
      <c r="M19" s="395">
        <v>36853</v>
      </c>
      <c r="N19" s="344">
        <f t="shared" si="6"/>
        <v>192145</v>
      </c>
      <c r="O19" s="345"/>
      <c r="P19" s="395">
        <v>893282</v>
      </c>
      <c r="Q19" s="395">
        <v>131343</v>
      </c>
      <c r="R19" s="343"/>
      <c r="S19" s="343"/>
      <c r="T19" s="343"/>
      <c r="U19" s="343"/>
      <c r="V19" s="343"/>
      <c r="W19" s="348">
        <f>(SUM(P19:V19))</f>
        <v>1024625</v>
      </c>
      <c r="X19" s="345"/>
      <c r="Y19" s="395">
        <v>262544</v>
      </c>
      <c r="Z19" s="395">
        <v>0</v>
      </c>
      <c r="AA19" s="346">
        <v>0</v>
      </c>
      <c r="AB19" s="346"/>
      <c r="AC19" s="346"/>
      <c r="AD19" s="346"/>
      <c r="AE19" s="344">
        <f t="shared" si="8"/>
        <v>262544</v>
      </c>
      <c r="AF19" s="345"/>
      <c r="AG19" s="344">
        <f t="shared" si="0"/>
        <v>1479314</v>
      </c>
      <c r="AH19" s="345"/>
      <c r="AI19" s="343"/>
      <c r="AJ19" s="343"/>
      <c r="AK19" s="343"/>
      <c r="AL19" s="343"/>
      <c r="AM19" s="344">
        <f t="shared" si="1"/>
        <v>0</v>
      </c>
      <c r="AN19" s="345"/>
      <c r="AO19" s="395">
        <v>20573</v>
      </c>
      <c r="AP19" s="395">
        <v>31807</v>
      </c>
      <c r="AQ19" s="343"/>
      <c r="AR19" s="395">
        <v>233440</v>
      </c>
      <c r="AS19" s="344">
        <f t="shared" si="9"/>
        <v>285820</v>
      </c>
      <c r="AT19" s="345"/>
      <c r="AU19" s="395">
        <v>66103</v>
      </c>
      <c r="AV19" s="343"/>
      <c r="AW19" s="395">
        <v>24662</v>
      </c>
      <c r="AX19" s="395">
        <v>27386</v>
      </c>
      <c r="AY19" s="343"/>
      <c r="AZ19" s="395">
        <v>49679</v>
      </c>
      <c r="BA19" s="344">
        <f t="shared" si="10"/>
        <v>167830</v>
      </c>
      <c r="BB19" s="345"/>
      <c r="BC19" s="343"/>
      <c r="BD19" s="395">
        <v>123022</v>
      </c>
      <c r="BE19" s="395">
        <v>189980</v>
      </c>
      <c r="BF19" s="343"/>
      <c r="BG19" s="344">
        <f t="shared" si="11"/>
        <v>313002</v>
      </c>
      <c r="BH19" s="345"/>
      <c r="BI19" s="395">
        <v>202139</v>
      </c>
      <c r="BJ19" s="345"/>
      <c r="BK19" s="343"/>
      <c r="BL19" s="343"/>
      <c r="BM19" s="343"/>
      <c r="BN19" s="395">
        <v>7300</v>
      </c>
      <c r="BO19" s="343"/>
      <c r="BP19" s="343"/>
      <c r="BQ19" s="343"/>
      <c r="BR19" s="343"/>
      <c r="BS19" s="343"/>
      <c r="BT19" s="343"/>
      <c r="BU19" s="343"/>
      <c r="BV19" s="343"/>
      <c r="BW19" s="344">
        <f t="shared" si="12"/>
        <v>7300</v>
      </c>
      <c r="BX19" s="345" t="s">
        <v>12</v>
      </c>
      <c r="BY19" s="344">
        <f t="shared" si="2"/>
        <v>976091</v>
      </c>
      <c r="BZ19" s="345" t="s">
        <v>12</v>
      </c>
      <c r="CA19" s="344">
        <f t="shared" si="3"/>
        <v>503223</v>
      </c>
      <c r="CB19" s="345" t="s">
        <v>12</v>
      </c>
      <c r="CC19" s="346"/>
      <c r="CD19" s="345" t="s">
        <v>12</v>
      </c>
      <c r="CE19" s="344">
        <f t="shared" si="4"/>
        <v>2919640</v>
      </c>
      <c r="CF19" s="345"/>
      <c r="CG19" s="395">
        <v>1619630</v>
      </c>
      <c r="CH19" s="395">
        <v>1300010</v>
      </c>
      <c r="CI19" s="344">
        <f t="shared" si="13"/>
        <v>0</v>
      </c>
      <c r="CJ19" s="380" t="s">
        <v>732</v>
      </c>
      <c r="CK19" s="355"/>
      <c r="CL19" s="352" t="s">
        <v>154</v>
      </c>
      <c r="CO19" s="352">
        <f>(+L75)</f>
        <v>13039941</v>
      </c>
      <c r="CP19" s="342" t="s">
        <v>12</v>
      </c>
      <c r="CQ19" s="352" t="s">
        <v>155</v>
      </c>
      <c r="CU19" s="352">
        <f>(SUM(CU9:CU18))</f>
        <v>188141649.17999998</v>
      </c>
      <c r="CV19" s="352" t="s">
        <v>156</v>
      </c>
    </row>
    <row r="20" spans="1:104" x14ac:dyDescent="0.2">
      <c r="A20" s="343">
        <f t="shared" si="5"/>
        <v>1</v>
      </c>
      <c r="B20" s="353" t="s">
        <v>469</v>
      </c>
      <c r="C20" s="395">
        <v>1505105</v>
      </c>
      <c r="D20" s="345"/>
      <c r="E20" s="395">
        <v>22954</v>
      </c>
      <c r="F20" s="343"/>
      <c r="G20" s="395">
        <v>61740</v>
      </c>
      <c r="H20" s="343"/>
      <c r="I20" s="343"/>
      <c r="J20" s="343"/>
      <c r="K20" s="343"/>
      <c r="L20" s="343"/>
      <c r="M20" s="395">
        <v>2335</v>
      </c>
      <c r="N20" s="344">
        <f t="shared" si="6"/>
        <v>87029</v>
      </c>
      <c r="O20" s="345"/>
      <c r="P20" s="395">
        <v>288879</v>
      </c>
      <c r="Q20" s="395">
        <v>43693</v>
      </c>
      <c r="R20" s="395">
        <v>272660</v>
      </c>
      <c r="S20" s="395">
        <v>7447</v>
      </c>
      <c r="T20" s="343"/>
      <c r="U20" s="343"/>
      <c r="V20" s="395">
        <v>1257</v>
      </c>
      <c r="W20" s="348">
        <f t="shared" si="7"/>
        <v>613936</v>
      </c>
      <c r="X20" s="345"/>
      <c r="Y20" s="395">
        <v>167540</v>
      </c>
      <c r="Z20" s="346"/>
      <c r="AA20" s="346"/>
      <c r="AB20" s="346"/>
      <c r="AC20" s="346"/>
      <c r="AD20" s="346"/>
      <c r="AE20" s="344">
        <f t="shared" si="8"/>
        <v>167540</v>
      </c>
      <c r="AF20" s="345"/>
      <c r="AG20" s="344">
        <f t="shared" si="0"/>
        <v>868505</v>
      </c>
      <c r="AH20" s="345"/>
      <c r="AI20" s="343"/>
      <c r="AJ20" s="343"/>
      <c r="AK20" s="343"/>
      <c r="AL20" s="343"/>
      <c r="AM20" s="344">
        <f t="shared" si="1"/>
        <v>0</v>
      </c>
      <c r="AN20" s="345"/>
      <c r="AO20" s="395">
        <v>2994</v>
      </c>
      <c r="AP20" s="395">
        <v>1802</v>
      </c>
      <c r="AQ20" s="343"/>
      <c r="AR20" s="343"/>
      <c r="AS20" s="344">
        <f t="shared" si="9"/>
        <v>4796</v>
      </c>
      <c r="AT20" s="345"/>
      <c r="AU20" s="395">
        <v>51474</v>
      </c>
      <c r="AV20" s="395">
        <v>4398</v>
      </c>
      <c r="AW20" s="395">
        <v>21991</v>
      </c>
      <c r="AX20" s="395">
        <v>104095</v>
      </c>
      <c r="AY20" s="343"/>
      <c r="AZ20" s="395">
        <v>88085</v>
      </c>
      <c r="BA20" s="344">
        <f t="shared" si="10"/>
        <v>270043</v>
      </c>
      <c r="BB20" s="345"/>
      <c r="BC20" s="395">
        <v>150899</v>
      </c>
      <c r="BD20" s="343"/>
      <c r="BE20" s="395">
        <v>47384</v>
      </c>
      <c r="BF20" s="343"/>
      <c r="BG20" s="344">
        <f t="shared" si="11"/>
        <v>198283</v>
      </c>
      <c r="BH20" s="345"/>
      <c r="BI20" s="395">
        <v>44958</v>
      </c>
      <c r="BJ20" s="345"/>
      <c r="BK20" s="343"/>
      <c r="BL20" s="343"/>
      <c r="BM20" s="343"/>
      <c r="BN20" s="395">
        <v>11657</v>
      </c>
      <c r="BO20" s="343"/>
      <c r="BP20" s="343"/>
      <c r="BQ20" s="343"/>
      <c r="BR20" s="343"/>
      <c r="BS20" s="343"/>
      <c r="BT20" s="395">
        <v>5039</v>
      </c>
      <c r="BU20" s="343"/>
      <c r="BV20" s="395"/>
      <c r="BW20" s="344">
        <f t="shared" si="12"/>
        <v>16696</v>
      </c>
      <c r="BX20" s="345" t="s">
        <v>12</v>
      </c>
      <c r="BY20" s="344">
        <f t="shared" si="2"/>
        <v>534776</v>
      </c>
      <c r="BZ20" s="345" t="s">
        <v>12</v>
      </c>
      <c r="CA20" s="344">
        <f t="shared" si="3"/>
        <v>333729</v>
      </c>
      <c r="CB20" s="345" t="s">
        <v>12</v>
      </c>
      <c r="CC20" s="395">
        <v>-272</v>
      </c>
      <c r="CD20" s="345" t="s">
        <v>12</v>
      </c>
      <c r="CE20" s="344">
        <f t="shared" si="4"/>
        <v>1838562</v>
      </c>
      <c r="CF20" s="345"/>
      <c r="CG20" s="395">
        <v>1708000</v>
      </c>
      <c r="CH20" s="395">
        <v>130562</v>
      </c>
      <c r="CI20" s="344">
        <f t="shared" si="13"/>
        <v>0</v>
      </c>
      <c r="CJ20" s="380" t="s">
        <v>732</v>
      </c>
      <c r="CK20" s="355"/>
      <c r="CL20" s="352" t="s">
        <v>158</v>
      </c>
      <c r="CO20" s="352">
        <f>(+M75)</f>
        <v>16253681.77</v>
      </c>
      <c r="CP20" s="342" t="s">
        <v>12</v>
      </c>
      <c r="CQ20" s="352" t="s">
        <v>159</v>
      </c>
      <c r="CV20" s="352" t="s">
        <v>160</v>
      </c>
      <c r="CZ20" s="352">
        <f>(+CZ13+CZ17+CZ18+CZ19)</f>
        <v>367175591.89999998</v>
      </c>
    </row>
    <row r="21" spans="1:104" x14ac:dyDescent="0.2">
      <c r="A21" s="343">
        <f t="shared" si="5"/>
        <v>1</v>
      </c>
      <c r="B21" s="353" t="s">
        <v>470</v>
      </c>
      <c r="C21" s="395">
        <v>613058</v>
      </c>
      <c r="D21" s="345"/>
      <c r="E21" s="343"/>
      <c r="F21" s="395">
        <v>1000</v>
      </c>
      <c r="G21" s="395">
        <v>6914</v>
      </c>
      <c r="H21" s="343"/>
      <c r="I21" s="343"/>
      <c r="J21" s="343"/>
      <c r="K21" s="343"/>
      <c r="L21" s="343"/>
      <c r="M21" s="395">
        <v>25</v>
      </c>
      <c r="N21" s="344">
        <f t="shared" si="6"/>
        <v>7939</v>
      </c>
      <c r="O21" s="345"/>
      <c r="P21" s="395">
        <v>291535</v>
      </c>
      <c r="Q21" s="343"/>
      <c r="R21" s="343"/>
      <c r="S21" s="395">
        <v>244</v>
      </c>
      <c r="T21" s="343"/>
      <c r="U21" s="343"/>
      <c r="V21" s="343"/>
      <c r="W21" s="348">
        <f t="shared" si="7"/>
        <v>291779</v>
      </c>
      <c r="X21" s="345"/>
      <c r="Y21" s="395">
        <v>175180</v>
      </c>
      <c r="Z21" s="346"/>
      <c r="AA21" s="346"/>
      <c r="AB21" s="346"/>
      <c r="AC21" s="346"/>
      <c r="AD21" s="395">
        <v>9900</v>
      </c>
      <c r="AE21" s="344">
        <f t="shared" si="8"/>
        <v>185080</v>
      </c>
      <c r="AF21" s="345"/>
      <c r="AG21" s="344">
        <f t="shared" si="0"/>
        <v>484798</v>
      </c>
      <c r="AH21" s="345"/>
      <c r="AI21" s="343"/>
      <c r="AJ21" s="343"/>
      <c r="AK21" s="343"/>
      <c r="AL21" s="343"/>
      <c r="AM21" s="344">
        <f t="shared" si="1"/>
        <v>0</v>
      </c>
      <c r="AN21" s="345"/>
      <c r="AO21" s="395">
        <v>11147</v>
      </c>
      <c r="AP21" s="395">
        <v>64432</v>
      </c>
      <c r="AQ21" s="343"/>
      <c r="AR21" s="343"/>
      <c r="AS21" s="344">
        <f t="shared" si="9"/>
        <v>75579</v>
      </c>
      <c r="AT21" s="345"/>
      <c r="AU21" s="395">
        <v>101456</v>
      </c>
      <c r="AV21" s="343"/>
      <c r="AW21" s="395">
        <v>10068</v>
      </c>
      <c r="AX21" s="395">
        <v>69994</v>
      </c>
      <c r="AY21" s="343"/>
      <c r="AZ21" s="395">
        <v>6719</v>
      </c>
      <c r="BA21" s="344">
        <f t="shared" si="10"/>
        <v>188237</v>
      </c>
      <c r="BB21" s="345"/>
      <c r="BC21" s="395">
        <v>66738</v>
      </c>
      <c r="BD21" s="395">
        <v>4582</v>
      </c>
      <c r="BE21" s="395">
        <v>78536</v>
      </c>
      <c r="BF21" s="343"/>
      <c r="BG21" s="344">
        <f t="shared" si="11"/>
        <v>149856</v>
      </c>
      <c r="BH21" s="345"/>
      <c r="BI21" s="395">
        <v>38441</v>
      </c>
      <c r="BJ21" s="345"/>
      <c r="BK21" s="343"/>
      <c r="BL21" s="395">
        <v>600</v>
      </c>
      <c r="BM21" s="343"/>
      <c r="BN21" s="395">
        <v>7356</v>
      </c>
      <c r="BO21" s="343"/>
      <c r="BP21" s="343"/>
      <c r="BQ21" s="343"/>
      <c r="BR21" s="343"/>
      <c r="BS21" s="343"/>
      <c r="BT21" s="343"/>
      <c r="BU21" s="343"/>
      <c r="BV21" s="395">
        <v>10174</v>
      </c>
      <c r="BW21" s="344">
        <f t="shared" si="12"/>
        <v>18130</v>
      </c>
      <c r="BX21" s="345" t="s">
        <v>12</v>
      </c>
      <c r="BY21" s="344">
        <f t="shared" si="2"/>
        <v>470243</v>
      </c>
      <c r="BZ21" s="345" t="s">
        <v>12</v>
      </c>
      <c r="CA21" s="344">
        <f t="shared" si="3"/>
        <v>14555</v>
      </c>
      <c r="CB21" s="345" t="s">
        <v>12</v>
      </c>
      <c r="CC21" s="395">
        <v>-225</v>
      </c>
      <c r="CD21" s="345" t="s">
        <v>12</v>
      </c>
      <c r="CE21" s="344">
        <f t="shared" si="4"/>
        <v>627388</v>
      </c>
      <c r="CF21" s="345"/>
      <c r="CG21" s="395">
        <v>570000</v>
      </c>
      <c r="CH21" s="395">
        <v>57388</v>
      </c>
      <c r="CI21" s="344">
        <f t="shared" si="13"/>
        <v>0</v>
      </c>
      <c r="CJ21" s="380" t="s">
        <v>732</v>
      </c>
      <c r="CK21" s="355"/>
      <c r="CL21" s="352" t="s">
        <v>162</v>
      </c>
      <c r="CO21" s="352">
        <f>(+N75)</f>
        <v>188141649.17999998</v>
      </c>
      <c r="CP21" s="342" t="s">
        <v>12</v>
      </c>
      <c r="CQ21" s="352" t="s">
        <v>163</v>
      </c>
      <c r="CU21" s="342"/>
      <c r="CV21" s="352" t="s">
        <v>164</v>
      </c>
    </row>
    <row r="22" spans="1:104" x14ac:dyDescent="0.2">
      <c r="A22" s="343">
        <f t="shared" si="5"/>
        <v>1</v>
      </c>
      <c r="B22" s="353" t="s">
        <v>471</v>
      </c>
      <c r="C22" s="395">
        <v>27508</v>
      </c>
      <c r="D22" s="345"/>
      <c r="E22" s="395">
        <v>108572</v>
      </c>
      <c r="F22" s="343"/>
      <c r="G22" s="343"/>
      <c r="H22" s="343"/>
      <c r="I22" s="343"/>
      <c r="J22" s="343"/>
      <c r="K22" s="343"/>
      <c r="L22" s="343"/>
      <c r="M22" s="395">
        <v>51759</v>
      </c>
      <c r="N22" s="344">
        <f t="shared" si="6"/>
        <v>160331</v>
      </c>
      <c r="O22" s="345"/>
      <c r="P22" s="395">
        <v>662222</v>
      </c>
      <c r="Q22" s="343"/>
      <c r="R22" s="343"/>
      <c r="S22" s="343"/>
      <c r="T22" s="395">
        <v>14849</v>
      </c>
      <c r="U22" s="343"/>
      <c r="V22" s="395">
        <v>30000</v>
      </c>
      <c r="W22" s="348">
        <f t="shared" si="7"/>
        <v>707071</v>
      </c>
      <c r="X22" s="345"/>
      <c r="Y22" s="346"/>
      <c r="Z22" s="346"/>
      <c r="AA22" s="346"/>
      <c r="AB22" s="346"/>
      <c r="AC22" s="346"/>
      <c r="AD22" s="346"/>
      <c r="AE22" s="344">
        <f t="shared" si="8"/>
        <v>0</v>
      </c>
      <c r="AF22" s="345"/>
      <c r="AG22" s="344">
        <f t="shared" si="0"/>
        <v>867402</v>
      </c>
      <c r="AH22" s="345"/>
      <c r="AI22" s="343"/>
      <c r="AJ22" s="343"/>
      <c r="AK22" s="343"/>
      <c r="AL22" s="343"/>
      <c r="AM22" s="344">
        <f t="shared" si="1"/>
        <v>0</v>
      </c>
      <c r="AN22" s="345"/>
      <c r="AO22" s="395">
        <v>200000</v>
      </c>
      <c r="AP22" s="343"/>
      <c r="AQ22" s="343"/>
      <c r="AR22" s="343"/>
      <c r="AS22" s="344">
        <f t="shared" si="9"/>
        <v>200000</v>
      </c>
      <c r="AT22" s="345"/>
      <c r="AU22" s="395">
        <v>238791</v>
      </c>
      <c r="AV22" s="395">
        <v>48000</v>
      </c>
      <c r="AW22" s="395">
        <v>67000</v>
      </c>
      <c r="AX22" s="395">
        <v>40000</v>
      </c>
      <c r="AY22" s="343"/>
      <c r="AZ22" s="395">
        <v>10000</v>
      </c>
      <c r="BA22" s="344">
        <f t="shared" si="10"/>
        <v>403791</v>
      </c>
      <c r="BB22" s="345"/>
      <c r="BC22" s="395">
        <v>41781</v>
      </c>
      <c r="BD22" s="343"/>
      <c r="BE22" s="395">
        <v>24000</v>
      </c>
      <c r="BF22" s="343"/>
      <c r="BG22" s="344">
        <f t="shared" si="11"/>
        <v>65781</v>
      </c>
      <c r="BH22" s="345"/>
      <c r="BI22" s="395">
        <v>55000</v>
      </c>
      <c r="BJ22" s="345"/>
      <c r="BK22" s="343"/>
      <c r="BL22" s="343"/>
      <c r="BM22" s="343"/>
      <c r="BN22" s="395">
        <v>3515</v>
      </c>
      <c r="BO22" s="343"/>
      <c r="BP22" s="343"/>
      <c r="BQ22" s="343"/>
      <c r="BR22" s="343"/>
      <c r="BS22" s="343"/>
      <c r="BT22" s="395">
        <v>5324</v>
      </c>
      <c r="BU22" s="343"/>
      <c r="BV22" s="395">
        <v>19680</v>
      </c>
      <c r="BW22" s="344">
        <f t="shared" si="12"/>
        <v>28519</v>
      </c>
      <c r="BX22" s="345" t="s">
        <v>12</v>
      </c>
      <c r="BY22" s="344">
        <f t="shared" si="2"/>
        <v>753091</v>
      </c>
      <c r="BZ22" s="345" t="s">
        <v>12</v>
      </c>
      <c r="CA22" s="344">
        <f t="shared" si="3"/>
        <v>114311</v>
      </c>
      <c r="CB22" s="345" t="s">
        <v>12</v>
      </c>
      <c r="CC22" s="395">
        <v>129</v>
      </c>
      <c r="CD22" s="345" t="s">
        <v>12</v>
      </c>
      <c r="CE22" s="344">
        <f t="shared" si="4"/>
        <v>141948</v>
      </c>
      <c r="CF22" s="345"/>
      <c r="CG22" s="395">
        <v>115343</v>
      </c>
      <c r="CH22" s="395">
        <v>26605</v>
      </c>
      <c r="CI22" s="344">
        <f t="shared" si="13"/>
        <v>0</v>
      </c>
      <c r="CJ22" s="380" t="s">
        <v>732</v>
      </c>
      <c r="CK22" s="379"/>
      <c r="CL22" s="382" t="s">
        <v>166</v>
      </c>
      <c r="CP22" s="342" t="s">
        <v>12</v>
      </c>
      <c r="CQ22" s="352" t="s">
        <v>167</v>
      </c>
      <c r="CU22" s="352">
        <f>+CO23+CO24</f>
        <v>152135879.94</v>
      </c>
      <c r="CV22" s="352" t="s">
        <v>168</v>
      </c>
    </row>
    <row r="23" spans="1:104" x14ac:dyDescent="0.2">
      <c r="A23" s="343">
        <f t="shared" si="5"/>
        <v>1</v>
      </c>
      <c r="B23" s="353" t="s">
        <v>472</v>
      </c>
      <c r="C23" s="395">
        <v>874237</v>
      </c>
      <c r="D23" s="345"/>
      <c r="E23" s="343"/>
      <c r="F23" s="395">
        <v>10000</v>
      </c>
      <c r="G23" s="395">
        <v>1953</v>
      </c>
      <c r="H23" s="343"/>
      <c r="I23" s="343"/>
      <c r="J23" s="343"/>
      <c r="K23" s="343"/>
      <c r="L23" s="343"/>
      <c r="M23" s="343"/>
      <c r="N23" s="344">
        <f t="shared" si="6"/>
        <v>11953</v>
      </c>
      <c r="O23" s="345"/>
      <c r="P23" s="395">
        <v>180011</v>
      </c>
      <c r="Q23" s="395">
        <v>27877</v>
      </c>
      <c r="R23" s="395">
        <v>171713</v>
      </c>
      <c r="S23" s="343"/>
      <c r="T23" s="343"/>
      <c r="U23" s="343"/>
      <c r="V23" s="343"/>
      <c r="W23" s="348">
        <f t="shared" si="7"/>
        <v>379601</v>
      </c>
      <c r="X23" s="345"/>
      <c r="Y23" s="395">
        <v>212837</v>
      </c>
      <c r="Z23" s="346"/>
      <c r="AA23" s="346"/>
      <c r="AB23" s="346"/>
      <c r="AC23" s="346"/>
      <c r="AD23" s="346"/>
      <c r="AE23" s="344">
        <f t="shared" si="8"/>
        <v>212837</v>
      </c>
      <c r="AF23" s="345"/>
      <c r="AG23" s="344">
        <f t="shared" si="0"/>
        <v>604391</v>
      </c>
      <c r="AH23" s="345"/>
      <c r="AI23" s="343"/>
      <c r="AJ23" s="343"/>
      <c r="AK23" s="343"/>
      <c r="AL23" s="343"/>
      <c r="AM23" s="344">
        <f t="shared" si="1"/>
        <v>0</v>
      </c>
      <c r="AN23" s="345"/>
      <c r="AO23" s="343"/>
      <c r="AP23" s="343"/>
      <c r="AQ23" s="343"/>
      <c r="AR23" s="343"/>
      <c r="AS23" s="344">
        <f t="shared" si="9"/>
        <v>0</v>
      </c>
      <c r="AT23" s="345"/>
      <c r="AU23" s="395">
        <v>412</v>
      </c>
      <c r="AV23" s="343"/>
      <c r="AW23" s="395">
        <v>12031</v>
      </c>
      <c r="AX23" s="395">
        <v>76854</v>
      </c>
      <c r="AY23" s="343"/>
      <c r="AZ23" s="343"/>
      <c r="BA23" s="344">
        <f t="shared" si="10"/>
        <v>89297</v>
      </c>
      <c r="BB23" s="345"/>
      <c r="BC23" s="395">
        <v>486219</v>
      </c>
      <c r="BD23" s="343"/>
      <c r="BE23" s="395">
        <v>43007</v>
      </c>
      <c r="BF23" s="395">
        <v>17377</v>
      </c>
      <c r="BG23" s="344">
        <f t="shared" si="11"/>
        <v>546603</v>
      </c>
      <c r="BH23" s="345"/>
      <c r="BI23" s="395">
        <v>59091</v>
      </c>
      <c r="BJ23" s="345"/>
      <c r="BK23" s="343"/>
      <c r="BL23" s="343"/>
      <c r="BM23" s="343"/>
      <c r="BN23" s="395">
        <v>18018</v>
      </c>
      <c r="BO23" s="343"/>
      <c r="BP23" s="343"/>
      <c r="BQ23" s="343"/>
      <c r="BR23" s="343"/>
      <c r="BS23" s="343"/>
      <c r="BT23" s="343"/>
      <c r="BU23" s="343"/>
      <c r="BV23" s="343"/>
      <c r="BW23" s="344">
        <f t="shared" si="12"/>
        <v>18018</v>
      </c>
      <c r="BX23" s="345" t="s">
        <v>12</v>
      </c>
      <c r="BY23" s="344">
        <f t="shared" si="2"/>
        <v>713009</v>
      </c>
      <c r="BZ23" s="345" t="s">
        <v>12</v>
      </c>
      <c r="CA23" s="344">
        <f t="shared" si="3"/>
        <v>-108618</v>
      </c>
      <c r="CB23" s="345" t="s">
        <v>12</v>
      </c>
      <c r="CC23" s="346"/>
      <c r="CD23" s="345" t="s">
        <v>12</v>
      </c>
      <c r="CE23" s="344">
        <f t="shared" si="4"/>
        <v>765619</v>
      </c>
      <c r="CF23" s="345"/>
      <c r="CG23" s="395">
        <v>612495</v>
      </c>
      <c r="CH23" s="395">
        <v>153124</v>
      </c>
      <c r="CI23" s="344">
        <f t="shared" si="13"/>
        <v>0</v>
      </c>
      <c r="CJ23" s="380" t="s">
        <v>732</v>
      </c>
      <c r="CK23" s="355"/>
      <c r="CL23" s="352" t="s">
        <v>170</v>
      </c>
      <c r="CO23" s="352">
        <v>0</v>
      </c>
      <c r="CP23" s="342" t="s">
        <v>12</v>
      </c>
      <c r="CQ23" s="352" t="s">
        <v>171</v>
      </c>
      <c r="CU23" s="352" t="s">
        <v>83</v>
      </c>
      <c r="CV23" s="352" t="s">
        <v>172</v>
      </c>
      <c r="CZ23" s="352">
        <f>(+CO69)</f>
        <v>0</v>
      </c>
    </row>
    <row r="24" spans="1:104" x14ac:dyDescent="0.2">
      <c r="A24" s="343">
        <f t="shared" si="5"/>
        <v>1</v>
      </c>
      <c r="B24" s="353" t="s">
        <v>473</v>
      </c>
      <c r="C24" s="395">
        <v>878498</v>
      </c>
      <c r="D24" s="345"/>
      <c r="E24" s="395">
        <v>101656</v>
      </c>
      <c r="F24" s="343"/>
      <c r="G24" s="395">
        <v>62160</v>
      </c>
      <c r="H24" s="343"/>
      <c r="I24" s="343"/>
      <c r="J24" s="343"/>
      <c r="K24" s="343"/>
      <c r="L24" s="343"/>
      <c r="M24" s="395">
        <v>1107</v>
      </c>
      <c r="N24" s="344">
        <f>(SUM(E24:M24))</f>
        <v>164923</v>
      </c>
      <c r="O24" s="345"/>
      <c r="P24" s="395">
        <v>1841380</v>
      </c>
      <c r="Q24" s="395">
        <v>144011</v>
      </c>
      <c r="R24" s="343"/>
      <c r="S24" s="343"/>
      <c r="T24" s="343"/>
      <c r="U24" s="343"/>
      <c r="V24" s="343"/>
      <c r="W24" s="348">
        <f t="shared" si="7"/>
        <v>1985391</v>
      </c>
      <c r="X24" s="345"/>
      <c r="Y24" s="346"/>
      <c r="Z24" s="346"/>
      <c r="AA24" s="346"/>
      <c r="AB24" s="346"/>
      <c r="AC24" s="346"/>
      <c r="AD24" s="395">
        <v>3354</v>
      </c>
      <c r="AE24" s="344">
        <f t="shared" si="8"/>
        <v>3354</v>
      </c>
      <c r="AF24" s="345"/>
      <c r="AG24" s="344">
        <f t="shared" si="0"/>
        <v>2153668</v>
      </c>
      <c r="AH24" s="345"/>
      <c r="AI24" s="343"/>
      <c r="AJ24" s="343"/>
      <c r="AK24" s="343"/>
      <c r="AL24" s="343"/>
      <c r="AM24" s="344">
        <f t="shared" si="1"/>
        <v>0</v>
      </c>
      <c r="AN24" s="345"/>
      <c r="AO24" s="395">
        <v>46099</v>
      </c>
      <c r="AP24" s="395">
        <v>195643</v>
      </c>
      <c r="AQ24" s="343"/>
      <c r="AR24" s="343"/>
      <c r="AS24" s="344">
        <f t="shared" si="9"/>
        <v>241742</v>
      </c>
      <c r="AT24" s="345"/>
      <c r="AU24" s="395">
        <v>331744</v>
      </c>
      <c r="AV24" s="395">
        <v>41099</v>
      </c>
      <c r="AW24" s="395">
        <v>47389</v>
      </c>
      <c r="AX24" s="395">
        <v>14537</v>
      </c>
      <c r="AY24" s="343"/>
      <c r="AZ24" s="395">
        <v>424911</v>
      </c>
      <c r="BA24" s="344">
        <f t="shared" si="10"/>
        <v>859680</v>
      </c>
      <c r="BB24" s="345"/>
      <c r="BC24" s="395">
        <v>201188</v>
      </c>
      <c r="BD24" s="395">
        <v>166026</v>
      </c>
      <c r="BE24" s="395">
        <v>43607</v>
      </c>
      <c r="BF24" s="343"/>
      <c r="BG24" s="344">
        <f t="shared" si="11"/>
        <v>410821</v>
      </c>
      <c r="BH24" s="345"/>
      <c r="BI24" s="395">
        <v>117587</v>
      </c>
      <c r="BJ24" s="345"/>
      <c r="BK24" s="395">
        <v>750</v>
      </c>
      <c r="BL24" s="343"/>
      <c r="BM24" s="343"/>
      <c r="BN24" s="395">
        <v>8200</v>
      </c>
      <c r="BO24" s="395">
        <v>26070</v>
      </c>
      <c r="BP24" s="343"/>
      <c r="BQ24" s="343"/>
      <c r="BR24" s="343"/>
      <c r="BS24" s="343"/>
      <c r="BT24" s="343"/>
      <c r="BU24" s="343"/>
      <c r="BV24" s="343"/>
      <c r="BW24" s="344">
        <f t="shared" si="12"/>
        <v>35020</v>
      </c>
      <c r="BX24" s="345" t="s">
        <v>12</v>
      </c>
      <c r="BY24" s="344">
        <f t="shared" si="2"/>
        <v>1664850</v>
      </c>
      <c r="BZ24" s="345" t="s">
        <v>12</v>
      </c>
      <c r="CA24" s="344">
        <f t="shared" si="3"/>
        <v>488818</v>
      </c>
      <c r="CB24" s="345" t="s">
        <v>12</v>
      </c>
      <c r="CC24" s="346"/>
      <c r="CD24" s="345" t="s">
        <v>12</v>
      </c>
      <c r="CE24" s="344">
        <f t="shared" si="4"/>
        <v>1367316</v>
      </c>
      <c r="CF24" s="345"/>
      <c r="CG24" s="395">
        <v>1000000</v>
      </c>
      <c r="CH24" s="395">
        <v>367316</v>
      </c>
      <c r="CI24" s="344">
        <f t="shared" si="13"/>
        <v>0</v>
      </c>
      <c r="CJ24" s="380" t="s">
        <v>732</v>
      </c>
      <c r="CK24" s="355"/>
      <c r="CL24" s="352" t="s">
        <v>174</v>
      </c>
      <c r="CO24" s="352">
        <f>(+P75)</f>
        <v>152135879.94</v>
      </c>
      <c r="CP24" s="342" t="s">
        <v>12</v>
      </c>
      <c r="CQ24" s="352" t="s">
        <v>175</v>
      </c>
      <c r="CU24" s="352">
        <f>+CO25+CO26+CO27+CO28</f>
        <v>34641835.640000001</v>
      </c>
      <c r="CV24" s="352" t="s">
        <v>176</v>
      </c>
      <c r="CZ24" s="352">
        <f>(+CO71)</f>
        <v>0</v>
      </c>
    </row>
    <row r="25" spans="1:104" x14ac:dyDescent="0.2">
      <c r="A25" s="343">
        <f t="shared" si="5"/>
        <v>1</v>
      </c>
      <c r="B25" s="353" t="s">
        <v>474</v>
      </c>
      <c r="C25" s="395">
        <v>3632237</v>
      </c>
      <c r="D25" s="345"/>
      <c r="E25" s="395">
        <v>1694382</v>
      </c>
      <c r="F25" s="343"/>
      <c r="G25" s="395">
        <v>180669</v>
      </c>
      <c r="H25" s="343"/>
      <c r="I25" s="343"/>
      <c r="J25" s="343"/>
      <c r="K25" s="343"/>
      <c r="L25" s="343"/>
      <c r="M25" s="395">
        <v>108050</v>
      </c>
      <c r="N25" s="344">
        <f t="shared" si="6"/>
        <v>1983101</v>
      </c>
      <c r="O25" s="345"/>
      <c r="P25" s="395">
        <v>1777741</v>
      </c>
      <c r="Q25" s="395">
        <v>269450</v>
      </c>
      <c r="R25" s="395">
        <v>1679498</v>
      </c>
      <c r="S25" s="395">
        <v>101260</v>
      </c>
      <c r="T25" s="343"/>
      <c r="U25" s="343"/>
      <c r="V25" s="395">
        <v>136204</v>
      </c>
      <c r="W25" s="348">
        <f>(SUM(P25:V25))</f>
        <v>3964153</v>
      </c>
      <c r="X25" s="345"/>
      <c r="Y25" s="395">
        <v>51222</v>
      </c>
      <c r="Z25" s="346"/>
      <c r="AA25" s="346"/>
      <c r="AB25" s="346"/>
      <c r="AC25" s="346"/>
      <c r="AD25" s="395">
        <v>651677</v>
      </c>
      <c r="AE25" s="344">
        <f t="shared" si="8"/>
        <v>702899</v>
      </c>
      <c r="AF25" s="345"/>
      <c r="AG25" s="344">
        <f t="shared" si="0"/>
        <v>6650153</v>
      </c>
      <c r="AH25" s="345"/>
      <c r="AI25" s="343"/>
      <c r="AJ25" s="343"/>
      <c r="AK25" s="343"/>
      <c r="AL25" s="343"/>
      <c r="AM25" s="344">
        <f>(SUM(AI25:AL25))</f>
        <v>0</v>
      </c>
      <c r="AN25" s="345"/>
      <c r="AO25" s="395">
        <v>1617437</v>
      </c>
      <c r="AP25" s="395">
        <v>142508</v>
      </c>
      <c r="AQ25" s="343"/>
      <c r="AR25" s="343"/>
      <c r="AS25" s="344">
        <f>(SUM(AO25:AR25))</f>
        <v>1759945</v>
      </c>
      <c r="AT25" s="345"/>
      <c r="AU25" s="395">
        <v>794010</v>
      </c>
      <c r="AV25" s="395">
        <v>98542</v>
      </c>
      <c r="AW25" s="395">
        <v>388639</v>
      </c>
      <c r="AX25" s="395">
        <v>72533</v>
      </c>
      <c r="AY25" s="343"/>
      <c r="AZ25" s="395">
        <v>750439</v>
      </c>
      <c r="BA25" s="344">
        <f>(SUM(AU25:AZ25))</f>
        <v>2104163</v>
      </c>
      <c r="BB25" s="345"/>
      <c r="BC25" s="395">
        <v>832999</v>
      </c>
      <c r="BD25" s="395">
        <v>34707</v>
      </c>
      <c r="BE25" s="395">
        <v>644501</v>
      </c>
      <c r="BF25" s="395">
        <v>31596</v>
      </c>
      <c r="BG25" s="344">
        <f>(SUM(BC25:BF25))</f>
        <v>1543803</v>
      </c>
      <c r="BH25" s="345"/>
      <c r="BI25" s="395">
        <v>359196</v>
      </c>
      <c r="BJ25" s="345"/>
      <c r="BK25" s="343"/>
      <c r="BL25" s="343"/>
      <c r="BM25" s="343"/>
      <c r="BN25" s="395">
        <v>29448</v>
      </c>
      <c r="BO25" s="395">
        <v>114835</v>
      </c>
      <c r="BP25" s="343"/>
      <c r="BQ25" s="395">
        <v>1336</v>
      </c>
      <c r="BR25" s="343"/>
      <c r="BS25" s="343"/>
      <c r="BT25" s="343"/>
      <c r="BU25" s="343"/>
      <c r="BV25" s="395">
        <v>86015</v>
      </c>
      <c r="BW25" s="344">
        <f t="shared" si="12"/>
        <v>231634</v>
      </c>
      <c r="BX25" s="345" t="s">
        <v>12</v>
      </c>
      <c r="BY25" s="344">
        <f t="shared" si="2"/>
        <v>5998741</v>
      </c>
      <c r="BZ25" s="345" t="s">
        <v>12</v>
      </c>
      <c r="CA25" s="344">
        <f t="shared" si="3"/>
        <v>651412</v>
      </c>
      <c r="CB25" s="345" t="s">
        <v>12</v>
      </c>
      <c r="CC25" s="346"/>
      <c r="CD25" s="345" t="s">
        <v>12</v>
      </c>
      <c r="CE25" s="344">
        <f t="shared" si="4"/>
        <v>4283649</v>
      </c>
      <c r="CF25" s="345"/>
      <c r="CG25" s="395">
        <v>4014939</v>
      </c>
      <c r="CH25" s="395">
        <v>268710</v>
      </c>
      <c r="CI25" s="344">
        <f t="shared" si="13"/>
        <v>0</v>
      </c>
      <c r="CJ25" s="380" t="s">
        <v>732</v>
      </c>
      <c r="CK25" s="355"/>
      <c r="CL25" s="352" t="s">
        <v>178</v>
      </c>
      <c r="CO25" s="352">
        <f>(+S75)</f>
        <v>2297010.38</v>
      </c>
      <c r="CP25" s="342" t="s">
        <v>12</v>
      </c>
      <c r="CQ25" s="352" t="s">
        <v>179</v>
      </c>
      <c r="CU25" s="352">
        <f>(SUM(CU22:CU24))</f>
        <v>186777715.57999998</v>
      </c>
      <c r="CV25" s="352" t="s">
        <v>180</v>
      </c>
    </row>
    <row r="26" spans="1:104" x14ac:dyDescent="0.2">
      <c r="A26" s="343">
        <f t="shared" si="5"/>
        <v>1</v>
      </c>
      <c r="B26" s="353" t="s">
        <v>475</v>
      </c>
      <c r="C26" s="395">
        <v>651616</v>
      </c>
      <c r="D26" s="345"/>
      <c r="E26" s="395">
        <v>87972</v>
      </c>
      <c r="F26" s="343"/>
      <c r="G26" s="395">
        <v>35448</v>
      </c>
      <c r="H26" s="343"/>
      <c r="I26" s="343"/>
      <c r="J26" s="343"/>
      <c r="K26" s="343"/>
      <c r="L26" s="343"/>
      <c r="M26" s="395">
        <v>476</v>
      </c>
      <c r="N26" s="344">
        <f t="shared" si="6"/>
        <v>123896</v>
      </c>
      <c r="O26" s="345"/>
      <c r="P26" s="395">
        <v>322586</v>
      </c>
      <c r="Q26" s="395">
        <v>49153</v>
      </c>
      <c r="R26" s="395">
        <v>305477</v>
      </c>
      <c r="S26" s="395">
        <v>15669</v>
      </c>
      <c r="T26" s="343"/>
      <c r="U26" s="343"/>
      <c r="V26" s="395">
        <v>48950</v>
      </c>
      <c r="W26" s="349">
        <f>(SUM(P26:V26))</f>
        <v>741835</v>
      </c>
      <c r="X26" s="345"/>
      <c r="Y26" s="346"/>
      <c r="Z26" s="346"/>
      <c r="AA26" s="346"/>
      <c r="AB26" s="346"/>
      <c r="AC26" s="346"/>
      <c r="AD26" s="346"/>
      <c r="AE26" s="344">
        <f t="shared" si="8"/>
        <v>0</v>
      </c>
      <c r="AF26" s="345"/>
      <c r="AG26" s="344">
        <f t="shared" si="0"/>
        <v>865731</v>
      </c>
      <c r="AH26" s="345"/>
      <c r="AI26" s="343"/>
      <c r="AJ26" s="343"/>
      <c r="AK26" s="343"/>
      <c r="AL26" s="343"/>
      <c r="AM26" s="344">
        <f t="shared" ref="AM26:AM73" si="14">(SUM(AI26:AL26))</f>
        <v>0</v>
      </c>
      <c r="AN26" s="345"/>
      <c r="AO26" s="343"/>
      <c r="AP26" s="395">
        <v>8070</v>
      </c>
      <c r="AQ26" s="343"/>
      <c r="AR26" s="343"/>
      <c r="AS26" s="344">
        <f t="shared" si="9"/>
        <v>8070</v>
      </c>
      <c r="AT26" s="345"/>
      <c r="AU26" s="343"/>
      <c r="AV26" s="343"/>
      <c r="AW26" s="395">
        <v>84008</v>
      </c>
      <c r="AX26" s="395">
        <v>333513</v>
      </c>
      <c r="AY26" s="343"/>
      <c r="AZ26" s="343"/>
      <c r="BA26" s="344">
        <f t="shared" si="10"/>
        <v>417521</v>
      </c>
      <c r="BB26" s="345"/>
      <c r="BC26" s="343"/>
      <c r="BD26" s="343"/>
      <c r="BE26" s="395">
        <v>58624</v>
      </c>
      <c r="BF26" s="343"/>
      <c r="BG26" s="344">
        <f t="shared" si="11"/>
        <v>58624</v>
      </c>
      <c r="BH26" s="345"/>
      <c r="BI26" s="395">
        <v>19075</v>
      </c>
      <c r="BJ26" s="345"/>
      <c r="BK26" s="343"/>
      <c r="BL26" s="343"/>
      <c r="BM26" s="343"/>
      <c r="BN26" s="395">
        <v>7000</v>
      </c>
      <c r="BO26" s="343"/>
      <c r="BP26" s="343"/>
      <c r="BQ26" s="343"/>
      <c r="BR26" s="343"/>
      <c r="BS26" s="395">
        <v>80882</v>
      </c>
      <c r="BT26" s="343"/>
      <c r="BU26" s="343"/>
      <c r="BV26" s="343"/>
      <c r="BW26" s="344">
        <f t="shared" si="12"/>
        <v>87882</v>
      </c>
      <c r="BX26" s="345" t="s">
        <v>12</v>
      </c>
      <c r="BY26" s="344">
        <f t="shared" si="2"/>
        <v>591172</v>
      </c>
      <c r="BZ26" s="345" t="s">
        <v>12</v>
      </c>
      <c r="CA26" s="344">
        <f t="shared" si="3"/>
        <v>274559</v>
      </c>
      <c r="CB26" s="345" t="s">
        <v>12</v>
      </c>
      <c r="CC26" s="395">
        <v>1</v>
      </c>
      <c r="CD26" s="345" t="s">
        <v>12</v>
      </c>
      <c r="CE26" s="344">
        <f t="shared" si="4"/>
        <v>926176</v>
      </c>
      <c r="CF26" s="345"/>
      <c r="CG26" s="395">
        <v>780000</v>
      </c>
      <c r="CH26" s="395">
        <v>146176</v>
      </c>
      <c r="CI26" s="344">
        <f t="shared" si="13"/>
        <v>0</v>
      </c>
      <c r="CJ26" s="380" t="s">
        <v>732</v>
      </c>
      <c r="CK26" s="355"/>
      <c r="CL26" s="352" t="s">
        <v>182</v>
      </c>
      <c r="CO26" s="352">
        <f>(+T75)</f>
        <v>14865156.790000001</v>
      </c>
      <c r="CP26" s="342" t="s">
        <v>12</v>
      </c>
      <c r="CQ26" s="352" t="s">
        <v>183</v>
      </c>
      <c r="CU26" s="352">
        <f>+CO36</f>
        <v>12930796.560000001</v>
      </c>
      <c r="CV26" s="352" t="s">
        <v>184</v>
      </c>
      <c r="CZ26" s="352">
        <f>(+CO70)</f>
        <v>39792</v>
      </c>
    </row>
    <row r="27" spans="1:104" x14ac:dyDescent="0.2">
      <c r="A27" s="343">
        <f t="shared" si="5"/>
        <v>1</v>
      </c>
      <c r="B27" s="353" t="s">
        <v>476</v>
      </c>
      <c r="C27" s="346">
        <v>323067</v>
      </c>
      <c r="D27" s="345"/>
      <c r="E27" s="343"/>
      <c r="F27" s="343"/>
      <c r="G27" s="343">
        <v>19719</v>
      </c>
      <c r="H27" s="343"/>
      <c r="I27" s="343"/>
      <c r="J27" s="343"/>
      <c r="K27" s="343"/>
      <c r="L27" s="343"/>
      <c r="M27" s="343">
        <v>12192</v>
      </c>
      <c r="N27" s="344">
        <f t="shared" si="6"/>
        <v>31911</v>
      </c>
      <c r="O27" s="345"/>
      <c r="P27" s="343">
        <v>298198</v>
      </c>
      <c r="Q27" s="343"/>
      <c r="R27" s="343"/>
      <c r="S27" s="343"/>
      <c r="T27" s="343"/>
      <c r="U27" s="343"/>
      <c r="V27" s="343"/>
      <c r="W27" s="348">
        <f t="shared" si="7"/>
        <v>298198</v>
      </c>
      <c r="X27" s="345"/>
      <c r="Y27" s="346">
        <v>145681</v>
      </c>
      <c r="Z27" s="346"/>
      <c r="AA27" s="346"/>
      <c r="AB27" s="346"/>
      <c r="AC27" s="346"/>
      <c r="AD27" s="346"/>
      <c r="AE27" s="344">
        <f t="shared" si="8"/>
        <v>145681</v>
      </c>
      <c r="AF27" s="345"/>
      <c r="AG27" s="344">
        <f t="shared" si="0"/>
        <v>475790</v>
      </c>
      <c r="AH27" s="345"/>
      <c r="AI27" s="343"/>
      <c r="AJ27" s="343"/>
      <c r="AK27" s="343"/>
      <c r="AL27" s="343"/>
      <c r="AM27" s="344">
        <f t="shared" si="14"/>
        <v>0</v>
      </c>
      <c r="AN27" s="345"/>
      <c r="AO27" s="343">
        <v>1301</v>
      </c>
      <c r="AP27" s="343">
        <v>3380</v>
      </c>
      <c r="AQ27" s="343"/>
      <c r="AR27" s="343"/>
      <c r="AS27" s="344">
        <f t="shared" si="9"/>
        <v>4681</v>
      </c>
      <c r="AT27" s="345"/>
      <c r="AU27" s="343">
        <v>111360</v>
      </c>
      <c r="AV27" s="343">
        <v>4919</v>
      </c>
      <c r="AW27" s="343">
        <v>19675</v>
      </c>
      <c r="AX27" s="343">
        <v>86076</v>
      </c>
      <c r="AY27" s="343">
        <v>4225</v>
      </c>
      <c r="AZ27" s="343">
        <v>46422</v>
      </c>
      <c r="BA27" s="344">
        <f t="shared" si="10"/>
        <v>272677</v>
      </c>
      <c r="BB27" s="345"/>
      <c r="BC27" s="343"/>
      <c r="BD27" s="343"/>
      <c r="BE27" s="343">
        <v>9600</v>
      </c>
      <c r="BF27" s="343"/>
      <c r="BG27" s="344">
        <f t="shared" si="11"/>
        <v>9600</v>
      </c>
      <c r="BH27" s="345"/>
      <c r="BI27" s="350">
        <v>26791</v>
      </c>
      <c r="BJ27" s="345"/>
      <c r="BK27" s="343"/>
      <c r="BL27" s="343"/>
      <c r="BM27" s="343"/>
      <c r="BN27" s="343">
        <v>20009</v>
      </c>
      <c r="BO27" s="343">
        <v>750</v>
      </c>
      <c r="BP27" s="343"/>
      <c r="BQ27" s="343"/>
      <c r="BR27" s="343"/>
      <c r="BS27" s="343"/>
      <c r="BT27" s="343"/>
      <c r="BU27" s="343"/>
      <c r="BV27" s="343"/>
      <c r="BW27" s="344">
        <f>((SUM(BK27:BV27)))</f>
        <v>20759</v>
      </c>
      <c r="BX27" s="345" t="s">
        <v>12</v>
      </c>
      <c r="BY27" s="344">
        <f t="shared" si="2"/>
        <v>334508</v>
      </c>
      <c r="BZ27" s="345" t="s">
        <v>12</v>
      </c>
      <c r="CA27" s="344">
        <f t="shared" si="3"/>
        <v>141282</v>
      </c>
      <c r="CB27" s="345" t="s">
        <v>12</v>
      </c>
      <c r="CC27" s="346"/>
      <c r="CD27" s="345" t="s">
        <v>12</v>
      </c>
      <c r="CE27" s="344">
        <f t="shared" si="4"/>
        <v>464349</v>
      </c>
      <c r="CF27" s="345"/>
      <c r="CG27" s="347">
        <v>1016000</v>
      </c>
      <c r="CH27" s="347">
        <v>83553</v>
      </c>
      <c r="CI27" s="344">
        <f t="shared" si="13"/>
        <v>-635204</v>
      </c>
      <c r="CJ27" s="380" t="s">
        <v>750</v>
      </c>
      <c r="CK27" s="355"/>
      <c r="CL27" s="352" t="s">
        <v>186</v>
      </c>
      <c r="CO27" s="352">
        <f>(+U75)</f>
        <v>4137970</v>
      </c>
      <c r="CP27" s="342" t="s">
        <v>12</v>
      </c>
      <c r="CQ27" s="352" t="s">
        <v>187</v>
      </c>
      <c r="CU27" s="352">
        <f>(+CU19+CU20+CU25+CU26)</f>
        <v>387850161.31999999</v>
      </c>
      <c r="CV27" s="352" t="s">
        <v>176</v>
      </c>
      <c r="CZ27" s="352">
        <f>(+CO72)</f>
        <v>352439</v>
      </c>
    </row>
    <row r="28" spans="1:104" x14ac:dyDescent="0.2">
      <c r="A28" s="343">
        <f t="shared" si="5"/>
        <v>1</v>
      </c>
      <c r="B28" s="353" t="s">
        <v>477</v>
      </c>
      <c r="C28" s="395">
        <v>1711762</v>
      </c>
      <c r="D28" s="345"/>
      <c r="E28" s="395">
        <v>35279</v>
      </c>
      <c r="F28" s="343"/>
      <c r="G28" s="395">
        <v>75801</v>
      </c>
      <c r="H28" s="343"/>
      <c r="I28" s="343"/>
      <c r="J28" s="343"/>
      <c r="K28" s="343"/>
      <c r="L28" s="343"/>
      <c r="M28" s="395">
        <v>17708</v>
      </c>
      <c r="N28" s="344">
        <f t="shared" si="6"/>
        <v>128788</v>
      </c>
      <c r="O28" s="345"/>
      <c r="P28" s="395">
        <v>121410</v>
      </c>
      <c r="Q28" s="343"/>
      <c r="R28" s="343"/>
      <c r="S28" s="395">
        <v>38539</v>
      </c>
      <c r="T28" s="343"/>
      <c r="U28" s="395">
        <v>100000</v>
      </c>
      <c r="V28" s="395">
        <v>187743</v>
      </c>
      <c r="W28" s="349">
        <f>(SUM(P28:V28))</f>
        <v>447692</v>
      </c>
      <c r="X28" s="345"/>
      <c r="Y28" s="395">
        <v>213843</v>
      </c>
      <c r="Z28" s="346"/>
      <c r="AA28" s="346"/>
      <c r="AB28" s="346"/>
      <c r="AC28" s="346"/>
      <c r="AD28" s="346"/>
      <c r="AE28" s="344">
        <f t="shared" si="8"/>
        <v>213843</v>
      </c>
      <c r="AF28" s="345"/>
      <c r="AG28" s="344">
        <f t="shared" si="0"/>
        <v>790323</v>
      </c>
      <c r="AH28" s="345"/>
      <c r="AI28" s="343"/>
      <c r="AJ28" s="343"/>
      <c r="AK28" s="343"/>
      <c r="AL28" s="343"/>
      <c r="AM28" s="344"/>
      <c r="AN28" s="345"/>
      <c r="AO28" s="395">
        <v>2463</v>
      </c>
      <c r="AP28" s="395">
        <v>75182</v>
      </c>
      <c r="AQ28" s="343"/>
      <c r="AR28" s="343"/>
      <c r="AS28" s="344">
        <f t="shared" si="9"/>
        <v>77645</v>
      </c>
      <c r="AT28" s="345"/>
      <c r="AU28" s="343"/>
      <c r="AV28" s="395">
        <v>8758</v>
      </c>
      <c r="AW28" s="395">
        <v>43242</v>
      </c>
      <c r="AX28" s="395">
        <v>242757</v>
      </c>
      <c r="AY28" s="343"/>
      <c r="AZ28" s="343"/>
      <c r="BA28" s="344">
        <f t="shared" si="10"/>
        <v>294757</v>
      </c>
      <c r="BB28" s="345"/>
      <c r="BC28" s="395">
        <v>589556</v>
      </c>
      <c r="BD28" s="343"/>
      <c r="BE28" s="395">
        <v>19277</v>
      </c>
      <c r="BF28" s="343"/>
      <c r="BG28" s="344">
        <f t="shared" si="11"/>
        <v>608833</v>
      </c>
      <c r="BH28" s="345">
        <v>0</v>
      </c>
      <c r="BI28" s="395">
        <v>18228</v>
      </c>
      <c r="BJ28" s="345"/>
      <c r="BK28" s="343"/>
      <c r="BL28" s="343"/>
      <c r="BM28" s="343"/>
      <c r="BN28" s="395">
        <v>4750</v>
      </c>
      <c r="BO28" s="343"/>
      <c r="BP28" s="343"/>
      <c r="BQ28" s="343"/>
      <c r="BR28" s="343"/>
      <c r="BS28" s="343"/>
      <c r="BT28" s="343"/>
      <c r="BU28" s="343"/>
      <c r="BV28" s="343"/>
      <c r="BW28" s="344">
        <f t="shared" si="12"/>
        <v>4750</v>
      </c>
      <c r="BX28" s="345" t="s">
        <v>12</v>
      </c>
      <c r="BY28" s="344">
        <f t="shared" si="2"/>
        <v>1004213</v>
      </c>
      <c r="BZ28" s="345" t="s">
        <v>12</v>
      </c>
      <c r="CA28" s="344">
        <f t="shared" si="3"/>
        <v>-213890</v>
      </c>
      <c r="CB28" s="345" t="s">
        <v>12</v>
      </c>
      <c r="CC28" s="395">
        <v>4561</v>
      </c>
      <c r="CD28" s="345" t="s">
        <v>12</v>
      </c>
      <c r="CE28" s="344">
        <f t="shared" si="4"/>
        <v>1502433</v>
      </c>
      <c r="CF28" s="345"/>
      <c r="CG28" s="395">
        <v>1235000</v>
      </c>
      <c r="CH28" s="395">
        <v>327102</v>
      </c>
      <c r="CI28" s="344">
        <f t="shared" si="13"/>
        <v>-59669</v>
      </c>
      <c r="CJ28" s="380" t="s">
        <v>732</v>
      </c>
      <c r="CK28" s="355"/>
      <c r="CL28" s="352" t="s">
        <v>189</v>
      </c>
      <c r="CO28" s="352">
        <f>(+V75)</f>
        <v>13341698.470000001</v>
      </c>
      <c r="CP28" s="342" t="s">
        <v>12</v>
      </c>
      <c r="CV28" s="352" t="s">
        <v>190</v>
      </c>
      <c r="CZ28" s="352">
        <f>(SUM(CZ23:CZ27))</f>
        <v>392231</v>
      </c>
    </row>
    <row r="29" spans="1:104" x14ac:dyDescent="0.2">
      <c r="A29" s="343">
        <f t="shared" si="5"/>
        <v>1</v>
      </c>
      <c r="B29" s="353" t="s">
        <v>478</v>
      </c>
      <c r="C29" s="395">
        <v>874181</v>
      </c>
      <c r="D29" s="345"/>
      <c r="E29" s="395">
        <v>540943</v>
      </c>
      <c r="F29" s="395">
        <v>8000</v>
      </c>
      <c r="G29" s="395">
        <v>37184</v>
      </c>
      <c r="H29" s="343"/>
      <c r="I29" s="343"/>
      <c r="J29" s="343"/>
      <c r="K29" s="343"/>
      <c r="L29" s="343"/>
      <c r="M29" s="395">
        <v>6871</v>
      </c>
      <c r="N29" s="344">
        <f t="shared" si="6"/>
        <v>592998</v>
      </c>
      <c r="O29" s="345"/>
      <c r="P29" s="395">
        <v>770415</v>
      </c>
      <c r="Q29" s="395">
        <v>39535</v>
      </c>
      <c r="R29" s="343"/>
      <c r="S29" s="395">
        <v>30000</v>
      </c>
      <c r="T29" s="343"/>
      <c r="U29" s="395">
        <v>847319</v>
      </c>
      <c r="V29" s="343"/>
      <c r="W29" s="348">
        <f t="shared" si="7"/>
        <v>1687269</v>
      </c>
      <c r="X29" s="345"/>
      <c r="Y29" s="346"/>
      <c r="Z29" s="346"/>
      <c r="AA29" s="346"/>
      <c r="AB29" s="395">
        <v>10026</v>
      </c>
      <c r="AC29" s="346"/>
      <c r="AD29" s="395">
        <v>8336</v>
      </c>
      <c r="AE29" s="344">
        <f t="shared" si="8"/>
        <v>18362</v>
      </c>
      <c r="AF29" s="345"/>
      <c r="AG29" s="344">
        <f t="shared" si="0"/>
        <v>2298629</v>
      </c>
      <c r="AH29" s="345"/>
      <c r="AI29" s="343"/>
      <c r="AJ29" s="343"/>
      <c r="AK29" s="343"/>
      <c r="AL29" s="343"/>
      <c r="AM29" s="344">
        <f t="shared" si="14"/>
        <v>0</v>
      </c>
      <c r="AN29" s="345"/>
      <c r="AO29" s="395">
        <v>521926</v>
      </c>
      <c r="AP29" s="395">
        <v>301877</v>
      </c>
      <c r="AQ29" s="343"/>
      <c r="AR29" s="395">
        <v>46228</v>
      </c>
      <c r="AS29" s="344">
        <f t="shared" si="9"/>
        <v>870031</v>
      </c>
      <c r="AT29" s="345"/>
      <c r="AU29" s="395">
        <v>304355</v>
      </c>
      <c r="AV29" s="395">
        <v>45824</v>
      </c>
      <c r="AW29" s="395">
        <v>39480</v>
      </c>
      <c r="AX29" s="395">
        <v>44821</v>
      </c>
      <c r="AY29" s="395">
        <v>641</v>
      </c>
      <c r="AZ29" s="395">
        <v>75134</v>
      </c>
      <c r="BA29" s="344">
        <f t="shared" si="10"/>
        <v>510255</v>
      </c>
      <c r="BB29" s="345"/>
      <c r="BC29" s="395">
        <v>191186</v>
      </c>
      <c r="BD29" s="395">
        <v>803</v>
      </c>
      <c r="BE29" s="395">
        <v>374654</v>
      </c>
      <c r="BF29" s="343"/>
      <c r="BG29" s="344">
        <f t="shared" si="11"/>
        <v>566643</v>
      </c>
      <c r="BH29" s="345"/>
      <c r="BI29" s="395">
        <v>108814</v>
      </c>
      <c r="BJ29" s="345"/>
      <c r="BK29" s="343"/>
      <c r="BL29" s="343"/>
      <c r="BM29" s="343"/>
      <c r="BN29" s="395">
        <v>8380</v>
      </c>
      <c r="BO29" s="395">
        <v>2985</v>
      </c>
      <c r="BP29" s="343"/>
      <c r="BQ29" s="343"/>
      <c r="BR29" s="343"/>
      <c r="BS29" s="343"/>
      <c r="BT29" s="343"/>
      <c r="BU29" s="343"/>
      <c r="BV29" s="343"/>
      <c r="BW29" s="344">
        <f t="shared" si="12"/>
        <v>11365</v>
      </c>
      <c r="BX29" s="345" t="s">
        <v>12</v>
      </c>
      <c r="BY29" s="344">
        <f t="shared" si="2"/>
        <v>2067108</v>
      </c>
      <c r="BZ29" s="345" t="s">
        <v>12</v>
      </c>
      <c r="CA29" s="344">
        <f t="shared" si="3"/>
        <v>231521</v>
      </c>
      <c r="CB29" s="345" t="s">
        <v>12</v>
      </c>
      <c r="CC29" s="346"/>
      <c r="CD29" s="345" t="s">
        <v>12</v>
      </c>
      <c r="CE29" s="344">
        <f t="shared" si="4"/>
        <v>1105702</v>
      </c>
      <c r="CF29" s="345"/>
      <c r="CG29" s="395">
        <v>905702</v>
      </c>
      <c r="CH29" s="395">
        <v>200000</v>
      </c>
      <c r="CI29" s="344">
        <f t="shared" si="13"/>
        <v>0</v>
      </c>
      <c r="CJ29" s="380" t="s">
        <v>732</v>
      </c>
      <c r="CK29" s="355"/>
      <c r="CL29" s="352" t="s">
        <v>192</v>
      </c>
      <c r="CO29" s="352">
        <f>+W75</f>
        <v>240126496.03</v>
      </c>
      <c r="CP29" s="342" t="s">
        <v>12</v>
      </c>
      <c r="CQ29" s="352" t="s">
        <v>193</v>
      </c>
      <c r="CV29" s="352" t="s">
        <v>194</v>
      </c>
    </row>
    <row r="30" spans="1:104" x14ac:dyDescent="0.2">
      <c r="A30" s="343">
        <f t="shared" si="5"/>
        <v>1</v>
      </c>
      <c r="B30" s="353" t="s">
        <v>479</v>
      </c>
      <c r="C30" s="395">
        <v>995758</v>
      </c>
      <c r="D30" s="345"/>
      <c r="E30" s="395">
        <v>75146</v>
      </c>
      <c r="F30" s="343"/>
      <c r="G30" s="395">
        <v>60272</v>
      </c>
      <c r="H30" s="343"/>
      <c r="I30" s="343"/>
      <c r="J30" s="343"/>
      <c r="K30" s="343"/>
      <c r="L30" s="343"/>
      <c r="M30" s="395">
        <v>701</v>
      </c>
      <c r="N30" s="344">
        <f t="shared" si="6"/>
        <v>136119</v>
      </c>
      <c r="O30" s="345"/>
      <c r="P30" s="395">
        <v>1209259</v>
      </c>
      <c r="Q30" s="395">
        <v>12730</v>
      </c>
      <c r="R30" s="343"/>
      <c r="S30" s="343"/>
      <c r="T30" s="343"/>
      <c r="U30" s="343"/>
      <c r="V30" s="395">
        <v>83331</v>
      </c>
      <c r="W30" s="348">
        <f t="shared" si="7"/>
        <v>1305320</v>
      </c>
      <c r="X30" s="345"/>
      <c r="Y30" s="346"/>
      <c r="Z30" s="346"/>
      <c r="AA30" s="346"/>
      <c r="AB30" s="346"/>
      <c r="AC30" s="346"/>
      <c r="AD30" s="346"/>
      <c r="AE30" s="344">
        <f t="shared" si="8"/>
        <v>0</v>
      </c>
      <c r="AF30" s="345"/>
      <c r="AG30" s="344">
        <f t="shared" si="0"/>
        <v>1441439</v>
      </c>
      <c r="AH30" s="345"/>
      <c r="AI30" s="343"/>
      <c r="AJ30" s="343"/>
      <c r="AK30" s="343"/>
      <c r="AL30" s="343"/>
      <c r="AM30" s="344">
        <f t="shared" si="14"/>
        <v>0</v>
      </c>
      <c r="AN30" s="345"/>
      <c r="AO30" s="395">
        <v>266916</v>
      </c>
      <c r="AP30" s="396">
        <v>10605</v>
      </c>
      <c r="AQ30" s="343"/>
      <c r="AR30" s="395">
        <v>131</v>
      </c>
      <c r="AS30" s="344">
        <f t="shared" si="9"/>
        <v>277652</v>
      </c>
      <c r="AT30" s="345"/>
      <c r="AU30" s="395">
        <v>658352</v>
      </c>
      <c r="AV30" s="343"/>
      <c r="AW30" s="395">
        <v>6294</v>
      </c>
      <c r="AX30" s="343"/>
      <c r="AY30" s="343"/>
      <c r="AZ30" s="395">
        <v>63888</v>
      </c>
      <c r="BA30" s="344">
        <f t="shared" si="10"/>
        <v>728534</v>
      </c>
      <c r="BB30" s="345"/>
      <c r="BC30" s="343"/>
      <c r="BD30" s="343"/>
      <c r="BE30" s="395">
        <v>42595</v>
      </c>
      <c r="BF30" s="343"/>
      <c r="BG30" s="344">
        <f t="shared" si="11"/>
        <v>42595</v>
      </c>
      <c r="BH30" s="345"/>
      <c r="BI30" s="395">
        <v>77328</v>
      </c>
      <c r="BJ30" s="345"/>
      <c r="BK30" s="343"/>
      <c r="BL30" s="343"/>
      <c r="BM30" s="343"/>
      <c r="BN30" s="395">
        <v>9825</v>
      </c>
      <c r="BO30" s="343"/>
      <c r="BP30" s="343"/>
      <c r="BQ30" s="343"/>
      <c r="BR30" s="343"/>
      <c r="BS30" s="343"/>
      <c r="BT30" s="343"/>
      <c r="BU30" s="343"/>
      <c r="BV30" s="343"/>
      <c r="BW30" s="344">
        <f t="shared" si="12"/>
        <v>9825</v>
      </c>
      <c r="BX30" s="345" t="s">
        <v>12</v>
      </c>
      <c r="BY30" s="344">
        <f t="shared" si="2"/>
        <v>1135934</v>
      </c>
      <c r="BZ30" s="345" t="s">
        <v>12</v>
      </c>
      <c r="CA30" s="344">
        <f t="shared" si="3"/>
        <v>305505</v>
      </c>
      <c r="CB30" s="345" t="s">
        <v>12</v>
      </c>
      <c r="CC30" s="346"/>
      <c r="CD30" s="345" t="s">
        <v>12</v>
      </c>
      <c r="CE30" s="344">
        <f t="shared" si="4"/>
        <v>1301263</v>
      </c>
      <c r="CF30" s="345"/>
      <c r="CG30" s="347"/>
      <c r="CH30" s="347"/>
      <c r="CI30" s="344">
        <f t="shared" si="13"/>
        <v>1301263</v>
      </c>
      <c r="CJ30" s="380" t="s">
        <v>732</v>
      </c>
      <c r="CK30" s="379"/>
      <c r="CL30" s="382" t="s">
        <v>196</v>
      </c>
      <c r="CP30" s="342" t="s">
        <v>12</v>
      </c>
      <c r="CS30" s="352" t="s">
        <v>197</v>
      </c>
      <c r="CT30" s="352" t="s">
        <v>87</v>
      </c>
      <c r="CV30" s="352" t="s">
        <v>198</v>
      </c>
      <c r="CZ30" s="352">
        <f>(+CO73)</f>
        <v>6802000.4500000002</v>
      </c>
    </row>
    <row r="31" spans="1:104" x14ac:dyDescent="0.2">
      <c r="A31" s="343">
        <f t="shared" si="5"/>
        <v>1</v>
      </c>
      <c r="B31" s="353" t="s">
        <v>480</v>
      </c>
      <c r="C31" s="395">
        <v>5840939</v>
      </c>
      <c r="D31" s="345"/>
      <c r="E31" s="395">
        <v>674372</v>
      </c>
      <c r="F31" s="343"/>
      <c r="G31" s="395">
        <v>274286</v>
      </c>
      <c r="H31" s="343"/>
      <c r="I31" s="343"/>
      <c r="J31" s="343"/>
      <c r="K31" s="343"/>
      <c r="L31" s="343"/>
      <c r="M31" s="395">
        <v>176626</v>
      </c>
      <c r="N31" s="344">
        <f t="shared" si="6"/>
        <v>1125284</v>
      </c>
      <c r="O31" s="345"/>
      <c r="P31" s="395">
        <v>1335965</v>
      </c>
      <c r="Q31" s="395">
        <v>203305</v>
      </c>
      <c r="R31" s="395">
        <v>1264397</v>
      </c>
      <c r="S31" s="395">
        <v>21258</v>
      </c>
      <c r="T31" s="343"/>
      <c r="U31" s="343"/>
      <c r="V31" s="343"/>
      <c r="W31" s="348">
        <f t="shared" si="7"/>
        <v>2824925</v>
      </c>
      <c r="X31" s="345"/>
      <c r="Y31" s="346"/>
      <c r="Z31" s="346"/>
      <c r="AA31" s="346"/>
      <c r="AB31" s="346"/>
      <c r="AC31" s="346"/>
      <c r="AD31" s="395">
        <v>377442</v>
      </c>
      <c r="AE31" s="344">
        <f t="shared" si="8"/>
        <v>377442</v>
      </c>
      <c r="AF31" s="345"/>
      <c r="AG31" s="344">
        <f t="shared" si="0"/>
        <v>4327651</v>
      </c>
      <c r="AH31" s="345"/>
      <c r="AI31" s="343"/>
      <c r="AJ31" s="343"/>
      <c r="AK31" s="343"/>
      <c r="AL31" s="343"/>
      <c r="AM31" s="344">
        <f t="shared" si="14"/>
        <v>0</v>
      </c>
      <c r="AN31" s="345"/>
      <c r="AO31" s="343"/>
      <c r="AP31" s="395">
        <v>3964</v>
      </c>
      <c r="AQ31" s="343"/>
      <c r="AR31" s="343"/>
      <c r="AS31" s="344">
        <f t="shared" si="9"/>
        <v>3964</v>
      </c>
      <c r="AT31" s="345"/>
      <c r="AU31" s="395">
        <v>848684</v>
      </c>
      <c r="AV31" s="395">
        <v>9282</v>
      </c>
      <c r="AW31" s="395">
        <v>252525</v>
      </c>
      <c r="AX31" s="395">
        <v>365600</v>
      </c>
      <c r="AY31" s="395">
        <v>28500</v>
      </c>
      <c r="AZ31" s="395">
        <v>11473</v>
      </c>
      <c r="BA31" s="344">
        <f t="shared" si="10"/>
        <v>1516064</v>
      </c>
      <c r="BB31" s="345"/>
      <c r="BC31" s="395">
        <v>343239</v>
      </c>
      <c r="BD31" s="395">
        <v>176912</v>
      </c>
      <c r="BE31" s="395">
        <v>135571</v>
      </c>
      <c r="BF31" s="343"/>
      <c r="BG31" s="344">
        <f t="shared" si="11"/>
        <v>655722</v>
      </c>
      <c r="BH31" s="345"/>
      <c r="BI31" s="395">
        <v>206377</v>
      </c>
      <c r="BJ31" s="345"/>
      <c r="BK31" s="343"/>
      <c r="BL31" s="343"/>
      <c r="BM31" s="395">
        <v>19511</v>
      </c>
      <c r="BN31" s="343"/>
      <c r="BO31" s="395">
        <v>13799</v>
      </c>
      <c r="BP31" s="343"/>
      <c r="BQ31" s="395">
        <v>6178</v>
      </c>
      <c r="BR31" s="343"/>
      <c r="BS31" s="343"/>
      <c r="BT31" s="343"/>
      <c r="BU31" s="343"/>
      <c r="BV31" s="395">
        <v>278312</v>
      </c>
      <c r="BW31" s="344">
        <f t="shared" si="12"/>
        <v>317800</v>
      </c>
      <c r="BX31" s="345" t="s">
        <v>12</v>
      </c>
      <c r="BY31" s="344">
        <f t="shared" si="2"/>
        <v>2699927</v>
      </c>
      <c r="BZ31" s="345" t="s">
        <v>12</v>
      </c>
      <c r="CA31" s="344">
        <f t="shared" si="3"/>
        <v>1627724</v>
      </c>
      <c r="CB31" s="345" t="s">
        <v>12</v>
      </c>
      <c r="CC31" s="346"/>
      <c r="CD31" s="345" t="s">
        <v>12</v>
      </c>
      <c r="CE31" s="344">
        <f t="shared" si="4"/>
        <v>7468663</v>
      </c>
      <c r="CF31" s="345"/>
      <c r="CG31" s="395">
        <v>4854631</v>
      </c>
      <c r="CH31" s="395">
        <v>2614032</v>
      </c>
      <c r="CI31" s="344">
        <f t="shared" si="13"/>
        <v>0</v>
      </c>
      <c r="CJ31" s="380" t="s">
        <v>732</v>
      </c>
      <c r="CK31" s="355"/>
      <c r="CL31" s="352" t="s">
        <v>200</v>
      </c>
      <c r="CO31" s="352">
        <f>(+Z75)</f>
        <v>0</v>
      </c>
      <c r="CP31" s="342" t="s">
        <v>12</v>
      </c>
      <c r="CQ31" s="352" t="s">
        <v>201</v>
      </c>
      <c r="CV31" s="352" t="s">
        <v>202</v>
      </c>
    </row>
    <row r="32" spans="1:104" x14ac:dyDescent="0.2">
      <c r="A32" s="343">
        <f t="shared" si="5"/>
        <v>1</v>
      </c>
      <c r="B32" s="353" t="s">
        <v>481</v>
      </c>
      <c r="C32" s="395">
        <v>4181294</v>
      </c>
      <c r="D32" s="345"/>
      <c r="E32" s="395">
        <v>1660952</v>
      </c>
      <c r="F32" s="343"/>
      <c r="G32" s="395">
        <v>244117</v>
      </c>
      <c r="H32" s="343"/>
      <c r="I32" s="343"/>
      <c r="J32" s="343"/>
      <c r="K32" s="343"/>
      <c r="L32" s="343"/>
      <c r="M32" s="395">
        <v>69677</v>
      </c>
      <c r="N32" s="344">
        <f t="shared" si="6"/>
        <v>1974746</v>
      </c>
      <c r="O32" s="345"/>
      <c r="P32" s="395">
        <v>1618471</v>
      </c>
      <c r="Q32" s="395">
        <v>346244</v>
      </c>
      <c r="R32" s="395">
        <v>1538371</v>
      </c>
      <c r="S32" s="343"/>
      <c r="T32" s="343"/>
      <c r="U32" s="395">
        <v>254460</v>
      </c>
      <c r="V32" s="343"/>
      <c r="W32" s="348">
        <f t="shared" si="7"/>
        <v>3757546</v>
      </c>
      <c r="X32" s="345">
        <v>0</v>
      </c>
      <c r="Y32" s="346"/>
      <c r="Z32" s="346"/>
      <c r="AA32" s="346"/>
      <c r="AB32" s="346"/>
      <c r="AC32" s="346"/>
      <c r="AD32" s="346"/>
      <c r="AE32" s="344">
        <f t="shared" si="8"/>
        <v>0</v>
      </c>
      <c r="AF32" s="345"/>
      <c r="AG32" s="344">
        <f t="shared" si="0"/>
        <v>5732292</v>
      </c>
      <c r="AH32" s="345"/>
      <c r="AI32" s="343"/>
      <c r="AJ32" s="343"/>
      <c r="AK32" s="343"/>
      <c r="AL32" s="343"/>
      <c r="AM32" s="344">
        <f t="shared" si="14"/>
        <v>0</v>
      </c>
      <c r="AN32" s="345"/>
      <c r="AO32" s="395">
        <v>1921286</v>
      </c>
      <c r="AP32" s="395">
        <v>408747</v>
      </c>
      <c r="AQ32" s="343"/>
      <c r="AR32" s="395">
        <v>110384</v>
      </c>
      <c r="AS32" s="344">
        <f t="shared" si="9"/>
        <v>2440417</v>
      </c>
      <c r="AT32" s="345"/>
      <c r="AU32" s="395">
        <v>697810</v>
      </c>
      <c r="AV32" s="395">
        <v>36559</v>
      </c>
      <c r="AW32" s="395">
        <v>21281</v>
      </c>
      <c r="AX32" s="395">
        <v>19587</v>
      </c>
      <c r="AY32" s="395">
        <v>91209</v>
      </c>
      <c r="AZ32" s="395">
        <v>440999</v>
      </c>
      <c r="BA32" s="344">
        <f t="shared" si="10"/>
        <v>1307445</v>
      </c>
      <c r="BB32" s="345"/>
      <c r="BC32" s="395">
        <v>8495</v>
      </c>
      <c r="BD32" s="395">
        <v>73980</v>
      </c>
      <c r="BE32" s="395">
        <v>278847</v>
      </c>
      <c r="BF32" s="343"/>
      <c r="BG32" s="344">
        <f t="shared" si="11"/>
        <v>361322</v>
      </c>
      <c r="BH32" s="345"/>
      <c r="BI32" s="395">
        <v>283864</v>
      </c>
      <c r="BJ32" s="345"/>
      <c r="BK32" s="395">
        <v>8874</v>
      </c>
      <c r="BL32" s="343"/>
      <c r="BM32" s="343"/>
      <c r="BN32" s="395">
        <v>16333</v>
      </c>
      <c r="BO32" s="395">
        <v>245498</v>
      </c>
      <c r="BP32" s="343"/>
      <c r="BQ32" s="343"/>
      <c r="BR32" s="343"/>
      <c r="BS32" s="343"/>
      <c r="BT32" s="395">
        <v>70525</v>
      </c>
      <c r="BU32" s="343"/>
      <c r="BV32" s="343"/>
      <c r="BW32" s="344">
        <f t="shared" si="12"/>
        <v>341230</v>
      </c>
      <c r="BX32" s="345" t="s">
        <v>12</v>
      </c>
      <c r="BY32" s="344">
        <f t="shared" si="2"/>
        <v>4734278</v>
      </c>
      <c r="BZ32" s="345" t="s">
        <v>12</v>
      </c>
      <c r="CA32" s="344">
        <f t="shared" si="3"/>
        <v>998014</v>
      </c>
      <c r="CB32" s="345" t="s">
        <v>12</v>
      </c>
      <c r="CC32" s="346"/>
      <c r="CD32" s="345" t="s">
        <v>12</v>
      </c>
      <c r="CE32" s="344">
        <f t="shared" si="4"/>
        <v>5179308</v>
      </c>
      <c r="CF32" s="345"/>
      <c r="CG32" s="395">
        <v>4216482</v>
      </c>
      <c r="CH32" s="395">
        <v>962826</v>
      </c>
      <c r="CI32" s="344">
        <f t="shared" si="13"/>
        <v>0</v>
      </c>
      <c r="CJ32" s="380" t="s">
        <v>732</v>
      </c>
      <c r="CK32" s="355"/>
      <c r="CL32" s="352" t="s">
        <v>204</v>
      </c>
      <c r="CO32" s="352">
        <f>(+AA75)</f>
        <v>1178606.69</v>
      </c>
      <c r="CP32" s="342" t="s">
        <v>12</v>
      </c>
      <c r="CQ32" s="352" t="s">
        <v>205</v>
      </c>
      <c r="CV32" s="352" t="s">
        <v>190</v>
      </c>
      <c r="CZ32" s="352">
        <f>(SUM(CZ30:CZ31))</f>
        <v>6802000.4500000002</v>
      </c>
    </row>
    <row r="33" spans="1:104" x14ac:dyDescent="0.2">
      <c r="A33" s="409">
        <f>((IF(OR(BY33&gt;0,CA33&gt;0),1,)))</f>
        <v>0</v>
      </c>
      <c r="B33" s="383" t="s">
        <v>482</v>
      </c>
      <c r="C33" s="346"/>
      <c r="D33" s="345"/>
      <c r="E33" s="343"/>
      <c r="F33" s="343"/>
      <c r="G33" s="343"/>
      <c r="H33" s="343"/>
      <c r="I33" s="343"/>
      <c r="J33" s="343"/>
      <c r="K33" s="343"/>
      <c r="L33" s="343"/>
      <c r="M33" s="343"/>
      <c r="N33" s="344">
        <f t="shared" si="6"/>
        <v>0</v>
      </c>
      <c r="O33" s="345"/>
      <c r="P33" s="343"/>
      <c r="Q33" s="343"/>
      <c r="R33" s="343"/>
      <c r="S33" s="343"/>
      <c r="T33" s="343"/>
      <c r="U33" s="343"/>
      <c r="V33" s="343"/>
      <c r="W33" s="348">
        <f t="shared" si="7"/>
        <v>0</v>
      </c>
      <c r="X33" s="345"/>
      <c r="Y33" s="346"/>
      <c r="Z33" s="346"/>
      <c r="AA33" s="346"/>
      <c r="AB33" s="346"/>
      <c r="AC33" s="346"/>
      <c r="AD33" s="346"/>
      <c r="AE33" s="344">
        <f t="shared" si="8"/>
        <v>0</v>
      </c>
      <c r="AF33" s="345"/>
      <c r="AG33" s="344">
        <f t="shared" si="0"/>
        <v>0</v>
      </c>
      <c r="AH33" s="345"/>
      <c r="AI33" s="343"/>
      <c r="AJ33" s="343"/>
      <c r="AK33" s="343"/>
      <c r="AL33" s="343"/>
      <c r="AM33" s="344">
        <f t="shared" si="14"/>
        <v>0</v>
      </c>
      <c r="AN33" s="345"/>
      <c r="AO33" s="343"/>
      <c r="AP33" s="343"/>
      <c r="AQ33" s="343"/>
      <c r="AR33" s="343"/>
      <c r="AS33" s="344">
        <f t="shared" si="9"/>
        <v>0</v>
      </c>
      <c r="AT33" s="345"/>
      <c r="AU33" s="343"/>
      <c r="AV33" s="343"/>
      <c r="AW33" s="343"/>
      <c r="AX33" s="343"/>
      <c r="AY33" s="343"/>
      <c r="AZ33" s="343"/>
      <c r="BA33" s="344">
        <f t="shared" si="10"/>
        <v>0</v>
      </c>
      <c r="BB33" s="345"/>
      <c r="BC33" s="343"/>
      <c r="BD33" s="343"/>
      <c r="BE33" s="343"/>
      <c r="BF33" s="343"/>
      <c r="BG33" s="344">
        <f t="shared" si="11"/>
        <v>0</v>
      </c>
      <c r="BH33" s="345"/>
      <c r="BI33" s="350"/>
      <c r="BJ33" s="345"/>
      <c r="BK33" s="343"/>
      <c r="BL33" s="343"/>
      <c r="BM33" s="343"/>
      <c r="BN33" s="343"/>
      <c r="BO33" s="343"/>
      <c r="BP33" s="343"/>
      <c r="BQ33" s="343"/>
      <c r="BR33" s="343"/>
      <c r="BS33" s="343"/>
      <c r="BT33" s="343"/>
      <c r="BU33" s="343"/>
      <c r="BV33" s="343"/>
      <c r="BW33" s="344">
        <f t="shared" si="12"/>
        <v>0</v>
      </c>
      <c r="BX33" s="345" t="s">
        <v>12</v>
      </c>
      <c r="BY33" s="344">
        <f t="shared" si="2"/>
        <v>0</v>
      </c>
      <c r="BZ33" s="345" t="s">
        <v>12</v>
      </c>
      <c r="CA33" s="344">
        <f t="shared" si="3"/>
        <v>0</v>
      </c>
      <c r="CB33" s="345" t="s">
        <v>12</v>
      </c>
      <c r="CC33" s="346"/>
      <c r="CD33" s="345" t="s">
        <v>12</v>
      </c>
      <c r="CE33" s="344">
        <f t="shared" si="4"/>
        <v>0</v>
      </c>
      <c r="CF33" s="345"/>
      <c r="CG33" s="347"/>
      <c r="CH33" s="347"/>
      <c r="CI33" s="344">
        <f t="shared" si="13"/>
        <v>0</v>
      </c>
      <c r="CJ33" s="380"/>
      <c r="CK33" s="355"/>
      <c r="CL33" s="352" t="s">
        <v>207</v>
      </c>
      <c r="CO33" s="352">
        <f>(+AB75)</f>
        <v>3695463.73</v>
      </c>
      <c r="CP33" s="342" t="s">
        <v>12</v>
      </c>
      <c r="CQ33" s="352" t="s">
        <v>208</v>
      </c>
      <c r="CV33" s="352" t="s">
        <v>209</v>
      </c>
    </row>
    <row r="34" spans="1:104" x14ac:dyDescent="0.2">
      <c r="A34" s="343">
        <f t="shared" si="5"/>
        <v>1</v>
      </c>
      <c r="B34" s="353" t="s">
        <v>483</v>
      </c>
      <c r="C34" s="395">
        <v>1415643</v>
      </c>
      <c r="D34" s="345"/>
      <c r="E34" s="395">
        <v>530922</v>
      </c>
      <c r="F34" s="343"/>
      <c r="G34" s="395">
        <v>107971</v>
      </c>
      <c r="H34" s="343"/>
      <c r="I34" s="343"/>
      <c r="J34" s="343"/>
      <c r="K34" s="343"/>
      <c r="L34" s="343"/>
      <c r="M34" s="395">
        <v>550</v>
      </c>
      <c r="N34" s="344">
        <f>(SUM(E34:M34))</f>
        <v>639443</v>
      </c>
      <c r="O34" s="345"/>
      <c r="P34" s="395">
        <v>806920</v>
      </c>
      <c r="Q34" s="395">
        <v>122341</v>
      </c>
      <c r="R34" s="395">
        <v>762430</v>
      </c>
      <c r="S34" s="395">
        <v>69855</v>
      </c>
      <c r="T34" s="343"/>
      <c r="U34" s="343"/>
      <c r="V34" s="395">
        <v>2010385</v>
      </c>
      <c r="W34" s="348">
        <f t="shared" si="7"/>
        <v>3771931</v>
      </c>
      <c r="X34" s="345"/>
      <c r="Y34" s="346"/>
      <c r="Z34" s="346"/>
      <c r="AA34" s="346"/>
      <c r="AB34" s="346"/>
      <c r="AC34" s="346"/>
      <c r="AD34" s="346"/>
      <c r="AE34" s="344">
        <f t="shared" si="8"/>
        <v>0</v>
      </c>
      <c r="AF34" s="345"/>
      <c r="AG34" s="344">
        <f t="shared" si="0"/>
        <v>4411374</v>
      </c>
      <c r="AH34" s="345"/>
      <c r="AI34" s="343"/>
      <c r="AJ34" s="343"/>
      <c r="AK34" s="343"/>
      <c r="AL34" s="343"/>
      <c r="AM34" s="344">
        <f t="shared" si="14"/>
        <v>0</v>
      </c>
      <c r="AN34" s="345"/>
      <c r="AO34" s="395">
        <v>2176132</v>
      </c>
      <c r="AP34" s="395">
        <v>17839</v>
      </c>
      <c r="AQ34" s="343"/>
      <c r="AR34" s="343"/>
      <c r="AS34" s="344">
        <f t="shared" si="9"/>
        <v>2193971</v>
      </c>
      <c r="AT34" s="345"/>
      <c r="AU34" s="395">
        <v>271909</v>
      </c>
      <c r="AV34" s="395">
        <v>20150</v>
      </c>
      <c r="AW34" s="395">
        <v>35400</v>
      </c>
      <c r="AX34" s="395">
        <v>13600</v>
      </c>
      <c r="AY34" s="343"/>
      <c r="AZ34" s="395">
        <v>587932</v>
      </c>
      <c r="BA34" s="344">
        <f t="shared" si="10"/>
        <v>928991</v>
      </c>
      <c r="BB34" s="345"/>
      <c r="BC34" s="343"/>
      <c r="BD34" s="395">
        <v>85187</v>
      </c>
      <c r="BE34" s="395">
        <v>122994</v>
      </c>
      <c r="BF34" s="343"/>
      <c r="BG34" s="344">
        <f t="shared" si="11"/>
        <v>208181</v>
      </c>
      <c r="BH34" s="345"/>
      <c r="BI34" s="395">
        <v>70934</v>
      </c>
      <c r="BJ34" s="345"/>
      <c r="BK34" s="343"/>
      <c r="BL34" s="343"/>
      <c r="BM34" s="343"/>
      <c r="BN34" s="395">
        <v>5700</v>
      </c>
      <c r="BO34" s="395">
        <v>149875</v>
      </c>
      <c r="BP34" s="343"/>
      <c r="BQ34" s="395">
        <v>4692</v>
      </c>
      <c r="BR34" s="343"/>
      <c r="BS34" s="343"/>
      <c r="BT34" s="395">
        <v>75116</v>
      </c>
      <c r="BU34" s="343"/>
      <c r="BV34" s="343"/>
      <c r="BW34" s="344">
        <f t="shared" si="12"/>
        <v>235383</v>
      </c>
      <c r="BX34" s="345" t="s">
        <v>12</v>
      </c>
      <c r="BY34" s="344">
        <f t="shared" si="2"/>
        <v>3637460</v>
      </c>
      <c r="BZ34" s="345" t="s">
        <v>12</v>
      </c>
      <c r="CA34" s="344">
        <f t="shared" si="3"/>
        <v>773914</v>
      </c>
      <c r="CB34" s="345" t="s">
        <v>12</v>
      </c>
      <c r="CC34" s="346"/>
      <c r="CD34" s="345" t="s">
        <v>12</v>
      </c>
      <c r="CE34" s="344">
        <f t="shared" si="4"/>
        <v>2189557</v>
      </c>
      <c r="CF34" s="345"/>
      <c r="CG34" s="395">
        <v>2054557</v>
      </c>
      <c r="CH34" s="395">
        <v>135000</v>
      </c>
      <c r="CI34" s="344">
        <f t="shared" si="13"/>
        <v>0</v>
      </c>
      <c r="CJ34" s="380" t="s">
        <v>732</v>
      </c>
      <c r="CK34" s="355"/>
      <c r="CL34" s="352" t="s">
        <v>211</v>
      </c>
      <c r="CO34" s="352">
        <f>(+AC75)</f>
        <v>2443613</v>
      </c>
      <c r="CP34" s="342" t="s">
        <v>12</v>
      </c>
      <c r="CQ34" s="352" t="s">
        <v>212</v>
      </c>
      <c r="CV34" s="352" t="s">
        <v>213</v>
      </c>
      <c r="CZ34" s="352">
        <f>(+CO74+CO75)</f>
        <v>30224014.02</v>
      </c>
    </row>
    <row r="35" spans="1:104" x14ac:dyDescent="0.2">
      <c r="A35" s="343">
        <f t="shared" si="5"/>
        <v>1</v>
      </c>
      <c r="B35" s="353" t="s">
        <v>484</v>
      </c>
      <c r="C35" s="395">
        <v>1477694</v>
      </c>
      <c r="D35" s="345"/>
      <c r="E35" s="395">
        <v>53862</v>
      </c>
      <c r="F35" s="343"/>
      <c r="G35" s="395">
        <v>107180</v>
      </c>
      <c r="H35" s="343"/>
      <c r="I35" s="343"/>
      <c r="J35" s="343"/>
      <c r="K35" s="343"/>
      <c r="L35" s="343"/>
      <c r="M35" s="395">
        <v>15744</v>
      </c>
      <c r="N35" s="344">
        <f t="shared" si="6"/>
        <v>176786</v>
      </c>
      <c r="O35" s="345"/>
      <c r="P35" s="395">
        <v>666572</v>
      </c>
      <c r="Q35" s="395">
        <v>117628</v>
      </c>
      <c r="R35" s="395">
        <v>731073</v>
      </c>
      <c r="S35" s="343"/>
      <c r="T35" s="343"/>
      <c r="U35" s="343"/>
      <c r="V35" s="395">
        <v>1967034</v>
      </c>
      <c r="W35" s="349">
        <f>(SUM(P35:V35))</f>
        <v>3482307</v>
      </c>
      <c r="X35" s="345"/>
      <c r="Y35" s="395">
        <v>359565</v>
      </c>
      <c r="Z35" s="346"/>
      <c r="AA35" s="346"/>
      <c r="AB35" s="346"/>
      <c r="AC35" s="346"/>
      <c r="AD35" s="346"/>
      <c r="AE35" s="344">
        <f t="shared" si="8"/>
        <v>359565</v>
      </c>
      <c r="AF35" s="345"/>
      <c r="AG35" s="344">
        <f t="shared" si="0"/>
        <v>4018658</v>
      </c>
      <c r="AH35" s="345"/>
      <c r="AI35" s="343"/>
      <c r="AJ35" s="343"/>
      <c r="AK35" s="343"/>
      <c r="AL35" s="343"/>
      <c r="AM35" s="344">
        <f t="shared" si="14"/>
        <v>0</v>
      </c>
      <c r="AN35" s="345"/>
      <c r="AO35" s="395">
        <v>1307773</v>
      </c>
      <c r="AP35" s="395">
        <v>477</v>
      </c>
      <c r="AQ35" s="343"/>
      <c r="AR35" s="343"/>
      <c r="AS35" s="344">
        <f t="shared" si="9"/>
        <v>1308250</v>
      </c>
      <c r="AT35" s="345"/>
      <c r="AU35" s="395">
        <v>98957</v>
      </c>
      <c r="AV35" s="395">
        <v>93152</v>
      </c>
      <c r="AW35" s="395">
        <v>117350</v>
      </c>
      <c r="AX35" s="395">
        <v>421256</v>
      </c>
      <c r="AY35" s="343"/>
      <c r="AZ35" s="343"/>
      <c r="BA35" s="344">
        <f t="shared" si="10"/>
        <v>730715</v>
      </c>
      <c r="BB35" s="345"/>
      <c r="BC35" s="395">
        <v>393396</v>
      </c>
      <c r="BD35" s="343"/>
      <c r="BE35" s="395">
        <v>77783</v>
      </c>
      <c r="BF35" s="343"/>
      <c r="BG35" s="344">
        <f t="shared" si="11"/>
        <v>471179</v>
      </c>
      <c r="BH35" s="345"/>
      <c r="BI35" s="395">
        <v>17803</v>
      </c>
      <c r="BJ35" s="345"/>
      <c r="BK35" s="343"/>
      <c r="BL35" s="343"/>
      <c r="BM35" s="343"/>
      <c r="BN35" s="343"/>
      <c r="BO35" s="395">
        <v>308652</v>
      </c>
      <c r="BP35" s="343"/>
      <c r="BQ35" s="343"/>
      <c r="BR35" s="343"/>
      <c r="BS35" s="343"/>
      <c r="BT35" s="343"/>
      <c r="BU35" s="343"/>
      <c r="BV35" s="343"/>
      <c r="BW35" s="344">
        <f t="shared" si="12"/>
        <v>308652</v>
      </c>
      <c r="BX35" s="345" t="s">
        <v>12</v>
      </c>
      <c r="BY35" s="344">
        <f t="shared" si="2"/>
        <v>2836599</v>
      </c>
      <c r="BZ35" s="345" t="s">
        <v>12</v>
      </c>
      <c r="CA35" s="344">
        <f t="shared" si="3"/>
        <v>1182059</v>
      </c>
      <c r="CB35" s="345" t="s">
        <v>12</v>
      </c>
      <c r="CC35" s="346"/>
      <c r="CD35" s="345" t="s">
        <v>12</v>
      </c>
      <c r="CE35" s="344">
        <f t="shared" si="4"/>
        <v>2659753</v>
      </c>
      <c r="CF35" s="345"/>
      <c r="CG35" s="395">
        <v>2038753</v>
      </c>
      <c r="CH35" s="395">
        <v>621000</v>
      </c>
      <c r="CI35" s="344">
        <f t="shared" si="13"/>
        <v>0</v>
      </c>
      <c r="CJ35" s="380" t="s">
        <v>732</v>
      </c>
      <c r="CK35" s="355"/>
      <c r="CL35" s="352" t="s">
        <v>215</v>
      </c>
      <c r="CO35" s="352">
        <f>(+AD75)</f>
        <v>1813677.1400000001</v>
      </c>
      <c r="CP35" s="342" t="s">
        <v>12</v>
      </c>
      <c r="CV35" s="352" t="s">
        <v>216</v>
      </c>
      <c r="CZ35" s="352">
        <f>(+CZ20+CZ28+CZ32+CZ34)</f>
        <v>404593837.36999995</v>
      </c>
    </row>
    <row r="36" spans="1:104" x14ac:dyDescent="0.2">
      <c r="A36" s="343">
        <f t="shared" si="5"/>
        <v>1</v>
      </c>
      <c r="B36" s="353" t="s">
        <v>485</v>
      </c>
      <c r="C36" s="395">
        <v>795844</v>
      </c>
      <c r="D36" s="345"/>
      <c r="E36" s="395">
        <v>17072</v>
      </c>
      <c r="F36" s="343"/>
      <c r="G36" s="395">
        <v>45014</v>
      </c>
      <c r="H36" s="343"/>
      <c r="I36" s="343"/>
      <c r="J36" s="343"/>
      <c r="K36" s="343"/>
      <c r="L36" s="343"/>
      <c r="M36" s="395">
        <v>14307</v>
      </c>
      <c r="N36" s="344">
        <f t="shared" si="6"/>
        <v>76393</v>
      </c>
      <c r="O36" s="345"/>
      <c r="P36" s="395">
        <v>128746</v>
      </c>
      <c r="Q36" s="343"/>
      <c r="R36" s="343"/>
      <c r="S36" s="395">
        <v>22769</v>
      </c>
      <c r="T36" s="395">
        <v>140924</v>
      </c>
      <c r="U36" s="343"/>
      <c r="V36" s="395">
        <v>1175</v>
      </c>
      <c r="W36" s="349">
        <f>(SUM(P36:V36))</f>
        <v>293614</v>
      </c>
      <c r="X36" s="345"/>
      <c r="Y36" s="395">
        <v>149932</v>
      </c>
      <c r="Z36" s="346"/>
      <c r="AA36" s="346"/>
      <c r="AB36" s="346"/>
      <c r="AC36" s="346"/>
      <c r="AD36" s="346"/>
      <c r="AE36" s="344">
        <f t="shared" si="8"/>
        <v>149932</v>
      </c>
      <c r="AF36" s="345"/>
      <c r="AG36" s="344">
        <f t="shared" si="0"/>
        <v>519939</v>
      </c>
      <c r="AH36" s="345"/>
      <c r="AI36" s="343"/>
      <c r="AJ36" s="343"/>
      <c r="AK36" s="343"/>
      <c r="AL36" s="343"/>
      <c r="AM36" s="344">
        <f t="shared" si="14"/>
        <v>0</v>
      </c>
      <c r="AN36" s="345"/>
      <c r="AO36" s="395">
        <v>3174</v>
      </c>
      <c r="AP36" s="343"/>
      <c r="AQ36" s="343"/>
      <c r="AR36" s="343"/>
      <c r="AS36" s="344">
        <f t="shared" si="9"/>
        <v>3174</v>
      </c>
      <c r="AT36" s="345"/>
      <c r="AU36" s="395">
        <v>33678</v>
      </c>
      <c r="AV36" s="395">
        <v>2174</v>
      </c>
      <c r="AW36" s="395">
        <v>23893</v>
      </c>
      <c r="AX36" s="395">
        <v>141624</v>
      </c>
      <c r="AY36" s="343"/>
      <c r="AZ36" s="343"/>
      <c r="BA36" s="344">
        <f t="shared" si="10"/>
        <v>201369</v>
      </c>
      <c r="BB36" s="345"/>
      <c r="BC36" s="343"/>
      <c r="BD36" s="343"/>
      <c r="BE36" s="395">
        <v>9594</v>
      </c>
      <c r="BF36" s="343"/>
      <c r="BG36" s="344">
        <f t="shared" si="11"/>
        <v>9594</v>
      </c>
      <c r="BH36" s="345"/>
      <c r="BI36" s="395">
        <v>12073</v>
      </c>
      <c r="BJ36" s="345"/>
      <c r="BK36" s="343"/>
      <c r="BL36" s="343"/>
      <c r="BM36" s="343"/>
      <c r="BN36" s="343"/>
      <c r="BO36" s="343"/>
      <c r="BP36" s="343"/>
      <c r="BQ36" s="343"/>
      <c r="BR36" s="343"/>
      <c r="BS36" s="343"/>
      <c r="BT36" s="343"/>
      <c r="BU36" s="343"/>
      <c r="BV36" s="343"/>
      <c r="BW36" s="344">
        <f t="shared" si="12"/>
        <v>0</v>
      </c>
      <c r="BX36" s="345" t="s">
        <v>12</v>
      </c>
      <c r="BY36" s="344">
        <f t="shared" si="2"/>
        <v>226210</v>
      </c>
      <c r="BZ36" s="345" t="s">
        <v>12</v>
      </c>
      <c r="CA36" s="344">
        <f t="shared" si="3"/>
        <v>293729</v>
      </c>
      <c r="CB36" s="345" t="s">
        <v>12</v>
      </c>
      <c r="CC36" s="395">
        <v>39086</v>
      </c>
      <c r="CD36" s="345" t="s">
        <v>12</v>
      </c>
      <c r="CE36" s="344">
        <f t="shared" si="4"/>
        <v>1128659</v>
      </c>
      <c r="CF36" s="345"/>
      <c r="CG36" s="395">
        <v>903659</v>
      </c>
      <c r="CH36" s="395">
        <v>225000</v>
      </c>
      <c r="CI36" s="344">
        <f t="shared" si="13"/>
        <v>0</v>
      </c>
      <c r="CJ36" s="380" t="s">
        <v>732</v>
      </c>
      <c r="CK36" s="355"/>
      <c r="CL36" s="352" t="s">
        <v>218</v>
      </c>
      <c r="CO36" s="352">
        <f>(+AE75)</f>
        <v>12930796.560000001</v>
      </c>
      <c r="CP36" s="342" t="s">
        <v>12</v>
      </c>
    </row>
    <row r="37" spans="1:104" x14ac:dyDescent="0.2">
      <c r="A37" s="343">
        <f t="shared" si="5"/>
        <v>1</v>
      </c>
      <c r="B37" s="353" t="s">
        <v>486</v>
      </c>
      <c r="C37" s="395">
        <v>884287</v>
      </c>
      <c r="D37" s="345"/>
      <c r="E37" s="395">
        <v>188891</v>
      </c>
      <c r="F37" s="343"/>
      <c r="G37" s="395">
        <v>85299</v>
      </c>
      <c r="H37" s="395">
        <v>160552</v>
      </c>
      <c r="I37" s="343"/>
      <c r="J37" s="343"/>
      <c r="K37" s="343"/>
      <c r="L37" s="343"/>
      <c r="M37" s="395">
        <v>16165</v>
      </c>
      <c r="N37" s="344">
        <f t="shared" si="6"/>
        <v>450907</v>
      </c>
      <c r="O37" s="345">
        <v>0</v>
      </c>
      <c r="P37" s="395">
        <v>599494</v>
      </c>
      <c r="Q37" s="395">
        <v>22936</v>
      </c>
      <c r="R37" s="395">
        <v>88949</v>
      </c>
      <c r="S37" s="395">
        <v>4201</v>
      </c>
      <c r="T37" s="343"/>
      <c r="U37" s="343"/>
      <c r="V37" s="395">
        <v>2000000</v>
      </c>
      <c r="W37" s="349">
        <f>(SUM(P37:V37))</f>
        <v>2715580</v>
      </c>
      <c r="X37" s="345"/>
      <c r="Y37" s="346"/>
      <c r="Z37" s="346"/>
      <c r="AA37" s="346"/>
      <c r="AB37" s="346"/>
      <c r="AC37" s="346"/>
      <c r="AD37" s="346"/>
      <c r="AE37" s="344">
        <f t="shared" si="8"/>
        <v>0</v>
      </c>
      <c r="AF37" s="345"/>
      <c r="AG37" s="344">
        <f t="shared" si="0"/>
        <v>3166487</v>
      </c>
      <c r="AH37" s="345"/>
      <c r="AI37" s="343"/>
      <c r="AJ37" s="343"/>
      <c r="AK37" s="343"/>
      <c r="AL37" s="343"/>
      <c r="AM37" s="344">
        <f t="shared" si="14"/>
        <v>0</v>
      </c>
      <c r="AN37" s="345"/>
      <c r="AO37" s="395">
        <v>2078255</v>
      </c>
      <c r="AP37" s="395">
        <v>79879</v>
      </c>
      <c r="AQ37" s="343"/>
      <c r="AR37" s="395">
        <v>2035</v>
      </c>
      <c r="AS37" s="344">
        <f t="shared" si="9"/>
        <v>2160169</v>
      </c>
      <c r="AT37" s="345"/>
      <c r="AU37" s="395">
        <v>188725</v>
      </c>
      <c r="AV37" s="395">
        <v>13581</v>
      </c>
      <c r="AW37" s="395">
        <v>18739</v>
      </c>
      <c r="AX37" s="395">
        <v>14150</v>
      </c>
      <c r="AY37" s="343"/>
      <c r="AZ37" s="395">
        <v>2147</v>
      </c>
      <c r="BA37" s="344">
        <f t="shared" si="10"/>
        <v>237342</v>
      </c>
      <c r="BB37" s="345"/>
      <c r="BC37" s="343"/>
      <c r="BD37" s="395">
        <v>51118</v>
      </c>
      <c r="BE37" s="395">
        <v>54859</v>
      </c>
      <c r="BF37" s="343"/>
      <c r="BG37" s="344">
        <f t="shared" si="11"/>
        <v>105977</v>
      </c>
      <c r="BH37" s="345"/>
      <c r="BI37" s="395">
        <v>37334</v>
      </c>
      <c r="BJ37" s="345"/>
      <c r="BK37" s="343"/>
      <c r="BL37" s="343"/>
      <c r="BM37" s="343"/>
      <c r="BN37" s="395">
        <v>27071</v>
      </c>
      <c r="BO37" s="395">
        <v>10082</v>
      </c>
      <c r="BP37" s="343"/>
      <c r="BQ37" s="343"/>
      <c r="BR37" s="343"/>
      <c r="BS37" s="343"/>
      <c r="BT37" s="343"/>
      <c r="BU37" s="343"/>
      <c r="BV37" s="343"/>
      <c r="BW37" s="344">
        <f t="shared" si="12"/>
        <v>37153</v>
      </c>
      <c r="BX37" s="345" t="s">
        <v>12</v>
      </c>
      <c r="BY37" s="344">
        <f t="shared" si="2"/>
        <v>2577975</v>
      </c>
      <c r="BZ37" s="345" t="s">
        <v>12</v>
      </c>
      <c r="CA37" s="344">
        <f t="shared" si="3"/>
        <v>588512</v>
      </c>
      <c r="CB37" s="345" t="s">
        <v>12</v>
      </c>
      <c r="CC37" s="346"/>
      <c r="CD37" s="345" t="s">
        <v>12</v>
      </c>
      <c r="CE37" s="344">
        <f t="shared" si="4"/>
        <v>1472799</v>
      </c>
      <c r="CF37" s="345"/>
      <c r="CG37" s="395">
        <v>1417129</v>
      </c>
      <c r="CH37" s="395">
        <v>55670</v>
      </c>
      <c r="CI37" s="344">
        <f t="shared" si="13"/>
        <v>0</v>
      </c>
      <c r="CJ37" s="380" t="s">
        <v>732</v>
      </c>
      <c r="CK37" s="355"/>
      <c r="CP37" s="342" t="s">
        <v>12</v>
      </c>
      <c r="CQ37" s="352" t="s">
        <v>220</v>
      </c>
      <c r="CW37" s="352" t="s">
        <v>221</v>
      </c>
    </row>
    <row r="38" spans="1:104" x14ac:dyDescent="0.2">
      <c r="A38" s="343">
        <f t="shared" si="5"/>
        <v>1</v>
      </c>
      <c r="B38" s="353" t="s">
        <v>487</v>
      </c>
      <c r="C38" s="343"/>
      <c r="D38" s="345"/>
      <c r="E38" s="395">
        <v>1015467</v>
      </c>
      <c r="F38" s="395">
        <v>10000</v>
      </c>
      <c r="G38" s="395">
        <v>58899</v>
      </c>
      <c r="H38" s="343"/>
      <c r="I38" s="343"/>
      <c r="J38" s="343"/>
      <c r="K38" s="343"/>
      <c r="L38" s="343"/>
      <c r="M38" s="395">
        <v>10916</v>
      </c>
      <c r="N38" s="344">
        <f>+(SUM(E38:M38))</f>
        <v>1095282</v>
      </c>
      <c r="O38" s="345"/>
      <c r="P38" s="395">
        <v>902264</v>
      </c>
      <c r="Q38" s="395">
        <v>201634</v>
      </c>
      <c r="R38" s="395">
        <v>852245</v>
      </c>
      <c r="S38" s="395">
        <v>20042</v>
      </c>
      <c r="T38" s="343"/>
      <c r="U38" s="343"/>
      <c r="V38" s="343"/>
      <c r="W38" s="349">
        <f>(SUM(P38:V38))</f>
        <v>1976185</v>
      </c>
      <c r="X38" s="345"/>
      <c r="Y38" s="346"/>
      <c r="Z38" s="346"/>
      <c r="AA38" s="346"/>
      <c r="AB38" s="346"/>
      <c r="AC38" s="346"/>
      <c r="AD38" s="346"/>
      <c r="AE38" s="344">
        <f t="shared" si="8"/>
        <v>0</v>
      </c>
      <c r="AF38" s="345"/>
      <c r="AG38" s="344">
        <f t="shared" si="0"/>
        <v>3071467</v>
      </c>
      <c r="AH38" s="345"/>
      <c r="AI38" s="343"/>
      <c r="AJ38" s="343"/>
      <c r="AK38" s="343"/>
      <c r="AL38" s="343"/>
      <c r="AM38" s="344">
        <f t="shared" si="14"/>
        <v>0</v>
      </c>
      <c r="AN38" s="345"/>
      <c r="AO38" s="395">
        <v>1218570</v>
      </c>
      <c r="AP38" s="343"/>
      <c r="AQ38" s="343"/>
      <c r="AR38" s="343"/>
      <c r="AS38" s="344">
        <f t="shared" si="9"/>
        <v>1218570</v>
      </c>
      <c r="AT38" s="345"/>
      <c r="AU38" s="395">
        <v>104403</v>
      </c>
      <c r="AV38" s="395">
        <v>115631</v>
      </c>
      <c r="AW38" s="395">
        <v>64597</v>
      </c>
      <c r="AX38" s="343"/>
      <c r="AY38" s="395">
        <v>1167</v>
      </c>
      <c r="AZ38" s="395">
        <v>209461</v>
      </c>
      <c r="BA38" s="344">
        <f t="shared" si="10"/>
        <v>495259</v>
      </c>
      <c r="BB38" s="345"/>
      <c r="BC38" s="395">
        <v>142166</v>
      </c>
      <c r="BD38" s="395">
        <v>16237</v>
      </c>
      <c r="BE38" s="395">
        <v>86886</v>
      </c>
      <c r="BF38" s="343"/>
      <c r="BG38" s="344">
        <f t="shared" si="11"/>
        <v>245289</v>
      </c>
      <c r="BH38" s="345"/>
      <c r="BI38" s="395">
        <v>508385</v>
      </c>
      <c r="BJ38" s="345"/>
      <c r="BK38" s="343"/>
      <c r="BL38" s="343"/>
      <c r="BM38" s="343"/>
      <c r="BN38" s="395">
        <v>22812</v>
      </c>
      <c r="BO38" s="343"/>
      <c r="BP38" s="343"/>
      <c r="BQ38" s="395">
        <v>8482</v>
      </c>
      <c r="BR38" s="343"/>
      <c r="BS38" s="343"/>
      <c r="BT38" s="395">
        <v>61260</v>
      </c>
      <c r="BU38" s="343"/>
      <c r="BV38" s="343"/>
      <c r="BW38" s="344">
        <f t="shared" si="12"/>
        <v>92554</v>
      </c>
      <c r="BX38" s="345" t="s">
        <v>12</v>
      </c>
      <c r="BY38" s="344">
        <f t="shared" si="2"/>
        <v>2560057</v>
      </c>
      <c r="BZ38" s="345" t="s">
        <v>12</v>
      </c>
      <c r="CA38" s="344">
        <f t="shared" si="3"/>
        <v>511410</v>
      </c>
      <c r="CB38" s="345" t="s">
        <v>12</v>
      </c>
      <c r="CC38" s="346"/>
      <c r="CD38" s="345"/>
      <c r="CE38" s="344">
        <f>(+CA38+CC38+C38)</f>
        <v>511410</v>
      </c>
      <c r="CF38" s="345"/>
      <c r="CG38" s="395">
        <v>511410</v>
      </c>
      <c r="CH38" s="347"/>
      <c r="CI38" s="344">
        <f>CE38-CG38-CH38</f>
        <v>0</v>
      </c>
      <c r="CJ38" s="380" t="s">
        <v>732</v>
      </c>
      <c r="CK38" s="355"/>
      <c r="CP38" s="342" t="s">
        <v>12</v>
      </c>
      <c r="CQ38" s="352" t="s">
        <v>223</v>
      </c>
    </row>
    <row r="39" spans="1:104" x14ac:dyDescent="0.2">
      <c r="A39" s="343">
        <f t="shared" si="5"/>
        <v>1</v>
      </c>
      <c r="B39" s="353" t="s">
        <v>488</v>
      </c>
      <c r="C39" s="395">
        <v>1212541</v>
      </c>
      <c r="D39" s="345"/>
      <c r="E39" s="395">
        <v>537288</v>
      </c>
      <c r="F39" s="343"/>
      <c r="G39" s="395">
        <v>46590</v>
      </c>
      <c r="H39" s="343"/>
      <c r="I39" s="343"/>
      <c r="J39" s="343"/>
      <c r="K39" s="343"/>
      <c r="L39" s="343"/>
      <c r="M39" s="395">
        <v>7331</v>
      </c>
      <c r="N39" s="344">
        <f t="shared" si="6"/>
        <v>591209</v>
      </c>
      <c r="O39" s="345"/>
      <c r="P39" s="395">
        <v>1709445</v>
      </c>
      <c r="Q39" s="395">
        <v>59010</v>
      </c>
      <c r="R39" s="343"/>
      <c r="S39" s="343"/>
      <c r="T39" s="395">
        <v>168381</v>
      </c>
      <c r="U39" s="395">
        <v>2898</v>
      </c>
      <c r="V39" s="343"/>
      <c r="W39" s="348">
        <f t="shared" si="7"/>
        <v>1939734</v>
      </c>
      <c r="X39" s="345"/>
      <c r="Y39" s="346"/>
      <c r="Z39" s="346"/>
      <c r="AA39" s="346"/>
      <c r="AB39" s="346"/>
      <c r="AC39" s="346"/>
      <c r="AD39" s="346"/>
      <c r="AE39" s="344">
        <f t="shared" si="8"/>
        <v>0</v>
      </c>
      <c r="AF39" s="345"/>
      <c r="AG39" s="344">
        <f t="shared" si="0"/>
        <v>2530943</v>
      </c>
      <c r="AH39" s="345"/>
      <c r="AI39" s="343"/>
      <c r="AJ39" s="343"/>
      <c r="AK39" s="343"/>
      <c r="AL39" s="343"/>
      <c r="AM39" s="344">
        <f t="shared" si="14"/>
        <v>0</v>
      </c>
      <c r="AN39" s="345"/>
      <c r="AO39" s="395">
        <v>195650</v>
      </c>
      <c r="AP39" s="395">
        <v>57344</v>
      </c>
      <c r="AQ39" s="343"/>
      <c r="AR39" s="343"/>
      <c r="AS39" s="344">
        <f t="shared" si="9"/>
        <v>252994</v>
      </c>
      <c r="AT39" s="345"/>
      <c r="AU39" s="395">
        <v>848732</v>
      </c>
      <c r="AV39" s="395">
        <v>41776</v>
      </c>
      <c r="AW39" s="395">
        <v>50244</v>
      </c>
      <c r="AX39" s="395">
        <v>273560</v>
      </c>
      <c r="AY39" s="395">
        <v>17352</v>
      </c>
      <c r="AZ39" s="395">
        <v>9549</v>
      </c>
      <c r="BA39" s="344">
        <f t="shared" si="10"/>
        <v>1241213</v>
      </c>
      <c r="BB39" s="345"/>
      <c r="BC39" s="395">
        <v>506630</v>
      </c>
      <c r="BD39" s="343"/>
      <c r="BE39" s="395">
        <v>97478</v>
      </c>
      <c r="BF39" s="343"/>
      <c r="BG39" s="344">
        <f t="shared" si="11"/>
        <v>604108</v>
      </c>
      <c r="BH39" s="345"/>
      <c r="BI39" s="395">
        <v>101317</v>
      </c>
      <c r="BJ39" s="345"/>
      <c r="BK39" s="343"/>
      <c r="BL39" s="343"/>
      <c r="BM39" s="343"/>
      <c r="BN39" s="395">
        <v>6090</v>
      </c>
      <c r="BO39" s="395">
        <v>26992</v>
      </c>
      <c r="BP39" s="343"/>
      <c r="BQ39" s="343"/>
      <c r="BR39" s="343"/>
      <c r="BS39" s="343"/>
      <c r="BT39" s="343"/>
      <c r="BU39" s="343"/>
      <c r="BV39" s="343"/>
      <c r="BW39" s="344">
        <f t="shared" si="12"/>
        <v>33082</v>
      </c>
      <c r="BX39" s="345" t="s">
        <v>12</v>
      </c>
      <c r="BY39" s="344">
        <f t="shared" si="2"/>
        <v>2232714</v>
      </c>
      <c r="BZ39" s="345" t="s">
        <v>12</v>
      </c>
      <c r="CA39" s="344">
        <f t="shared" si="3"/>
        <v>298229</v>
      </c>
      <c r="CB39" s="345" t="s">
        <v>12</v>
      </c>
      <c r="CC39" s="346"/>
      <c r="CD39" s="345" t="s">
        <v>12</v>
      </c>
      <c r="CE39" s="344">
        <f t="shared" si="4"/>
        <v>1510770</v>
      </c>
      <c r="CF39" s="345"/>
      <c r="CG39" s="395">
        <v>1510770</v>
      </c>
      <c r="CH39" s="347"/>
      <c r="CI39" s="344">
        <f t="shared" si="13"/>
        <v>0</v>
      </c>
      <c r="CJ39" s="380" t="s">
        <v>732</v>
      </c>
      <c r="CK39" s="355"/>
      <c r="CP39" s="342" t="s">
        <v>12</v>
      </c>
    </row>
    <row r="40" spans="1:104" x14ac:dyDescent="0.2">
      <c r="A40" s="343">
        <f t="shared" si="5"/>
        <v>1</v>
      </c>
      <c r="B40" s="353" t="s">
        <v>489</v>
      </c>
      <c r="C40" s="395">
        <v>700000</v>
      </c>
      <c r="D40" s="345"/>
      <c r="E40" s="395">
        <v>113535</v>
      </c>
      <c r="F40" s="395">
        <v>30000</v>
      </c>
      <c r="G40" s="395">
        <v>25216</v>
      </c>
      <c r="H40" s="343"/>
      <c r="I40" s="343"/>
      <c r="J40" s="343"/>
      <c r="K40" s="343"/>
      <c r="L40" s="343"/>
      <c r="M40" s="395">
        <v>19082</v>
      </c>
      <c r="N40" s="344">
        <f t="shared" si="6"/>
        <v>187833</v>
      </c>
      <c r="O40" s="345"/>
      <c r="P40" s="395">
        <v>854259</v>
      </c>
      <c r="Q40" s="395">
        <v>129357</v>
      </c>
      <c r="R40" s="395">
        <v>806711</v>
      </c>
      <c r="S40" s="395">
        <v>18343</v>
      </c>
      <c r="T40" s="343"/>
      <c r="U40" s="343"/>
      <c r="V40" s="343"/>
      <c r="W40" s="348">
        <f t="shared" si="7"/>
        <v>1808670</v>
      </c>
      <c r="X40" s="345"/>
      <c r="Y40" s="346"/>
      <c r="Z40" s="346"/>
      <c r="AA40" s="346"/>
      <c r="AB40" s="346"/>
      <c r="AC40" s="346"/>
      <c r="AD40" s="346"/>
      <c r="AE40" s="344">
        <f t="shared" si="8"/>
        <v>0</v>
      </c>
      <c r="AF40" s="345"/>
      <c r="AG40" s="344">
        <f t="shared" si="0"/>
        <v>1996503</v>
      </c>
      <c r="AH40" s="345"/>
      <c r="AI40" s="343"/>
      <c r="AJ40" s="343"/>
      <c r="AK40" s="343"/>
      <c r="AL40" s="343"/>
      <c r="AM40" s="344">
        <f t="shared" si="14"/>
        <v>0</v>
      </c>
      <c r="AN40" s="345"/>
      <c r="AO40" s="395">
        <v>278511</v>
      </c>
      <c r="AP40" s="395">
        <v>50404</v>
      </c>
      <c r="AQ40" s="343"/>
      <c r="AR40" s="343"/>
      <c r="AS40" s="344">
        <f t="shared" si="9"/>
        <v>328915</v>
      </c>
      <c r="AT40" s="345"/>
      <c r="AU40" s="395">
        <v>445660</v>
      </c>
      <c r="AV40" s="395">
        <v>14505</v>
      </c>
      <c r="AW40" s="395">
        <v>5273</v>
      </c>
      <c r="AX40" s="343"/>
      <c r="AY40" s="343"/>
      <c r="AZ40" s="395">
        <v>406</v>
      </c>
      <c r="BA40" s="344">
        <f t="shared" si="10"/>
        <v>465844</v>
      </c>
      <c r="BB40" s="345"/>
      <c r="BC40" s="395">
        <v>40000</v>
      </c>
      <c r="BD40" s="395">
        <v>110000</v>
      </c>
      <c r="BE40" s="395">
        <v>69991</v>
      </c>
      <c r="BF40" s="343"/>
      <c r="BG40" s="344">
        <f t="shared" si="11"/>
        <v>219991</v>
      </c>
      <c r="BH40" s="345"/>
      <c r="BI40" s="395">
        <v>237889</v>
      </c>
      <c r="BJ40" s="345"/>
      <c r="BK40" s="343"/>
      <c r="BL40" s="343"/>
      <c r="BM40" s="395">
        <v>5000</v>
      </c>
      <c r="BN40" s="343"/>
      <c r="BO40" s="395">
        <v>5500</v>
      </c>
      <c r="BP40" s="343"/>
      <c r="BQ40" s="343"/>
      <c r="BR40" s="343"/>
      <c r="BS40" s="343"/>
      <c r="BT40" s="343"/>
      <c r="BU40" s="343"/>
      <c r="BV40" s="395">
        <v>33364</v>
      </c>
      <c r="BW40" s="344">
        <f t="shared" si="12"/>
        <v>43864</v>
      </c>
      <c r="BX40" s="345" t="s">
        <v>12</v>
      </c>
      <c r="BY40" s="344">
        <f t="shared" si="2"/>
        <v>1296503</v>
      </c>
      <c r="BZ40" s="345" t="s">
        <v>12</v>
      </c>
      <c r="CA40" s="344">
        <f t="shared" si="3"/>
        <v>700000</v>
      </c>
      <c r="CB40" s="345" t="s">
        <v>12</v>
      </c>
      <c r="CC40" s="346"/>
      <c r="CD40" s="345" t="s">
        <v>12</v>
      </c>
      <c r="CE40" s="344">
        <f t="shared" si="4"/>
        <v>1400000</v>
      </c>
      <c r="CF40" s="345"/>
      <c r="CG40" s="395">
        <v>700000</v>
      </c>
      <c r="CH40" s="395">
        <v>697257</v>
      </c>
      <c r="CI40" s="344">
        <f t="shared" si="13"/>
        <v>2743</v>
      </c>
      <c r="CJ40" s="380" t="s">
        <v>732</v>
      </c>
      <c r="CK40" s="355"/>
      <c r="CP40" s="342" t="s">
        <v>12</v>
      </c>
      <c r="CQ40" s="352" t="s">
        <v>226</v>
      </c>
    </row>
    <row r="41" spans="1:104" x14ac:dyDescent="0.2">
      <c r="A41" s="343">
        <f t="shared" si="5"/>
        <v>1</v>
      </c>
      <c r="B41" s="353" t="s">
        <v>490</v>
      </c>
      <c r="C41" s="395">
        <v>4745781</v>
      </c>
      <c r="D41" s="345"/>
      <c r="E41" s="395">
        <v>2415294</v>
      </c>
      <c r="F41" s="395">
        <v>1618</v>
      </c>
      <c r="G41" s="395">
        <v>77371</v>
      </c>
      <c r="H41" s="343"/>
      <c r="I41" s="343"/>
      <c r="J41" s="343"/>
      <c r="K41" s="343"/>
      <c r="L41" s="343"/>
      <c r="M41" s="395">
        <v>29231</v>
      </c>
      <c r="N41" s="344">
        <f t="shared" si="6"/>
        <v>2523514</v>
      </c>
      <c r="O41" s="345"/>
      <c r="P41" s="395">
        <v>1727421</v>
      </c>
      <c r="Q41" s="395">
        <v>305213</v>
      </c>
      <c r="R41" s="395">
        <v>1892405</v>
      </c>
      <c r="S41" s="343"/>
      <c r="T41" s="343"/>
      <c r="U41" s="343"/>
      <c r="V41" s="343"/>
      <c r="W41" s="349">
        <f>(SUM(P41:V41))</f>
        <v>3925039</v>
      </c>
      <c r="X41" s="345"/>
      <c r="Y41" s="346"/>
      <c r="Z41" s="346"/>
      <c r="AA41" s="346"/>
      <c r="AB41" s="346"/>
      <c r="AC41" s="346"/>
      <c r="AD41" s="346"/>
      <c r="AE41" s="344">
        <f t="shared" si="8"/>
        <v>0</v>
      </c>
      <c r="AF41" s="345"/>
      <c r="AG41" s="344">
        <f t="shared" si="0"/>
        <v>6448553</v>
      </c>
      <c r="AH41" s="345"/>
      <c r="AI41" s="395">
        <v>25557</v>
      </c>
      <c r="AJ41" s="343"/>
      <c r="AK41" s="343"/>
      <c r="AL41" s="343"/>
      <c r="AM41" s="344">
        <f>(SUM(AI41:AL41))</f>
        <v>25557</v>
      </c>
      <c r="AN41" s="345"/>
      <c r="AO41" s="395">
        <v>2515598</v>
      </c>
      <c r="AP41" s="395">
        <v>53689</v>
      </c>
      <c r="AQ41" s="343"/>
      <c r="AR41" s="343"/>
      <c r="AS41" s="344">
        <f t="shared" si="9"/>
        <v>2569287</v>
      </c>
      <c r="AT41" s="345"/>
      <c r="AU41" s="395">
        <v>668553</v>
      </c>
      <c r="AV41" s="395">
        <v>707224</v>
      </c>
      <c r="AW41" s="395">
        <v>101875</v>
      </c>
      <c r="AX41" s="395">
        <v>82166</v>
      </c>
      <c r="AY41" s="343"/>
      <c r="AZ41" s="395">
        <v>316871</v>
      </c>
      <c r="BA41" s="344">
        <f t="shared" si="10"/>
        <v>1876689</v>
      </c>
      <c r="BB41" s="345"/>
      <c r="BC41" s="395">
        <v>261034</v>
      </c>
      <c r="BD41" s="395">
        <v>82889</v>
      </c>
      <c r="BE41" s="395">
        <v>349370</v>
      </c>
      <c r="BF41" s="343"/>
      <c r="BG41" s="344">
        <f t="shared" si="11"/>
        <v>693293</v>
      </c>
      <c r="BH41" s="345"/>
      <c r="BI41" s="395">
        <v>331223</v>
      </c>
      <c r="BJ41" s="345"/>
      <c r="BK41" s="343"/>
      <c r="BL41" s="343"/>
      <c r="BM41" s="343"/>
      <c r="BN41" s="395">
        <v>8133</v>
      </c>
      <c r="BO41" s="395">
        <v>65458</v>
      </c>
      <c r="BP41" s="343"/>
      <c r="BQ41" s="343"/>
      <c r="BR41" s="343"/>
      <c r="BS41" s="343"/>
      <c r="BT41" s="395">
        <v>198106</v>
      </c>
      <c r="BU41" s="343"/>
      <c r="BV41" s="343"/>
      <c r="BW41" s="344">
        <f t="shared" si="12"/>
        <v>271697</v>
      </c>
      <c r="BX41" s="345" t="s">
        <v>12</v>
      </c>
      <c r="BY41" s="344">
        <f t="shared" si="2"/>
        <v>5767746</v>
      </c>
      <c r="BZ41" s="345" t="s">
        <v>12</v>
      </c>
      <c r="CA41" s="344">
        <f t="shared" si="3"/>
        <v>680807</v>
      </c>
      <c r="CB41" s="345" t="s">
        <v>12</v>
      </c>
      <c r="CC41" s="346"/>
      <c r="CD41" s="345" t="s">
        <v>12</v>
      </c>
      <c r="CE41" s="344">
        <f t="shared" si="4"/>
        <v>5426588</v>
      </c>
      <c r="CF41" s="345"/>
      <c r="CG41" s="395">
        <v>4069941</v>
      </c>
      <c r="CH41" s="395">
        <v>1356647</v>
      </c>
      <c r="CI41" s="344">
        <f t="shared" si="13"/>
        <v>0</v>
      </c>
      <c r="CJ41" s="380" t="s">
        <v>732</v>
      </c>
      <c r="CK41" s="384"/>
      <c r="CL41" s="385" t="s">
        <v>228</v>
      </c>
      <c r="CM41" s="367"/>
      <c r="CN41" s="367"/>
      <c r="CO41" s="367">
        <f>(+AG75)</f>
        <v>441198941.76999998</v>
      </c>
      <c r="CP41" s="342" t="s">
        <v>12</v>
      </c>
      <c r="CQ41" s="352" t="s">
        <v>229</v>
      </c>
      <c r="CS41" s="352">
        <f>(+CO31)</f>
        <v>0</v>
      </c>
    </row>
    <row r="42" spans="1:104" x14ac:dyDescent="0.2">
      <c r="A42" s="343">
        <f t="shared" si="5"/>
        <v>1</v>
      </c>
      <c r="B42" s="353" t="s">
        <v>491</v>
      </c>
      <c r="C42" s="395">
        <v>1220642</v>
      </c>
      <c r="D42" s="345"/>
      <c r="E42" s="395">
        <v>33369</v>
      </c>
      <c r="F42" s="343"/>
      <c r="G42" s="395">
        <v>37300</v>
      </c>
      <c r="H42" s="343"/>
      <c r="I42" s="343"/>
      <c r="J42" s="343"/>
      <c r="K42" s="343"/>
      <c r="L42" s="343"/>
      <c r="M42" s="343"/>
      <c r="N42" s="344">
        <f t="shared" si="6"/>
        <v>70669</v>
      </c>
      <c r="O42" s="345"/>
      <c r="P42" s="395">
        <v>352908</v>
      </c>
      <c r="Q42" s="395">
        <v>52264</v>
      </c>
      <c r="R42" s="395">
        <v>330000</v>
      </c>
      <c r="S42" s="343"/>
      <c r="T42" s="343"/>
      <c r="U42" s="343"/>
      <c r="V42" s="343"/>
      <c r="W42" s="348">
        <f t="shared" si="7"/>
        <v>735172</v>
      </c>
      <c r="X42" s="345"/>
      <c r="Y42" s="346"/>
      <c r="Z42" s="346"/>
      <c r="AA42" s="346"/>
      <c r="AB42" s="346"/>
      <c r="AC42" s="346"/>
      <c r="AD42" s="346"/>
      <c r="AE42" s="344">
        <f t="shared" si="8"/>
        <v>0</v>
      </c>
      <c r="AF42" s="345"/>
      <c r="AG42" s="344">
        <f t="shared" ref="AG42:AG73" si="15">(+AE42+W42+N42)</f>
        <v>805841</v>
      </c>
      <c r="AH42" s="345"/>
      <c r="AI42" s="343"/>
      <c r="AJ42" s="343"/>
      <c r="AK42" s="343"/>
      <c r="AL42" s="343"/>
      <c r="AM42" s="344">
        <f t="shared" si="14"/>
        <v>0</v>
      </c>
      <c r="AN42" s="345"/>
      <c r="AO42" s="343"/>
      <c r="AP42" s="343"/>
      <c r="AQ42" s="343"/>
      <c r="AR42" s="343"/>
      <c r="AS42" s="344">
        <f t="shared" si="9"/>
        <v>0</v>
      </c>
      <c r="AT42" s="345"/>
      <c r="AU42" s="395">
        <v>80912</v>
      </c>
      <c r="AV42" s="343"/>
      <c r="AW42" s="395">
        <v>13262</v>
      </c>
      <c r="AX42" s="395">
        <v>89984</v>
      </c>
      <c r="AY42" s="343"/>
      <c r="AZ42" s="395">
        <v>128141</v>
      </c>
      <c r="BA42" s="344">
        <f t="shared" si="10"/>
        <v>312299</v>
      </c>
      <c r="BB42" s="345"/>
      <c r="BC42" s="395">
        <v>244962</v>
      </c>
      <c r="BD42" s="395">
        <v>2380</v>
      </c>
      <c r="BE42" s="395">
        <v>61349</v>
      </c>
      <c r="BF42" s="343"/>
      <c r="BG42" s="344">
        <f t="shared" si="11"/>
        <v>308691</v>
      </c>
      <c r="BH42" s="345"/>
      <c r="BI42" s="395">
        <v>65263</v>
      </c>
      <c r="BJ42" s="345"/>
      <c r="BK42" s="343"/>
      <c r="BL42" s="343"/>
      <c r="BM42" s="343"/>
      <c r="BN42" s="395">
        <v>7864</v>
      </c>
      <c r="BO42" s="395">
        <v>3663</v>
      </c>
      <c r="BP42" s="343"/>
      <c r="BQ42" s="343"/>
      <c r="BR42" s="343"/>
      <c r="BS42" s="343"/>
      <c r="BT42" s="343"/>
      <c r="BU42" s="343"/>
      <c r="BV42" s="343"/>
      <c r="BW42" s="344">
        <f t="shared" si="12"/>
        <v>11527</v>
      </c>
      <c r="BX42" s="345" t="s">
        <v>12</v>
      </c>
      <c r="BY42" s="344">
        <f t="shared" ref="BY42:BY73" si="16">(+BW42+BI42+BG42+BA42+AS42+AM42)</f>
        <v>697780</v>
      </c>
      <c r="BZ42" s="345" t="s">
        <v>12</v>
      </c>
      <c r="CA42" s="344">
        <f t="shared" ref="CA42:CA73" si="17">((+AE42+W42+N42)-BY42)</f>
        <v>108061</v>
      </c>
      <c r="CB42" s="345" t="s">
        <v>12</v>
      </c>
      <c r="CC42" s="346"/>
      <c r="CD42" s="345" t="s">
        <v>12</v>
      </c>
      <c r="CE42" s="344">
        <f t="shared" ref="CE42:CE73" si="18">(+CA42+CC42+C42)</f>
        <v>1328703</v>
      </c>
      <c r="CF42" s="345"/>
      <c r="CG42" s="395">
        <v>1129500</v>
      </c>
      <c r="CH42" s="395">
        <v>199203</v>
      </c>
      <c r="CI42" s="344">
        <f t="shared" si="13"/>
        <v>0</v>
      </c>
      <c r="CJ42" s="380" t="s">
        <v>732</v>
      </c>
      <c r="CK42" s="355"/>
      <c r="CP42" s="342" t="s">
        <v>12</v>
      </c>
      <c r="CQ42" s="352" t="s">
        <v>231</v>
      </c>
      <c r="CS42" s="352">
        <f>(+CO32)</f>
        <v>1178606.69</v>
      </c>
    </row>
    <row r="43" spans="1:104" x14ac:dyDescent="0.2">
      <c r="A43" s="343">
        <f t="shared" si="5"/>
        <v>1</v>
      </c>
      <c r="B43" s="353" t="s">
        <v>492</v>
      </c>
      <c r="C43" s="395">
        <v>495867</v>
      </c>
      <c r="D43" s="345"/>
      <c r="E43" s="395">
        <v>16360</v>
      </c>
      <c r="F43" s="343"/>
      <c r="G43" s="395">
        <v>28701</v>
      </c>
      <c r="H43" s="343"/>
      <c r="I43" s="343"/>
      <c r="J43" s="343"/>
      <c r="K43" s="343"/>
      <c r="L43" s="343"/>
      <c r="M43" s="395">
        <v>37681</v>
      </c>
      <c r="N43" s="344">
        <f t="shared" si="6"/>
        <v>82742</v>
      </c>
      <c r="O43" s="345"/>
      <c r="P43" s="395">
        <v>96238</v>
      </c>
      <c r="Q43" s="343"/>
      <c r="R43" s="343"/>
      <c r="S43" s="395">
        <v>5000</v>
      </c>
      <c r="T43" s="395">
        <v>23848</v>
      </c>
      <c r="U43" s="395">
        <v>100000</v>
      </c>
      <c r="V43" s="395">
        <v>150297</v>
      </c>
      <c r="W43" s="349">
        <f>(SUM(P43:V43))</f>
        <v>375383</v>
      </c>
      <c r="X43" s="345"/>
      <c r="Y43" s="395">
        <v>141328</v>
      </c>
      <c r="Z43" s="346"/>
      <c r="AA43" s="346"/>
      <c r="AB43" s="346"/>
      <c r="AC43" s="346"/>
      <c r="AD43" s="346"/>
      <c r="AE43" s="344">
        <f t="shared" si="8"/>
        <v>141328</v>
      </c>
      <c r="AF43" s="345"/>
      <c r="AG43" s="344">
        <f t="shared" si="15"/>
        <v>599453</v>
      </c>
      <c r="AH43" s="345"/>
      <c r="AI43" s="343"/>
      <c r="AJ43" s="343"/>
      <c r="AK43" s="343"/>
      <c r="AL43" s="343"/>
      <c r="AM43" s="344">
        <f t="shared" si="14"/>
        <v>0</v>
      </c>
      <c r="AN43" s="345"/>
      <c r="AO43" s="395">
        <v>5058</v>
      </c>
      <c r="AP43" s="395">
        <v>1456</v>
      </c>
      <c r="AQ43" s="343"/>
      <c r="AR43" s="343"/>
      <c r="AS43" s="344">
        <f t="shared" si="9"/>
        <v>6514</v>
      </c>
      <c r="AT43" s="345"/>
      <c r="AU43" s="343"/>
      <c r="AV43" s="395">
        <v>2529</v>
      </c>
      <c r="AW43" s="395">
        <v>65599</v>
      </c>
      <c r="AX43" s="395">
        <v>257126</v>
      </c>
      <c r="AY43" s="343"/>
      <c r="AZ43" s="343"/>
      <c r="BA43" s="344">
        <f t="shared" si="10"/>
        <v>325254</v>
      </c>
      <c r="BB43" s="345"/>
      <c r="BC43" s="395">
        <v>6501</v>
      </c>
      <c r="BD43" s="343"/>
      <c r="BE43" s="395">
        <v>37065</v>
      </c>
      <c r="BF43" s="343"/>
      <c r="BG43" s="344">
        <f t="shared" si="11"/>
        <v>43566</v>
      </c>
      <c r="BH43" s="345"/>
      <c r="BI43" s="395">
        <v>12908</v>
      </c>
      <c r="BJ43" s="345"/>
      <c r="BK43" s="343"/>
      <c r="BL43" s="343"/>
      <c r="BM43" s="343"/>
      <c r="BN43" s="395">
        <v>4750</v>
      </c>
      <c r="BO43" s="343"/>
      <c r="BP43" s="343"/>
      <c r="BQ43" s="343"/>
      <c r="BR43" s="343"/>
      <c r="BS43" s="343"/>
      <c r="BT43" s="343"/>
      <c r="BU43" s="343"/>
      <c r="BV43" s="343"/>
      <c r="BW43" s="344">
        <f t="shared" si="12"/>
        <v>4750</v>
      </c>
      <c r="BX43" s="345" t="s">
        <v>12</v>
      </c>
      <c r="BY43" s="344">
        <f t="shared" si="16"/>
        <v>392992</v>
      </c>
      <c r="BZ43" s="345" t="s">
        <v>12</v>
      </c>
      <c r="CA43" s="344">
        <f t="shared" si="17"/>
        <v>206461</v>
      </c>
      <c r="CB43" s="345" t="s">
        <v>12</v>
      </c>
      <c r="CC43" s="346"/>
      <c r="CD43" s="345" t="s">
        <v>12</v>
      </c>
      <c r="CE43" s="344">
        <f t="shared" si="18"/>
        <v>702328</v>
      </c>
      <c r="CF43" s="345"/>
      <c r="CG43" s="395">
        <v>352328</v>
      </c>
      <c r="CH43" s="395">
        <v>350000</v>
      </c>
      <c r="CI43" s="344">
        <f t="shared" si="13"/>
        <v>0</v>
      </c>
      <c r="CJ43" s="380" t="s">
        <v>732</v>
      </c>
      <c r="CK43" s="381"/>
      <c r="CL43" s="352" t="s">
        <v>233</v>
      </c>
      <c r="CP43" s="342" t="s">
        <v>12</v>
      </c>
      <c r="CQ43" s="352" t="s">
        <v>234</v>
      </c>
      <c r="CS43" s="352">
        <f>(+CO33)</f>
        <v>3695463.73</v>
      </c>
    </row>
    <row r="44" spans="1:104" x14ac:dyDescent="0.2">
      <c r="A44" s="343">
        <f t="shared" si="5"/>
        <v>1</v>
      </c>
      <c r="B44" s="353" t="s">
        <v>493</v>
      </c>
      <c r="C44" s="346"/>
      <c r="D44" s="345"/>
      <c r="E44" s="343">
        <v>8323</v>
      </c>
      <c r="F44" s="343">
        <v>14580</v>
      </c>
      <c r="G44" s="343">
        <v>97598</v>
      </c>
      <c r="H44" s="343">
        <v>17817</v>
      </c>
      <c r="I44" s="343"/>
      <c r="J44" s="343"/>
      <c r="K44" s="343"/>
      <c r="L44" s="343"/>
      <c r="M44" s="343">
        <v>16621</v>
      </c>
      <c r="N44" s="344">
        <f>(SUM(E44:M44))</f>
        <v>154939</v>
      </c>
      <c r="O44" s="345"/>
      <c r="P44" s="343">
        <v>1023518</v>
      </c>
      <c r="Q44" s="343"/>
      <c r="R44" s="343"/>
      <c r="S44" s="343"/>
      <c r="T44" s="343"/>
      <c r="U44" s="343"/>
      <c r="V44" s="343">
        <v>1318417</v>
      </c>
      <c r="W44" s="348">
        <f t="shared" si="7"/>
        <v>2341935</v>
      </c>
      <c r="X44" s="345"/>
      <c r="Y44" s="346">
        <v>464907</v>
      </c>
      <c r="Z44" s="346"/>
      <c r="AA44" s="346"/>
      <c r="AB44" s="346"/>
      <c r="AC44" s="346"/>
      <c r="AD44" s="346"/>
      <c r="AE44" s="344">
        <f t="shared" si="8"/>
        <v>464907</v>
      </c>
      <c r="AF44" s="345"/>
      <c r="AG44" s="344">
        <f>(+AE44+W44+N44)</f>
        <v>2961781</v>
      </c>
      <c r="AH44" s="345"/>
      <c r="AI44" s="343">
        <v>13493</v>
      </c>
      <c r="AJ44" s="343"/>
      <c r="AK44" s="343"/>
      <c r="AL44" s="343">
        <v>2874</v>
      </c>
      <c r="AM44" s="344">
        <f t="shared" si="14"/>
        <v>16367</v>
      </c>
      <c r="AN44" s="345"/>
      <c r="AO44" s="343"/>
      <c r="AP44" s="343"/>
      <c r="AQ44" s="343">
        <v>96015</v>
      </c>
      <c r="AR44" s="343">
        <v>1033</v>
      </c>
      <c r="AS44" s="344">
        <f t="shared" si="9"/>
        <v>97048</v>
      </c>
      <c r="AT44" s="345"/>
      <c r="AU44" s="343">
        <v>122384</v>
      </c>
      <c r="AV44" s="343">
        <v>88279</v>
      </c>
      <c r="AW44" s="343">
        <v>74383</v>
      </c>
      <c r="AX44" s="343">
        <v>57569</v>
      </c>
      <c r="AY44" s="343">
        <v>116293</v>
      </c>
      <c r="AZ44" s="343">
        <v>4955</v>
      </c>
      <c r="BA44" s="344">
        <f t="shared" si="10"/>
        <v>463863</v>
      </c>
      <c r="BB44" s="345"/>
      <c r="BC44" s="343">
        <v>15985</v>
      </c>
      <c r="BD44" s="343">
        <v>9747</v>
      </c>
      <c r="BE44" s="343">
        <v>32368</v>
      </c>
      <c r="BF44" s="343">
        <v>42155</v>
      </c>
      <c r="BG44" s="344">
        <f t="shared" si="11"/>
        <v>100255</v>
      </c>
      <c r="BH44" s="345"/>
      <c r="BI44" s="350">
        <v>76180</v>
      </c>
      <c r="BJ44" s="345"/>
      <c r="BK44" s="343"/>
      <c r="BL44" s="343">
        <v>10530</v>
      </c>
      <c r="BM44" s="343"/>
      <c r="BN44" s="343"/>
      <c r="BO44" s="343">
        <v>11200</v>
      </c>
      <c r="BP44" s="343"/>
      <c r="BQ44" s="343"/>
      <c r="BR44" s="343"/>
      <c r="BS44" s="343"/>
      <c r="BT44" s="343">
        <v>38484</v>
      </c>
      <c r="BU44" s="343">
        <v>1257312</v>
      </c>
      <c r="BV44" s="343"/>
      <c r="BW44" s="344">
        <f t="shared" si="12"/>
        <v>1317526</v>
      </c>
      <c r="BX44" s="345" t="s">
        <v>12</v>
      </c>
      <c r="BY44" s="344">
        <f t="shared" si="16"/>
        <v>2071239</v>
      </c>
      <c r="BZ44" s="345" t="s">
        <v>12</v>
      </c>
      <c r="CA44" s="344">
        <f t="shared" si="17"/>
        <v>890542</v>
      </c>
      <c r="CB44" s="345" t="s">
        <v>12</v>
      </c>
      <c r="CC44" s="346"/>
      <c r="CD44" s="345" t="s">
        <v>12</v>
      </c>
      <c r="CE44" s="344">
        <f t="shared" si="18"/>
        <v>890542</v>
      </c>
      <c r="CF44" s="345"/>
      <c r="CG44" s="347">
        <v>890542</v>
      </c>
      <c r="CH44" s="347"/>
      <c r="CI44" s="344">
        <f t="shared" si="13"/>
        <v>0</v>
      </c>
      <c r="CJ44" s="380" t="s">
        <v>749</v>
      </c>
      <c r="CK44" s="355"/>
      <c r="CL44" s="369" t="s">
        <v>8</v>
      </c>
      <c r="CO44" s="352">
        <f>(+BI$75)</f>
        <v>26153739.630000003</v>
      </c>
      <c r="CP44" s="342" t="s">
        <v>12</v>
      </c>
      <c r="CQ44" s="352" t="s">
        <v>236</v>
      </c>
      <c r="CS44" s="352">
        <f>(+CO34)</f>
        <v>2443613</v>
      </c>
    </row>
    <row r="45" spans="1:104" x14ac:dyDescent="0.2">
      <c r="A45" s="343">
        <f t="shared" si="5"/>
        <v>1</v>
      </c>
      <c r="B45" s="353" t="s">
        <v>494</v>
      </c>
      <c r="C45" s="395">
        <v>69672</v>
      </c>
      <c r="D45" s="345"/>
      <c r="E45" s="395">
        <v>68647</v>
      </c>
      <c r="F45" s="343"/>
      <c r="G45" s="395">
        <v>959</v>
      </c>
      <c r="H45" s="343"/>
      <c r="I45" s="343"/>
      <c r="J45" s="343"/>
      <c r="K45" s="343"/>
      <c r="L45" s="343"/>
      <c r="M45" s="343"/>
      <c r="N45" s="344">
        <f t="shared" si="6"/>
        <v>69606</v>
      </c>
      <c r="O45" s="345"/>
      <c r="P45" s="395">
        <v>430498</v>
      </c>
      <c r="Q45" s="395">
        <v>31388</v>
      </c>
      <c r="R45" s="395">
        <v>194398</v>
      </c>
      <c r="S45" s="395">
        <v>2046</v>
      </c>
      <c r="T45" s="343"/>
      <c r="U45" s="343"/>
      <c r="V45" s="343"/>
      <c r="W45" s="348">
        <f t="shared" si="7"/>
        <v>658330</v>
      </c>
      <c r="X45" s="345"/>
      <c r="Y45" s="346"/>
      <c r="Z45" s="346"/>
      <c r="AA45" s="346"/>
      <c r="AB45" s="346"/>
      <c r="AC45" s="346"/>
      <c r="AD45" s="346"/>
      <c r="AE45" s="344">
        <f t="shared" si="8"/>
        <v>0</v>
      </c>
      <c r="AF45" s="345"/>
      <c r="AG45" s="344">
        <f t="shared" si="15"/>
        <v>727936</v>
      </c>
      <c r="AH45" s="345"/>
      <c r="AI45" s="343"/>
      <c r="AJ45" s="343"/>
      <c r="AK45" s="343"/>
      <c r="AL45" s="343"/>
      <c r="AM45" s="344">
        <f t="shared" si="14"/>
        <v>0</v>
      </c>
      <c r="AN45" s="345"/>
      <c r="AO45" s="343"/>
      <c r="AP45" s="343"/>
      <c r="AQ45" s="343"/>
      <c r="AR45" s="343"/>
      <c r="AS45" s="344">
        <f t="shared" si="9"/>
        <v>0</v>
      </c>
      <c r="AT45" s="345"/>
      <c r="AU45" s="395">
        <v>92350</v>
      </c>
      <c r="AV45" s="395">
        <v>101971</v>
      </c>
      <c r="AW45" s="395">
        <v>32612</v>
      </c>
      <c r="AX45" s="395">
        <v>65224</v>
      </c>
      <c r="AY45" s="343"/>
      <c r="AZ45" s="395">
        <v>12086</v>
      </c>
      <c r="BA45" s="344">
        <f t="shared" si="10"/>
        <v>304243</v>
      </c>
      <c r="BB45" s="345"/>
      <c r="BC45" s="343"/>
      <c r="BD45" s="395">
        <v>93049</v>
      </c>
      <c r="BE45" s="395">
        <v>28075</v>
      </c>
      <c r="BF45" s="343"/>
      <c r="BG45" s="344">
        <f t="shared" si="11"/>
        <v>121124</v>
      </c>
      <c r="BH45" s="345"/>
      <c r="BI45" s="395">
        <v>128751</v>
      </c>
      <c r="BJ45" s="345"/>
      <c r="BK45" s="343"/>
      <c r="BL45" s="395">
        <v>1200</v>
      </c>
      <c r="BM45" s="343"/>
      <c r="BN45" s="395">
        <v>1580</v>
      </c>
      <c r="BO45" s="343"/>
      <c r="BP45" s="343"/>
      <c r="BQ45" s="343"/>
      <c r="BR45" s="343"/>
      <c r="BS45" s="343"/>
      <c r="BT45" s="343"/>
      <c r="BU45" s="343"/>
      <c r="BV45" s="343"/>
      <c r="BW45" s="344">
        <f t="shared" si="12"/>
        <v>2780</v>
      </c>
      <c r="BX45" s="345" t="s">
        <v>12</v>
      </c>
      <c r="BY45" s="344">
        <f t="shared" si="16"/>
        <v>556898</v>
      </c>
      <c r="BZ45" s="345" t="s">
        <v>12</v>
      </c>
      <c r="CA45" s="344">
        <f t="shared" si="17"/>
        <v>171038</v>
      </c>
      <c r="CB45" s="345" t="s">
        <v>12</v>
      </c>
      <c r="CC45" s="346"/>
      <c r="CD45" s="345" t="s">
        <v>12</v>
      </c>
      <c r="CE45" s="344">
        <f t="shared" si="18"/>
        <v>240710</v>
      </c>
      <c r="CF45" s="345"/>
      <c r="CG45" s="395">
        <v>225710</v>
      </c>
      <c r="CH45" s="395">
        <v>15000</v>
      </c>
      <c r="CI45" s="344">
        <f t="shared" si="13"/>
        <v>0</v>
      </c>
      <c r="CJ45" s="380" t="s">
        <v>732</v>
      </c>
      <c r="CK45" s="381"/>
      <c r="CL45" s="369" t="s">
        <v>238</v>
      </c>
      <c r="CP45" s="342" t="s">
        <v>12</v>
      </c>
      <c r="CQ45" s="352" t="s">
        <v>239</v>
      </c>
      <c r="CS45" s="352">
        <f>(+CO35)</f>
        <v>1813677.1400000001</v>
      </c>
    </row>
    <row r="46" spans="1:104" x14ac:dyDescent="0.2">
      <c r="A46" s="343">
        <f t="shared" si="5"/>
        <v>1</v>
      </c>
      <c r="B46" s="353" t="s">
        <v>495</v>
      </c>
      <c r="C46" s="395">
        <v>12565680</v>
      </c>
      <c r="D46" s="345"/>
      <c r="E46" s="395">
        <v>4578986</v>
      </c>
      <c r="F46" s="395">
        <v>149725</v>
      </c>
      <c r="G46" s="395">
        <v>576684</v>
      </c>
      <c r="H46" s="343"/>
      <c r="I46" s="343"/>
      <c r="J46" s="343"/>
      <c r="K46" s="343"/>
      <c r="L46" s="343"/>
      <c r="M46" s="395">
        <v>461035</v>
      </c>
      <c r="N46" s="344">
        <f t="shared" si="6"/>
        <v>5766430</v>
      </c>
      <c r="O46" s="345"/>
      <c r="P46" s="396">
        <v>6264941</v>
      </c>
      <c r="Q46" s="343"/>
      <c r="R46" s="395">
        <v>882992</v>
      </c>
      <c r="S46" s="343"/>
      <c r="T46" s="395">
        <v>92558</v>
      </c>
      <c r="U46" s="343"/>
      <c r="V46" s="343"/>
      <c r="W46" s="348">
        <f t="shared" si="7"/>
        <v>7240491</v>
      </c>
      <c r="X46" s="345"/>
      <c r="Y46" s="395">
        <v>62137</v>
      </c>
      <c r="Z46" s="346"/>
      <c r="AA46" s="395">
        <v>1125204</v>
      </c>
      <c r="AB46" s="346"/>
      <c r="AC46" s="346"/>
      <c r="AD46" s="346"/>
      <c r="AE46" s="344">
        <f t="shared" si="8"/>
        <v>1187341</v>
      </c>
      <c r="AF46" s="345"/>
      <c r="AG46" s="344">
        <f t="shared" si="15"/>
        <v>14194262</v>
      </c>
      <c r="AH46" s="345"/>
      <c r="AI46" s="395">
        <v>459947</v>
      </c>
      <c r="AJ46" s="343"/>
      <c r="AK46" s="343"/>
      <c r="AL46" s="343"/>
      <c r="AM46" s="344">
        <f t="shared" si="14"/>
        <v>459947</v>
      </c>
      <c r="AN46" s="345"/>
      <c r="AO46" s="395">
        <v>76865</v>
      </c>
      <c r="AP46" s="343"/>
      <c r="AQ46" s="343"/>
      <c r="AR46" s="343"/>
      <c r="AS46" s="344">
        <f t="shared" si="9"/>
        <v>76865</v>
      </c>
      <c r="AT46" s="345"/>
      <c r="AU46" s="395">
        <v>667331</v>
      </c>
      <c r="AV46" s="395">
        <v>177100</v>
      </c>
      <c r="AW46" s="395">
        <v>1004473</v>
      </c>
      <c r="AX46" s="395">
        <v>125043</v>
      </c>
      <c r="AY46" s="395">
        <v>132830</v>
      </c>
      <c r="AZ46" s="395">
        <v>591650</v>
      </c>
      <c r="BA46" s="344">
        <f t="shared" si="10"/>
        <v>2698427</v>
      </c>
      <c r="BB46" s="345"/>
      <c r="BC46" s="395">
        <v>1485752</v>
      </c>
      <c r="BD46" s="343"/>
      <c r="BE46" s="395">
        <v>757692</v>
      </c>
      <c r="BF46" s="343"/>
      <c r="BG46" s="344">
        <f t="shared" si="11"/>
        <v>2243444</v>
      </c>
      <c r="BH46" s="345"/>
      <c r="BI46" s="395">
        <v>733151</v>
      </c>
      <c r="BJ46" s="345"/>
      <c r="BK46" s="395">
        <v>353672</v>
      </c>
      <c r="BL46" s="343"/>
      <c r="BM46" s="343"/>
      <c r="BN46" s="395">
        <v>44500</v>
      </c>
      <c r="BO46" s="395">
        <v>59501</v>
      </c>
      <c r="BP46" s="343"/>
      <c r="BQ46" s="343"/>
      <c r="BR46" s="343"/>
      <c r="BS46" s="343"/>
      <c r="BT46" s="343"/>
      <c r="BU46" s="343"/>
      <c r="BV46" s="395">
        <v>9798157</v>
      </c>
      <c r="BW46" s="344">
        <f t="shared" si="12"/>
        <v>10255830</v>
      </c>
      <c r="BX46" s="345" t="s">
        <v>12</v>
      </c>
      <c r="BY46" s="344">
        <f t="shared" si="16"/>
        <v>16467664</v>
      </c>
      <c r="BZ46" s="345" t="s">
        <v>12</v>
      </c>
      <c r="CA46" s="344">
        <f t="shared" si="17"/>
        <v>-2273402</v>
      </c>
      <c r="CB46" s="345" t="s">
        <v>12</v>
      </c>
      <c r="CC46" s="346"/>
      <c r="CD46" s="345" t="s">
        <v>12</v>
      </c>
      <c r="CE46" s="344">
        <f t="shared" si="18"/>
        <v>10292278</v>
      </c>
      <c r="CF46" s="345"/>
      <c r="CG46" s="395">
        <v>9776912</v>
      </c>
      <c r="CH46" s="395">
        <v>515366</v>
      </c>
      <c r="CI46" s="344">
        <f t="shared" si="13"/>
        <v>0</v>
      </c>
      <c r="CJ46" s="380" t="s">
        <v>732</v>
      </c>
      <c r="CK46" s="355"/>
      <c r="CL46" s="352" t="s">
        <v>242</v>
      </c>
      <c r="CO46" s="352">
        <f>(+AI75+AO75)</f>
        <v>72738392.090000004</v>
      </c>
      <c r="CP46" s="342" t="s">
        <v>12</v>
      </c>
      <c r="CQ46" s="352" t="s">
        <v>220</v>
      </c>
      <c r="CW46" s="352" t="s">
        <v>221</v>
      </c>
    </row>
    <row r="47" spans="1:104" x14ac:dyDescent="0.2">
      <c r="A47" s="343">
        <f t="shared" si="5"/>
        <v>1</v>
      </c>
      <c r="B47" s="353" t="s">
        <v>496</v>
      </c>
      <c r="C47" s="395">
        <v>2197670</v>
      </c>
      <c r="D47" s="345"/>
      <c r="E47" s="395">
        <v>114737</v>
      </c>
      <c r="F47" s="395">
        <v>123000</v>
      </c>
      <c r="G47" s="395">
        <v>76247</v>
      </c>
      <c r="H47" s="343"/>
      <c r="I47" s="343"/>
      <c r="J47" s="343"/>
      <c r="K47" s="343"/>
      <c r="L47" s="343"/>
      <c r="M47" s="395">
        <v>22797</v>
      </c>
      <c r="N47" s="344">
        <f t="shared" si="6"/>
        <v>336781</v>
      </c>
      <c r="O47" s="345"/>
      <c r="P47" s="395">
        <v>926890</v>
      </c>
      <c r="Q47" s="395">
        <v>141520</v>
      </c>
      <c r="R47" s="395">
        <v>878256</v>
      </c>
      <c r="S47" s="343"/>
      <c r="T47" s="395">
        <v>32000</v>
      </c>
      <c r="U47" s="395">
        <v>271014</v>
      </c>
      <c r="V47" s="343"/>
      <c r="W47" s="348">
        <f t="shared" si="7"/>
        <v>2249680</v>
      </c>
      <c r="X47" s="345" t="s">
        <v>83</v>
      </c>
      <c r="Y47" s="395">
        <v>464510</v>
      </c>
      <c r="Z47" s="346"/>
      <c r="AA47" s="346"/>
      <c r="AB47" s="346"/>
      <c r="AC47" s="346"/>
      <c r="AD47" s="395">
        <v>191218</v>
      </c>
      <c r="AE47" s="344">
        <f t="shared" si="8"/>
        <v>655728</v>
      </c>
      <c r="AF47" s="345"/>
      <c r="AG47" s="344">
        <f t="shared" si="15"/>
        <v>3242189</v>
      </c>
      <c r="AH47" s="345"/>
      <c r="AI47" s="343"/>
      <c r="AJ47" s="343"/>
      <c r="AK47" s="343"/>
      <c r="AL47" s="343"/>
      <c r="AM47" s="344">
        <f t="shared" si="14"/>
        <v>0</v>
      </c>
      <c r="AN47" s="345"/>
      <c r="AO47" s="395">
        <v>339575</v>
      </c>
      <c r="AP47" s="343"/>
      <c r="AQ47" s="343"/>
      <c r="AR47" s="343"/>
      <c r="AS47" s="344">
        <f t="shared" si="9"/>
        <v>339575</v>
      </c>
      <c r="AT47" s="345"/>
      <c r="AU47" s="395">
        <v>42778</v>
      </c>
      <c r="AV47" s="395">
        <v>3338</v>
      </c>
      <c r="AW47" s="395">
        <v>24584</v>
      </c>
      <c r="AX47" s="395">
        <v>285324</v>
      </c>
      <c r="AY47" s="343"/>
      <c r="AZ47" s="395">
        <v>21819</v>
      </c>
      <c r="BA47" s="344">
        <f t="shared" si="10"/>
        <v>377843</v>
      </c>
      <c r="BB47" s="345"/>
      <c r="BC47" s="395">
        <v>470356</v>
      </c>
      <c r="BD47" s="395">
        <v>117201</v>
      </c>
      <c r="BE47" s="395">
        <v>362594</v>
      </c>
      <c r="BF47" s="395">
        <v>6702</v>
      </c>
      <c r="BG47" s="344">
        <f t="shared" si="11"/>
        <v>956853</v>
      </c>
      <c r="BH47" s="345"/>
      <c r="BI47" s="395">
        <v>306992</v>
      </c>
      <c r="BJ47" s="345"/>
      <c r="BK47" s="343"/>
      <c r="BL47" s="343"/>
      <c r="BM47" s="343"/>
      <c r="BN47" s="395">
        <v>8950</v>
      </c>
      <c r="BO47" s="395">
        <v>50014</v>
      </c>
      <c r="BP47" s="343"/>
      <c r="BQ47" s="343"/>
      <c r="BR47" s="343"/>
      <c r="BS47" s="343"/>
      <c r="BT47" s="343"/>
      <c r="BU47" s="343"/>
      <c r="BV47" s="343"/>
      <c r="BW47" s="344">
        <f t="shared" si="12"/>
        <v>58964</v>
      </c>
      <c r="BX47" s="345" t="s">
        <v>12</v>
      </c>
      <c r="BY47" s="344">
        <f t="shared" si="16"/>
        <v>2040227</v>
      </c>
      <c r="BZ47" s="345" t="s">
        <v>12</v>
      </c>
      <c r="CA47" s="344">
        <f t="shared" si="17"/>
        <v>1201962</v>
      </c>
      <c r="CB47" s="345" t="s">
        <v>12</v>
      </c>
      <c r="CC47" s="346"/>
      <c r="CD47" s="345" t="s">
        <v>12</v>
      </c>
      <c r="CE47" s="344">
        <f t="shared" si="18"/>
        <v>3399632</v>
      </c>
      <c r="CF47" s="345"/>
      <c r="CG47" s="395">
        <v>2549724</v>
      </c>
      <c r="CH47" s="395">
        <v>849908</v>
      </c>
      <c r="CI47" s="344">
        <f t="shared" si="13"/>
        <v>0</v>
      </c>
      <c r="CJ47" s="380" t="s">
        <v>732</v>
      </c>
      <c r="CK47" s="355"/>
      <c r="CL47" s="352" t="s">
        <v>245</v>
      </c>
      <c r="CO47" s="352">
        <f>(+AJ75+AP75)</f>
        <v>17963833.969999999</v>
      </c>
      <c r="CP47" s="342" t="s">
        <v>12</v>
      </c>
      <c r="CQ47" s="352" t="s">
        <v>246</v>
      </c>
    </row>
    <row r="48" spans="1:104" x14ac:dyDescent="0.2">
      <c r="A48" s="343">
        <f t="shared" si="5"/>
        <v>1</v>
      </c>
      <c r="B48" s="353" t="s">
        <v>497</v>
      </c>
      <c r="C48" s="395">
        <v>2521396</v>
      </c>
      <c r="D48" s="345"/>
      <c r="E48" s="395">
        <v>2004341</v>
      </c>
      <c r="F48" s="343"/>
      <c r="G48" s="395">
        <v>229236</v>
      </c>
      <c r="H48" s="343"/>
      <c r="I48" s="343"/>
      <c r="J48" s="343"/>
      <c r="K48" s="343"/>
      <c r="L48" s="343"/>
      <c r="M48" s="395">
        <v>40983</v>
      </c>
      <c r="N48" s="344">
        <f t="shared" si="6"/>
        <v>2274560</v>
      </c>
      <c r="O48" s="345"/>
      <c r="P48" s="395">
        <v>3055008</v>
      </c>
      <c r="Q48" s="395">
        <v>463343</v>
      </c>
      <c r="R48" s="395">
        <v>2887010</v>
      </c>
      <c r="S48" s="343"/>
      <c r="T48" s="395">
        <v>222927</v>
      </c>
      <c r="U48" s="343"/>
      <c r="V48" s="343"/>
      <c r="W48" s="348">
        <f t="shared" si="7"/>
        <v>6628288</v>
      </c>
      <c r="X48" s="345"/>
      <c r="Y48" s="346"/>
      <c r="Z48" s="346"/>
      <c r="AA48" s="346"/>
      <c r="AB48" s="346"/>
      <c r="AC48" s="346"/>
      <c r="AD48" s="346"/>
      <c r="AE48" s="344">
        <f t="shared" si="8"/>
        <v>0</v>
      </c>
      <c r="AF48" s="345"/>
      <c r="AG48" s="344">
        <f t="shared" si="15"/>
        <v>8902848</v>
      </c>
      <c r="AH48" s="345"/>
      <c r="AI48" s="343"/>
      <c r="AJ48" s="343"/>
      <c r="AK48" s="343"/>
      <c r="AL48" s="343"/>
      <c r="AM48" s="344">
        <f t="shared" si="14"/>
        <v>0</v>
      </c>
      <c r="AN48" s="345"/>
      <c r="AO48" s="395">
        <v>1092263</v>
      </c>
      <c r="AP48" s="395">
        <v>332983</v>
      </c>
      <c r="AQ48" s="343"/>
      <c r="AR48" s="395">
        <v>22713</v>
      </c>
      <c r="AS48" s="344">
        <f t="shared" si="9"/>
        <v>1447959</v>
      </c>
      <c r="AT48" s="345"/>
      <c r="AU48" s="395">
        <v>1453900</v>
      </c>
      <c r="AV48" s="395">
        <v>562643</v>
      </c>
      <c r="AW48" s="395">
        <v>127612</v>
      </c>
      <c r="AX48" s="395">
        <v>355192</v>
      </c>
      <c r="AY48" s="343"/>
      <c r="AZ48" s="395">
        <v>151381</v>
      </c>
      <c r="BA48" s="344">
        <f t="shared" si="10"/>
        <v>2650728</v>
      </c>
      <c r="BB48" s="345"/>
      <c r="BC48" s="395">
        <v>401521</v>
      </c>
      <c r="BD48" s="343"/>
      <c r="BE48" s="395">
        <v>383564</v>
      </c>
      <c r="BF48" s="343"/>
      <c r="BG48" s="344">
        <f t="shared" si="11"/>
        <v>785085</v>
      </c>
      <c r="BH48" s="345"/>
      <c r="BI48" s="395">
        <v>743899</v>
      </c>
      <c r="BJ48" s="345"/>
      <c r="BK48" s="343"/>
      <c r="BL48" s="343"/>
      <c r="BM48" s="343"/>
      <c r="BN48" s="395">
        <v>12755</v>
      </c>
      <c r="BO48" s="395">
        <v>35072</v>
      </c>
      <c r="BP48" s="343"/>
      <c r="BQ48" s="343"/>
      <c r="BR48" s="343"/>
      <c r="BS48" s="343"/>
      <c r="BT48" s="395">
        <v>31462</v>
      </c>
      <c r="BU48" s="343"/>
      <c r="BV48" s="343"/>
      <c r="BW48" s="344">
        <f t="shared" si="12"/>
        <v>79289</v>
      </c>
      <c r="BX48" s="345" t="s">
        <v>12</v>
      </c>
      <c r="BY48" s="344">
        <f t="shared" si="16"/>
        <v>5706960</v>
      </c>
      <c r="BZ48" s="345" t="s">
        <v>12</v>
      </c>
      <c r="CA48" s="344">
        <f t="shared" si="17"/>
        <v>3195888</v>
      </c>
      <c r="CB48" s="345" t="s">
        <v>12</v>
      </c>
      <c r="CC48" s="346"/>
      <c r="CD48" s="345" t="s">
        <v>12</v>
      </c>
      <c r="CE48" s="344">
        <f t="shared" si="18"/>
        <v>5717284</v>
      </c>
      <c r="CF48" s="345"/>
      <c r="CG48" s="395">
        <v>4967284</v>
      </c>
      <c r="CH48" s="395">
        <v>750000</v>
      </c>
      <c r="CI48" s="344">
        <f t="shared" si="13"/>
        <v>0</v>
      </c>
      <c r="CJ48" s="380" t="s">
        <v>732</v>
      </c>
      <c r="CK48" s="355"/>
      <c r="CL48" s="352" t="s">
        <v>249</v>
      </c>
      <c r="CO48" s="352">
        <f>(+AK75+AQ75)</f>
        <v>96015</v>
      </c>
      <c r="CP48" s="342" t="s">
        <v>12</v>
      </c>
      <c r="CQ48" s="352" t="s">
        <v>250</v>
      </c>
    </row>
    <row r="49" spans="1:101" x14ac:dyDescent="0.2">
      <c r="A49" s="343">
        <f t="shared" si="5"/>
        <v>1</v>
      </c>
      <c r="B49" s="353" t="s">
        <v>498</v>
      </c>
      <c r="C49" s="395">
        <v>3717263</v>
      </c>
      <c r="D49" s="345"/>
      <c r="E49" s="395">
        <v>1282137</v>
      </c>
      <c r="F49" s="343"/>
      <c r="G49" s="395">
        <v>282986</v>
      </c>
      <c r="H49" s="343"/>
      <c r="I49" s="343"/>
      <c r="J49" s="343"/>
      <c r="K49" s="343"/>
      <c r="L49" s="343"/>
      <c r="M49" s="395">
        <v>9927</v>
      </c>
      <c r="N49" s="344">
        <f t="shared" si="6"/>
        <v>1575050</v>
      </c>
      <c r="O49" s="345"/>
      <c r="P49" s="395">
        <v>2377787</v>
      </c>
      <c r="Q49" s="395">
        <v>361438</v>
      </c>
      <c r="R49" s="395">
        <v>2249271</v>
      </c>
      <c r="S49" s="395">
        <v>93136</v>
      </c>
      <c r="T49" s="395">
        <v>32522</v>
      </c>
      <c r="U49" s="343"/>
      <c r="V49" s="343"/>
      <c r="W49" s="348">
        <f t="shared" si="7"/>
        <v>5114154</v>
      </c>
      <c r="X49" s="345"/>
      <c r="Y49" s="395">
        <v>330076</v>
      </c>
      <c r="Z49" s="346"/>
      <c r="AA49" s="346"/>
      <c r="AB49" s="395">
        <v>2415800</v>
      </c>
      <c r="AC49" s="346"/>
      <c r="AD49" s="346"/>
      <c r="AE49" s="344">
        <f t="shared" si="8"/>
        <v>2745876</v>
      </c>
      <c r="AF49" s="345"/>
      <c r="AG49" s="344">
        <f t="shared" si="15"/>
        <v>9435080</v>
      </c>
      <c r="AH49" s="345"/>
      <c r="AI49" s="343"/>
      <c r="AJ49" s="343"/>
      <c r="AK49" s="343"/>
      <c r="AL49" s="343"/>
      <c r="AM49" s="344">
        <f t="shared" si="14"/>
        <v>0</v>
      </c>
      <c r="AN49" s="345"/>
      <c r="AO49" s="395">
        <v>2056662</v>
      </c>
      <c r="AP49" s="395">
        <v>45135</v>
      </c>
      <c r="AQ49" s="343"/>
      <c r="AR49" s="343"/>
      <c r="AS49" s="344">
        <f t="shared" si="9"/>
        <v>2101797</v>
      </c>
      <c r="AT49" s="345"/>
      <c r="AU49" s="395">
        <v>737081</v>
      </c>
      <c r="AV49" s="395">
        <v>49268</v>
      </c>
      <c r="AW49" s="395">
        <v>297600</v>
      </c>
      <c r="AX49" s="395">
        <v>433700</v>
      </c>
      <c r="AY49" s="343"/>
      <c r="AZ49" s="395">
        <v>222765</v>
      </c>
      <c r="BA49" s="344">
        <f t="shared" si="10"/>
        <v>1740414</v>
      </c>
      <c r="BB49" s="345"/>
      <c r="BC49" s="395">
        <v>727303</v>
      </c>
      <c r="BD49" s="343"/>
      <c r="BE49" s="395">
        <v>356885</v>
      </c>
      <c r="BF49" s="343"/>
      <c r="BG49" s="344">
        <f t="shared" si="11"/>
        <v>1084188</v>
      </c>
      <c r="BH49" s="345"/>
      <c r="BI49" s="395">
        <v>555871</v>
      </c>
      <c r="BJ49" s="345"/>
      <c r="BK49" s="343"/>
      <c r="BL49" s="343"/>
      <c r="BM49" s="343"/>
      <c r="BN49" s="395">
        <v>36720</v>
      </c>
      <c r="BO49" s="395">
        <v>630421</v>
      </c>
      <c r="BP49" s="343"/>
      <c r="BQ49" s="343"/>
      <c r="BR49" s="343"/>
      <c r="BS49" s="343"/>
      <c r="BT49" s="343"/>
      <c r="BU49" s="343"/>
      <c r="BV49" s="343"/>
      <c r="BW49" s="344">
        <f t="shared" si="12"/>
        <v>667141</v>
      </c>
      <c r="BX49" s="345" t="s">
        <v>12</v>
      </c>
      <c r="BY49" s="344">
        <f t="shared" si="16"/>
        <v>6149411</v>
      </c>
      <c r="BZ49" s="345" t="s">
        <v>12</v>
      </c>
      <c r="CA49" s="344">
        <f t="shared" si="17"/>
        <v>3285669</v>
      </c>
      <c r="CB49" s="345" t="s">
        <v>12</v>
      </c>
      <c r="CC49" s="346"/>
      <c r="CD49" s="345" t="s">
        <v>12</v>
      </c>
      <c r="CE49" s="344">
        <f t="shared" si="18"/>
        <v>7002932</v>
      </c>
      <c r="CF49" s="345"/>
      <c r="CG49" s="395">
        <v>6425780</v>
      </c>
      <c r="CH49" s="395">
        <v>577152</v>
      </c>
      <c r="CI49" s="344">
        <f t="shared" si="13"/>
        <v>0</v>
      </c>
      <c r="CJ49" s="380" t="s">
        <v>732</v>
      </c>
      <c r="CK49" s="355"/>
      <c r="CL49" s="352" t="s">
        <v>253</v>
      </c>
      <c r="CO49" s="352">
        <f>(+AL75+AR75)</f>
        <v>12829010.609999999</v>
      </c>
      <c r="CP49" s="342" t="s">
        <v>12</v>
      </c>
      <c r="CQ49" s="352" t="s">
        <v>220</v>
      </c>
      <c r="CW49" s="352" t="s">
        <v>221</v>
      </c>
    </row>
    <row r="50" spans="1:101" x14ac:dyDescent="0.2">
      <c r="A50" s="343">
        <f t="shared" si="5"/>
        <v>1</v>
      </c>
      <c r="B50" s="353" t="s">
        <v>499</v>
      </c>
      <c r="C50" s="395">
        <v>855780</v>
      </c>
      <c r="D50" s="345"/>
      <c r="E50" s="395">
        <v>260206</v>
      </c>
      <c r="F50" s="395">
        <v>151224</v>
      </c>
      <c r="G50" s="395">
        <v>53399</v>
      </c>
      <c r="H50" s="343"/>
      <c r="I50" s="343"/>
      <c r="J50" s="343"/>
      <c r="K50" s="343"/>
      <c r="L50" s="343"/>
      <c r="M50" s="395">
        <v>153466</v>
      </c>
      <c r="N50" s="344">
        <f t="shared" si="6"/>
        <v>618295</v>
      </c>
      <c r="O50" s="345"/>
      <c r="P50" s="395">
        <v>560026</v>
      </c>
      <c r="Q50" s="395">
        <v>85720</v>
      </c>
      <c r="R50" s="395">
        <v>531403</v>
      </c>
      <c r="S50" s="395">
        <v>20197</v>
      </c>
      <c r="T50" s="343"/>
      <c r="U50" s="343"/>
      <c r="V50" s="343"/>
      <c r="W50" s="348">
        <f t="shared" si="7"/>
        <v>1197346</v>
      </c>
      <c r="X50" s="345"/>
      <c r="Y50" s="395">
        <v>6319</v>
      </c>
      <c r="Z50" s="346"/>
      <c r="AA50" s="346"/>
      <c r="AB50" s="346"/>
      <c r="AC50" s="346"/>
      <c r="AD50" s="346"/>
      <c r="AE50" s="344">
        <f t="shared" si="8"/>
        <v>6319</v>
      </c>
      <c r="AF50" s="345"/>
      <c r="AG50" s="344">
        <f t="shared" si="15"/>
        <v>1821960</v>
      </c>
      <c r="AH50" s="345"/>
      <c r="AI50" s="343"/>
      <c r="AJ50" s="343"/>
      <c r="AK50" s="343"/>
      <c r="AL50" s="343"/>
      <c r="AM50" s="344">
        <f t="shared" si="14"/>
        <v>0</v>
      </c>
      <c r="AN50" s="345"/>
      <c r="AO50" s="343"/>
      <c r="AP50" s="395">
        <v>1292</v>
      </c>
      <c r="AQ50" s="343"/>
      <c r="AR50" s="343"/>
      <c r="AS50" s="344">
        <f t="shared" si="9"/>
        <v>1292</v>
      </c>
      <c r="AT50" s="345"/>
      <c r="AU50" s="395">
        <v>163924</v>
      </c>
      <c r="AV50" s="395">
        <v>50597</v>
      </c>
      <c r="AW50" s="395">
        <v>24409</v>
      </c>
      <c r="AX50" s="395">
        <v>62995</v>
      </c>
      <c r="AY50" s="343"/>
      <c r="AZ50" s="395">
        <v>80730</v>
      </c>
      <c r="BA50" s="344">
        <f t="shared" si="10"/>
        <v>382655</v>
      </c>
      <c r="BB50" s="345"/>
      <c r="BC50" s="395">
        <v>816</v>
      </c>
      <c r="BD50" s="395">
        <v>207407</v>
      </c>
      <c r="BE50" s="395">
        <v>157845</v>
      </c>
      <c r="BF50" s="343"/>
      <c r="BG50" s="344">
        <f t="shared" si="11"/>
        <v>366068</v>
      </c>
      <c r="BH50" s="345"/>
      <c r="BI50" s="395">
        <v>308677</v>
      </c>
      <c r="BJ50" s="345"/>
      <c r="BK50" s="343"/>
      <c r="BL50" s="343"/>
      <c r="BM50" s="343"/>
      <c r="BN50" s="395">
        <v>9095</v>
      </c>
      <c r="BO50" s="395">
        <v>238632</v>
      </c>
      <c r="BP50" s="343"/>
      <c r="BQ50" s="343"/>
      <c r="BR50" s="343"/>
      <c r="BS50" s="343"/>
      <c r="BT50" s="343"/>
      <c r="BU50" s="343"/>
      <c r="BV50" s="343"/>
      <c r="BW50" s="344">
        <f t="shared" si="12"/>
        <v>247727</v>
      </c>
      <c r="BX50" s="345" t="s">
        <v>12</v>
      </c>
      <c r="BY50" s="344">
        <f t="shared" si="16"/>
        <v>1306419</v>
      </c>
      <c r="BZ50" s="345" t="s">
        <v>12</v>
      </c>
      <c r="CA50" s="344">
        <f t="shared" si="17"/>
        <v>515541</v>
      </c>
      <c r="CB50" s="345" t="s">
        <v>12</v>
      </c>
      <c r="CC50" s="395">
        <v>598</v>
      </c>
      <c r="CD50" s="345" t="s">
        <v>12</v>
      </c>
      <c r="CE50" s="344">
        <f t="shared" si="18"/>
        <v>1371919</v>
      </c>
      <c r="CF50" s="345"/>
      <c r="CG50" s="396">
        <v>1028939</v>
      </c>
      <c r="CH50" s="395">
        <v>342980</v>
      </c>
      <c r="CI50" s="344">
        <f t="shared" si="13"/>
        <v>0</v>
      </c>
      <c r="CJ50" s="380" t="s">
        <v>732</v>
      </c>
      <c r="CK50" s="355"/>
      <c r="CL50" s="352" t="s">
        <v>255</v>
      </c>
      <c r="CO50" s="352">
        <f>(+AM75+AS75)</f>
        <v>103627251.66999999</v>
      </c>
      <c r="CP50" s="342" t="s">
        <v>12</v>
      </c>
      <c r="CQ50" s="352" t="s">
        <v>256</v>
      </c>
    </row>
    <row r="51" spans="1:101" x14ac:dyDescent="0.2">
      <c r="A51" s="343">
        <f t="shared" si="5"/>
        <v>1</v>
      </c>
      <c r="B51" s="353" t="s">
        <v>500</v>
      </c>
      <c r="C51" s="395">
        <v>17204556.460000001</v>
      </c>
      <c r="D51" s="345"/>
      <c r="E51" s="395">
        <v>10784162.380000001</v>
      </c>
      <c r="F51" s="395">
        <v>703167.77</v>
      </c>
      <c r="G51" s="395">
        <v>896554.98</v>
      </c>
      <c r="H51" s="343"/>
      <c r="I51" s="343"/>
      <c r="J51" s="343"/>
      <c r="K51" s="343"/>
      <c r="L51" s="343"/>
      <c r="M51" s="395">
        <v>628533.35</v>
      </c>
      <c r="N51" s="344">
        <f t="shared" si="6"/>
        <v>13012418.48</v>
      </c>
      <c r="O51" s="345"/>
      <c r="P51" s="395">
        <v>4825283.3899999997</v>
      </c>
      <c r="Q51" s="395">
        <v>739751.21</v>
      </c>
      <c r="R51" s="395">
        <v>4581927.57</v>
      </c>
      <c r="S51" s="343"/>
      <c r="T51" s="395">
        <v>612643.03</v>
      </c>
      <c r="U51" s="343"/>
      <c r="V51" s="343"/>
      <c r="W51" s="348">
        <f t="shared" si="7"/>
        <v>10759605.199999999</v>
      </c>
      <c r="X51" s="345"/>
      <c r="Y51" s="346"/>
      <c r="Z51" s="346"/>
      <c r="AA51" s="346"/>
      <c r="AB51" s="346"/>
      <c r="AC51" s="346"/>
      <c r="AD51" s="346"/>
      <c r="AE51" s="344">
        <f t="shared" si="8"/>
        <v>0</v>
      </c>
      <c r="AF51" s="345"/>
      <c r="AG51" s="344">
        <f t="shared" si="15"/>
        <v>23772023.68</v>
      </c>
      <c r="AH51" s="345"/>
      <c r="AI51" s="343"/>
      <c r="AJ51" s="343"/>
      <c r="AK51" s="343"/>
      <c r="AL51" s="395">
        <v>453901.61</v>
      </c>
      <c r="AM51" s="344">
        <f t="shared" si="14"/>
        <v>453901.61</v>
      </c>
      <c r="AN51" s="345"/>
      <c r="AO51" s="395">
        <v>2620552.9500000002</v>
      </c>
      <c r="AP51" s="395">
        <v>687592.5</v>
      </c>
      <c r="AQ51" s="343"/>
      <c r="AR51" s="343"/>
      <c r="AS51" s="344">
        <f t="shared" si="9"/>
        <v>3308145.45</v>
      </c>
      <c r="AT51" s="345"/>
      <c r="AU51" s="395">
        <v>2005479.85</v>
      </c>
      <c r="AV51" s="395">
        <v>67909.06</v>
      </c>
      <c r="AW51" s="395">
        <v>104941.63</v>
      </c>
      <c r="AX51" s="395">
        <v>98001.55</v>
      </c>
      <c r="AY51" s="395">
        <v>687309.66</v>
      </c>
      <c r="AZ51" s="395">
        <v>2688894.34</v>
      </c>
      <c r="BA51" s="344">
        <f t="shared" si="10"/>
        <v>5652536.0899999999</v>
      </c>
      <c r="BB51" s="345"/>
      <c r="BC51" s="395">
        <v>738851.46</v>
      </c>
      <c r="BD51" s="343"/>
      <c r="BE51" s="395">
        <v>806428.74</v>
      </c>
      <c r="BF51" s="343"/>
      <c r="BG51" s="344">
        <f t="shared" si="11"/>
        <v>1545280.2</v>
      </c>
      <c r="BH51" s="345"/>
      <c r="BI51" s="395">
        <v>658647.1</v>
      </c>
      <c r="BJ51" s="345"/>
      <c r="BK51" s="395">
        <v>1135307.52</v>
      </c>
      <c r="BL51" s="343"/>
      <c r="BM51" s="343"/>
      <c r="BN51" s="395">
        <v>49546.1</v>
      </c>
      <c r="BO51" s="395">
        <v>436641.17</v>
      </c>
      <c r="BP51" s="343"/>
      <c r="BQ51" s="343"/>
      <c r="BR51" s="343"/>
      <c r="BS51" s="343"/>
      <c r="BT51" s="395">
        <v>2562543.4500000002</v>
      </c>
      <c r="BU51" s="343"/>
      <c r="BV51" s="343"/>
      <c r="BW51" s="344">
        <f t="shared" si="12"/>
        <v>4184038.24</v>
      </c>
      <c r="BX51" s="345" t="s">
        <v>12</v>
      </c>
      <c r="BY51" s="344">
        <f t="shared" si="16"/>
        <v>15802548.689999998</v>
      </c>
      <c r="BZ51" s="345" t="s">
        <v>12</v>
      </c>
      <c r="CA51" s="344">
        <f t="shared" si="17"/>
        <v>7969474.9900000021</v>
      </c>
      <c r="CB51" s="345" t="s">
        <v>12</v>
      </c>
      <c r="CC51" s="346"/>
      <c r="CD51" s="345" t="s">
        <v>12</v>
      </c>
      <c r="CE51" s="344">
        <f t="shared" si="18"/>
        <v>25174031.450000003</v>
      </c>
      <c r="CF51" s="345"/>
      <c r="CG51" s="395">
        <v>18742121.260000002</v>
      </c>
      <c r="CH51" s="395">
        <v>6431910.1900000004</v>
      </c>
      <c r="CI51" s="344">
        <f t="shared" si="13"/>
        <v>0</v>
      </c>
      <c r="CJ51" s="380" t="s">
        <v>732</v>
      </c>
      <c r="CK51" s="381"/>
      <c r="CL51" s="369" t="s">
        <v>6</v>
      </c>
      <c r="CP51" s="342" t="s">
        <v>12</v>
      </c>
      <c r="CQ51" s="352" t="s">
        <v>258</v>
      </c>
    </row>
    <row r="52" spans="1:101" ht="14.1" customHeight="1" x14ac:dyDescent="0.2">
      <c r="A52" s="343">
        <f t="shared" si="5"/>
        <v>1</v>
      </c>
      <c r="B52" s="353" t="s">
        <v>501</v>
      </c>
      <c r="C52" s="395">
        <v>319865</v>
      </c>
      <c r="D52" s="345"/>
      <c r="E52" s="395">
        <v>61029</v>
      </c>
      <c r="F52" s="343"/>
      <c r="G52" s="395">
        <v>32140</v>
      </c>
      <c r="H52" s="343"/>
      <c r="I52" s="343"/>
      <c r="J52" s="343"/>
      <c r="K52" s="343"/>
      <c r="L52" s="343"/>
      <c r="M52" s="395">
        <v>7146</v>
      </c>
      <c r="N52" s="344">
        <f t="shared" si="6"/>
        <v>100315</v>
      </c>
      <c r="O52" s="345"/>
      <c r="P52" s="395">
        <v>172536</v>
      </c>
      <c r="Q52" s="395">
        <v>26357</v>
      </c>
      <c r="R52" s="395">
        <v>163574</v>
      </c>
      <c r="S52" s="395">
        <v>6262</v>
      </c>
      <c r="T52" s="343"/>
      <c r="U52" s="343"/>
      <c r="V52" s="395">
        <v>785436</v>
      </c>
      <c r="W52" s="348">
        <f t="shared" si="7"/>
        <v>1154165</v>
      </c>
      <c r="X52" s="345"/>
      <c r="Y52" s="346"/>
      <c r="Z52" s="346"/>
      <c r="AA52" s="346"/>
      <c r="AB52" s="346"/>
      <c r="AC52" s="346"/>
      <c r="AD52" s="346"/>
      <c r="AE52" s="344">
        <f t="shared" si="8"/>
        <v>0</v>
      </c>
      <c r="AF52" s="345"/>
      <c r="AG52" s="344">
        <f t="shared" si="15"/>
        <v>1254480</v>
      </c>
      <c r="AH52" s="345">
        <v>0</v>
      </c>
      <c r="AI52" s="343"/>
      <c r="AJ52" s="343"/>
      <c r="AK52" s="343"/>
      <c r="AL52" s="343"/>
      <c r="AM52" s="344">
        <f t="shared" si="14"/>
        <v>0</v>
      </c>
      <c r="AN52" s="345"/>
      <c r="AO52" s="343"/>
      <c r="AP52" s="395">
        <v>87795</v>
      </c>
      <c r="AQ52" s="343"/>
      <c r="AR52" s="343"/>
      <c r="AS52" s="344">
        <f t="shared" si="9"/>
        <v>87795</v>
      </c>
      <c r="AT52" s="345"/>
      <c r="AU52" s="343"/>
      <c r="AV52" s="343"/>
      <c r="AW52" s="395">
        <v>30913</v>
      </c>
      <c r="AX52" s="395">
        <v>300644</v>
      </c>
      <c r="AY52" s="343"/>
      <c r="AZ52" s="395">
        <v>6929</v>
      </c>
      <c r="BA52" s="344">
        <f t="shared" si="10"/>
        <v>338486</v>
      </c>
      <c r="BB52" s="345"/>
      <c r="BC52" s="343"/>
      <c r="BD52" s="343"/>
      <c r="BE52" s="395">
        <v>34572</v>
      </c>
      <c r="BF52" s="343"/>
      <c r="BG52" s="344">
        <f t="shared" si="11"/>
        <v>34572</v>
      </c>
      <c r="BH52" s="345"/>
      <c r="BI52" s="395">
        <v>10477</v>
      </c>
      <c r="BJ52" s="345"/>
      <c r="BK52" s="343"/>
      <c r="BL52" s="343"/>
      <c r="BM52" s="343"/>
      <c r="BN52" s="395">
        <v>7300</v>
      </c>
      <c r="BO52" s="395">
        <v>1961</v>
      </c>
      <c r="BP52" s="343"/>
      <c r="BQ52" s="343"/>
      <c r="BR52" s="343"/>
      <c r="BS52" s="343"/>
      <c r="BT52" s="343"/>
      <c r="BU52" s="343"/>
      <c r="BV52" s="343"/>
      <c r="BW52" s="344">
        <f t="shared" si="12"/>
        <v>9261</v>
      </c>
      <c r="BX52" s="345" t="s">
        <v>12</v>
      </c>
      <c r="BY52" s="344">
        <f t="shared" si="16"/>
        <v>480591</v>
      </c>
      <c r="BZ52" s="345" t="s">
        <v>12</v>
      </c>
      <c r="CA52" s="344">
        <f t="shared" si="17"/>
        <v>773889</v>
      </c>
      <c r="CB52" s="345" t="s">
        <v>12</v>
      </c>
      <c r="CC52" s="346"/>
      <c r="CD52" s="345" t="s">
        <v>12</v>
      </c>
      <c r="CE52" s="344">
        <f t="shared" si="18"/>
        <v>1093754</v>
      </c>
      <c r="CF52" s="345"/>
      <c r="CG52" s="395">
        <v>1000000</v>
      </c>
      <c r="CH52" s="395">
        <v>93754</v>
      </c>
      <c r="CI52" s="344">
        <f t="shared" si="13"/>
        <v>0</v>
      </c>
      <c r="CJ52" s="380" t="s">
        <v>732</v>
      </c>
      <c r="CK52" s="355"/>
      <c r="CL52" s="352" t="s">
        <v>260</v>
      </c>
      <c r="CO52" s="352">
        <f>+AU75</f>
        <v>35300806.480000004</v>
      </c>
      <c r="CP52" s="342" t="s">
        <v>12</v>
      </c>
    </row>
    <row r="53" spans="1:101" x14ac:dyDescent="0.2">
      <c r="A53" s="343">
        <f t="shared" si="5"/>
        <v>1</v>
      </c>
      <c r="B53" s="353" t="s">
        <v>502</v>
      </c>
      <c r="C53" s="346"/>
      <c r="D53" s="345"/>
      <c r="E53" s="395">
        <v>2464097</v>
      </c>
      <c r="F53" s="343"/>
      <c r="G53" s="395">
        <v>193574</v>
      </c>
      <c r="H53" s="343"/>
      <c r="I53" s="343"/>
      <c r="J53" s="343"/>
      <c r="K53" s="343"/>
      <c r="L53" s="343"/>
      <c r="M53" s="395">
        <v>220391</v>
      </c>
      <c r="N53" s="344">
        <f t="shared" si="6"/>
        <v>2878062</v>
      </c>
      <c r="O53" s="345"/>
      <c r="P53" s="395">
        <v>2890275</v>
      </c>
      <c r="Q53" s="395">
        <v>440090</v>
      </c>
      <c r="R53" s="395">
        <v>2347850</v>
      </c>
      <c r="S53" s="395">
        <v>231622</v>
      </c>
      <c r="T53" s="343"/>
      <c r="U53" s="343"/>
      <c r="V53" s="395">
        <v>449598</v>
      </c>
      <c r="W53" s="348">
        <f t="shared" si="7"/>
        <v>6359435</v>
      </c>
      <c r="X53" s="345"/>
      <c r="Y53" s="346"/>
      <c r="Z53" s="346"/>
      <c r="AA53" s="346"/>
      <c r="AB53" s="346"/>
      <c r="AC53" s="346"/>
      <c r="AD53" s="395">
        <v>65502</v>
      </c>
      <c r="AE53" s="344">
        <f t="shared" si="8"/>
        <v>65502</v>
      </c>
      <c r="AF53" s="345"/>
      <c r="AG53" s="344">
        <f t="shared" si="15"/>
        <v>9302999</v>
      </c>
      <c r="AH53" s="345"/>
      <c r="AI53" s="343"/>
      <c r="AJ53" s="343"/>
      <c r="AK53" s="343"/>
      <c r="AL53" s="343"/>
      <c r="AM53" s="344">
        <f t="shared" si="14"/>
        <v>0</v>
      </c>
      <c r="AN53" s="345"/>
      <c r="AO53" s="395">
        <v>337074</v>
      </c>
      <c r="AP53" s="343"/>
      <c r="AQ53" s="343"/>
      <c r="AR53" s="343"/>
      <c r="AS53" s="344">
        <f t="shared" si="9"/>
        <v>337074</v>
      </c>
      <c r="AT53" s="345"/>
      <c r="AU53" s="395">
        <v>1038534</v>
      </c>
      <c r="AV53" s="343"/>
      <c r="AW53" s="343"/>
      <c r="AX53" s="343"/>
      <c r="AY53" s="395">
        <v>14179</v>
      </c>
      <c r="AZ53" s="395">
        <v>3577678</v>
      </c>
      <c r="BA53" s="344">
        <f t="shared" si="10"/>
        <v>4630391</v>
      </c>
      <c r="BB53" s="345"/>
      <c r="BC53" s="395">
        <v>505710</v>
      </c>
      <c r="BD53" s="343"/>
      <c r="BE53" s="395">
        <v>560102</v>
      </c>
      <c r="BF53" s="395">
        <v>346392</v>
      </c>
      <c r="BG53" s="344">
        <f t="shared" si="11"/>
        <v>1412204</v>
      </c>
      <c r="BH53" s="345"/>
      <c r="BI53" s="395">
        <v>290342</v>
      </c>
      <c r="BJ53" s="345"/>
      <c r="BK53" s="343"/>
      <c r="BL53" s="343"/>
      <c r="BM53" s="343"/>
      <c r="BN53" s="343"/>
      <c r="BO53" s="343"/>
      <c r="BP53" s="343"/>
      <c r="BQ53" s="395">
        <v>18180</v>
      </c>
      <c r="BR53" s="343"/>
      <c r="BS53" s="395">
        <v>267610</v>
      </c>
      <c r="BT53" s="343"/>
      <c r="BU53" s="343"/>
      <c r="BV53" s="343"/>
      <c r="BW53" s="344">
        <f t="shared" si="12"/>
        <v>285790</v>
      </c>
      <c r="BX53" s="345" t="s">
        <v>12</v>
      </c>
      <c r="BY53" s="344">
        <f t="shared" si="16"/>
        <v>6955801</v>
      </c>
      <c r="BZ53" s="345" t="s">
        <v>12</v>
      </c>
      <c r="CA53" s="344">
        <f t="shared" si="17"/>
        <v>2347198</v>
      </c>
      <c r="CB53" s="345" t="s">
        <v>12</v>
      </c>
      <c r="CC53" s="346"/>
      <c r="CD53" s="345" t="s">
        <v>12</v>
      </c>
      <c r="CE53" s="344">
        <f t="shared" si="18"/>
        <v>2347198</v>
      </c>
      <c r="CF53" s="345"/>
      <c r="CG53" s="347"/>
      <c r="CH53" s="395">
        <v>2347198</v>
      </c>
      <c r="CI53" s="344">
        <f t="shared" si="13"/>
        <v>0</v>
      </c>
      <c r="CJ53" s="380" t="s">
        <v>732</v>
      </c>
      <c r="CK53" s="355"/>
      <c r="CL53" s="352" t="s">
        <v>262</v>
      </c>
      <c r="CO53" s="352">
        <f>+AV75</f>
        <v>7268093.9399999995</v>
      </c>
      <c r="CP53" s="342" t="s">
        <v>12</v>
      </c>
      <c r="CQ53" s="352" t="s">
        <v>220</v>
      </c>
      <c r="CW53" s="352" t="s">
        <v>221</v>
      </c>
    </row>
    <row r="54" spans="1:101" x14ac:dyDescent="0.2">
      <c r="A54" s="343">
        <f t="shared" si="5"/>
        <v>1</v>
      </c>
      <c r="B54" s="353" t="s">
        <v>503</v>
      </c>
      <c r="C54" s="395">
        <v>6611066</v>
      </c>
      <c r="D54" s="345"/>
      <c r="E54" s="395">
        <v>1169716</v>
      </c>
      <c r="F54" s="343"/>
      <c r="G54" s="395">
        <v>331516</v>
      </c>
      <c r="H54" s="343"/>
      <c r="I54" s="343"/>
      <c r="J54" s="343"/>
      <c r="K54" s="343"/>
      <c r="L54" s="343"/>
      <c r="M54" s="395">
        <v>13677</v>
      </c>
      <c r="N54" s="344">
        <f t="shared" si="6"/>
        <v>1514909</v>
      </c>
      <c r="O54" s="345"/>
      <c r="P54" s="395">
        <v>3088644</v>
      </c>
      <c r="Q54" s="395">
        <v>81609</v>
      </c>
      <c r="R54" s="343"/>
      <c r="S54" s="343"/>
      <c r="T54" s="343"/>
      <c r="U54" s="343"/>
      <c r="V54" s="343"/>
      <c r="W54" s="349">
        <f>(SUM(P54:V54))</f>
        <v>3170253</v>
      </c>
      <c r="X54" s="345"/>
      <c r="Y54" s="346"/>
      <c r="Z54" s="346"/>
      <c r="AA54" s="346"/>
      <c r="AB54" s="346"/>
      <c r="AC54" s="346"/>
      <c r="AD54" s="346"/>
      <c r="AE54" s="344">
        <f t="shared" si="8"/>
        <v>0</v>
      </c>
      <c r="AF54" s="345"/>
      <c r="AG54" s="344">
        <f t="shared" si="15"/>
        <v>4685162</v>
      </c>
      <c r="AH54" s="345"/>
      <c r="AI54" s="343"/>
      <c r="AJ54" s="343"/>
      <c r="AK54" s="343"/>
      <c r="AL54" s="343"/>
      <c r="AM54" s="344">
        <f t="shared" si="14"/>
        <v>0</v>
      </c>
      <c r="AN54" s="345"/>
      <c r="AO54" s="395">
        <v>118122</v>
      </c>
      <c r="AP54" s="395">
        <v>71039</v>
      </c>
      <c r="AQ54" s="343"/>
      <c r="AR54" s="343"/>
      <c r="AS54" s="344">
        <f t="shared" si="9"/>
        <v>189161</v>
      </c>
      <c r="AT54" s="345"/>
      <c r="AU54" s="395">
        <v>520531</v>
      </c>
      <c r="AV54" s="395">
        <v>56518</v>
      </c>
      <c r="AW54" s="395">
        <v>34309</v>
      </c>
      <c r="AX54" s="395">
        <v>5098</v>
      </c>
      <c r="AY54" s="395">
        <v>85721</v>
      </c>
      <c r="AZ54" s="395">
        <v>562402</v>
      </c>
      <c r="BA54" s="344">
        <f t="shared" si="10"/>
        <v>1264579</v>
      </c>
      <c r="BB54" s="345"/>
      <c r="BC54" s="395">
        <v>647357</v>
      </c>
      <c r="BD54" s="395">
        <v>115683</v>
      </c>
      <c r="BE54" s="395">
        <v>166112</v>
      </c>
      <c r="BF54" s="343"/>
      <c r="BG54" s="344">
        <f t="shared" si="11"/>
        <v>929152</v>
      </c>
      <c r="BH54" s="345"/>
      <c r="BI54" s="395">
        <v>270806</v>
      </c>
      <c r="BJ54" s="345"/>
      <c r="BK54" s="343"/>
      <c r="BL54" s="343"/>
      <c r="BM54" s="343"/>
      <c r="BN54" s="395">
        <v>31920</v>
      </c>
      <c r="BO54" s="395">
        <v>70781</v>
      </c>
      <c r="BP54" s="343"/>
      <c r="BQ54" s="343"/>
      <c r="BR54" s="343"/>
      <c r="BS54" s="343"/>
      <c r="BT54" s="395">
        <v>86297</v>
      </c>
      <c r="BU54" s="343"/>
      <c r="BV54" s="343"/>
      <c r="BW54" s="344">
        <f t="shared" si="12"/>
        <v>188998</v>
      </c>
      <c r="BX54" s="345" t="s">
        <v>12</v>
      </c>
      <c r="BY54" s="344">
        <f t="shared" si="16"/>
        <v>2842696</v>
      </c>
      <c r="BZ54" s="345" t="s">
        <v>12</v>
      </c>
      <c r="CA54" s="344">
        <f t="shared" si="17"/>
        <v>1842466</v>
      </c>
      <c r="CB54" s="345" t="s">
        <v>12</v>
      </c>
      <c r="CC54" s="395">
        <v>-12786</v>
      </c>
      <c r="CD54" s="345" t="s">
        <v>12</v>
      </c>
      <c r="CE54" s="344">
        <f t="shared" si="18"/>
        <v>8440746</v>
      </c>
      <c r="CF54" s="345"/>
      <c r="CG54" s="395">
        <v>8240746</v>
      </c>
      <c r="CH54" s="395">
        <v>200000</v>
      </c>
      <c r="CI54" s="344">
        <f t="shared" si="13"/>
        <v>0</v>
      </c>
      <c r="CJ54" s="380" t="s">
        <v>732</v>
      </c>
      <c r="CK54" s="355"/>
      <c r="CL54" s="352" t="s">
        <v>264</v>
      </c>
      <c r="CO54" s="352">
        <f>+AW75</f>
        <v>10764628.66</v>
      </c>
      <c r="CP54" s="342" t="s">
        <v>12</v>
      </c>
    </row>
    <row r="55" spans="1:101" x14ac:dyDescent="0.2">
      <c r="A55" s="343">
        <f t="shared" si="5"/>
        <v>1</v>
      </c>
      <c r="B55" s="353" t="s">
        <v>504</v>
      </c>
      <c r="C55" s="395">
        <v>409197</v>
      </c>
      <c r="D55" s="345"/>
      <c r="E55" s="395">
        <v>380596</v>
      </c>
      <c r="F55" s="343"/>
      <c r="G55" s="395">
        <v>33678</v>
      </c>
      <c r="H55" s="343"/>
      <c r="I55" s="343"/>
      <c r="J55" s="343"/>
      <c r="K55" s="343"/>
      <c r="L55" s="343"/>
      <c r="M55" s="395">
        <v>83640</v>
      </c>
      <c r="N55" s="344">
        <f t="shared" si="6"/>
        <v>497914</v>
      </c>
      <c r="O55" s="345"/>
      <c r="P55" s="395">
        <v>661775</v>
      </c>
      <c r="Q55" s="395">
        <v>136669</v>
      </c>
      <c r="R55" s="395">
        <v>540524</v>
      </c>
      <c r="S55" s="395">
        <v>0</v>
      </c>
      <c r="T55" s="343"/>
      <c r="U55" s="343"/>
      <c r="V55" s="343"/>
      <c r="W55" s="348">
        <f t="shared" si="7"/>
        <v>1338968</v>
      </c>
      <c r="X55" s="345"/>
      <c r="Y55" s="395">
        <v>36328</v>
      </c>
      <c r="Z55" s="346"/>
      <c r="AA55" s="346"/>
      <c r="AB55" s="346"/>
      <c r="AC55" s="346"/>
      <c r="AD55" s="346"/>
      <c r="AE55" s="344">
        <f t="shared" si="8"/>
        <v>36328</v>
      </c>
      <c r="AF55" s="345"/>
      <c r="AG55" s="344">
        <f t="shared" si="15"/>
        <v>1873210</v>
      </c>
      <c r="AH55" s="345"/>
      <c r="AI55" s="343"/>
      <c r="AJ55" s="343"/>
      <c r="AK55" s="343"/>
      <c r="AL55" s="343"/>
      <c r="AM55" s="344">
        <f t="shared" si="14"/>
        <v>0</v>
      </c>
      <c r="AN55" s="345"/>
      <c r="AO55" s="343"/>
      <c r="AP55" s="395">
        <v>3418</v>
      </c>
      <c r="AQ55" s="343"/>
      <c r="AR55" s="343"/>
      <c r="AS55" s="344">
        <f t="shared" si="9"/>
        <v>3418</v>
      </c>
      <c r="AT55" s="345"/>
      <c r="AU55" s="395">
        <v>86592</v>
      </c>
      <c r="AV55" s="395">
        <v>29056</v>
      </c>
      <c r="AW55" s="395">
        <v>23794</v>
      </c>
      <c r="AX55" s="395">
        <v>149901</v>
      </c>
      <c r="AY55" s="343"/>
      <c r="AZ55" s="395">
        <v>53699</v>
      </c>
      <c r="BA55" s="344">
        <f t="shared" si="10"/>
        <v>343042</v>
      </c>
      <c r="BB55" s="345"/>
      <c r="BC55" s="343"/>
      <c r="BD55" s="395">
        <v>285407</v>
      </c>
      <c r="BE55" s="395">
        <v>247829</v>
      </c>
      <c r="BF55" s="343"/>
      <c r="BG55" s="344">
        <f t="shared" si="11"/>
        <v>533236</v>
      </c>
      <c r="BH55" s="345"/>
      <c r="BI55" s="395">
        <v>282424</v>
      </c>
      <c r="BJ55" s="345"/>
      <c r="BK55" s="343"/>
      <c r="BL55" s="343"/>
      <c r="BM55" s="343"/>
      <c r="BN55" s="395">
        <v>37830</v>
      </c>
      <c r="BO55" s="395">
        <v>120325</v>
      </c>
      <c r="BP55" s="343"/>
      <c r="BQ55" s="343"/>
      <c r="BR55" s="343"/>
      <c r="BS55" s="343"/>
      <c r="BT55" s="343"/>
      <c r="BU55" s="343"/>
      <c r="BV55" s="343"/>
      <c r="BW55" s="344">
        <f t="shared" si="12"/>
        <v>158155</v>
      </c>
      <c r="BX55" s="345" t="s">
        <v>12</v>
      </c>
      <c r="BY55" s="344">
        <f t="shared" si="16"/>
        <v>1320275</v>
      </c>
      <c r="BZ55" s="345" t="s">
        <v>12</v>
      </c>
      <c r="CA55" s="344">
        <f>((+AE55+W55+N55)-BY55)</f>
        <v>552935</v>
      </c>
      <c r="CB55" s="345" t="s">
        <v>12</v>
      </c>
      <c r="CC55" s="346"/>
      <c r="CD55" s="345" t="s">
        <v>12</v>
      </c>
      <c r="CE55" s="344">
        <f>(+CA55+CC55+C55)</f>
        <v>962132</v>
      </c>
      <c r="CF55" s="345"/>
      <c r="CG55" s="395">
        <v>721599</v>
      </c>
      <c r="CH55" s="395">
        <v>240533</v>
      </c>
      <c r="CI55" s="344">
        <f t="shared" si="13"/>
        <v>0</v>
      </c>
      <c r="CJ55" s="380" t="s">
        <v>732</v>
      </c>
      <c r="CK55" s="355"/>
      <c r="CL55" s="352" t="s">
        <v>266</v>
      </c>
      <c r="CO55" s="352">
        <f>+AX75</f>
        <v>10964086.91</v>
      </c>
      <c r="CP55" s="342" t="s">
        <v>12</v>
      </c>
    </row>
    <row r="56" spans="1:101" x14ac:dyDescent="0.2">
      <c r="A56" s="343">
        <f t="shared" si="5"/>
        <v>1</v>
      </c>
      <c r="B56" s="353" t="s">
        <v>505</v>
      </c>
      <c r="C56" s="395">
        <v>380381</v>
      </c>
      <c r="D56" s="345"/>
      <c r="E56" s="395">
        <v>159090</v>
      </c>
      <c r="F56" s="395">
        <v>26950</v>
      </c>
      <c r="G56" s="395">
        <v>18641</v>
      </c>
      <c r="H56" s="343"/>
      <c r="I56" s="343"/>
      <c r="J56" s="343"/>
      <c r="K56" s="343"/>
      <c r="L56" s="343"/>
      <c r="M56" s="395">
        <v>500</v>
      </c>
      <c r="N56" s="344">
        <f t="shared" si="6"/>
        <v>205181</v>
      </c>
      <c r="O56" s="345"/>
      <c r="P56" s="395">
        <v>365005</v>
      </c>
      <c r="Q56" s="395">
        <v>55711</v>
      </c>
      <c r="R56" s="395">
        <v>296766</v>
      </c>
      <c r="S56" s="395">
        <v>11368</v>
      </c>
      <c r="T56" s="343"/>
      <c r="U56" s="343"/>
      <c r="V56" s="343"/>
      <c r="W56" s="348">
        <f t="shared" si="7"/>
        <v>728850</v>
      </c>
      <c r="X56" s="345"/>
      <c r="Y56" s="395">
        <v>10512</v>
      </c>
      <c r="Z56" s="346"/>
      <c r="AA56" s="346"/>
      <c r="AB56" s="346"/>
      <c r="AC56" s="346"/>
      <c r="AD56" s="346"/>
      <c r="AE56" s="344">
        <f t="shared" si="8"/>
        <v>10512</v>
      </c>
      <c r="AF56" s="345"/>
      <c r="AG56" s="344">
        <f t="shared" si="15"/>
        <v>944543</v>
      </c>
      <c r="AH56" s="345"/>
      <c r="AI56" s="343"/>
      <c r="AJ56" s="343"/>
      <c r="AK56" s="343"/>
      <c r="AL56" s="343"/>
      <c r="AM56" s="344">
        <f t="shared" si="14"/>
        <v>0</v>
      </c>
      <c r="AN56" s="345"/>
      <c r="AO56" s="343"/>
      <c r="AP56" s="343"/>
      <c r="AQ56" s="343"/>
      <c r="AR56" s="343"/>
      <c r="AS56" s="344">
        <f t="shared" si="9"/>
        <v>0</v>
      </c>
      <c r="AT56" s="345"/>
      <c r="AU56" s="395">
        <v>75731</v>
      </c>
      <c r="AV56" s="343"/>
      <c r="AW56" s="395">
        <v>34906</v>
      </c>
      <c r="AX56" s="395">
        <v>42095</v>
      </c>
      <c r="AY56" s="343"/>
      <c r="AZ56" s="395">
        <v>303588</v>
      </c>
      <c r="BA56" s="344">
        <f t="shared" si="10"/>
        <v>456320</v>
      </c>
      <c r="BB56" s="345"/>
      <c r="BC56" s="395">
        <v>31573</v>
      </c>
      <c r="BD56" s="395">
        <v>39906</v>
      </c>
      <c r="BE56" s="395">
        <v>106548</v>
      </c>
      <c r="BF56" s="343"/>
      <c r="BG56" s="344">
        <f t="shared" si="11"/>
        <v>178027</v>
      </c>
      <c r="BH56" s="345"/>
      <c r="BI56" s="395">
        <v>81673</v>
      </c>
      <c r="BJ56" s="345"/>
      <c r="BK56" s="343"/>
      <c r="BL56" s="343"/>
      <c r="BM56" s="343"/>
      <c r="BN56" s="395">
        <v>4990</v>
      </c>
      <c r="BO56" s="343"/>
      <c r="BP56" s="343"/>
      <c r="BQ56" s="343"/>
      <c r="BR56" s="343"/>
      <c r="BS56" s="343"/>
      <c r="BT56" s="395">
        <v>627</v>
      </c>
      <c r="BU56" s="343"/>
      <c r="BV56" s="395">
        <v>146257</v>
      </c>
      <c r="BW56" s="344">
        <f t="shared" si="12"/>
        <v>151874</v>
      </c>
      <c r="BX56" s="345" t="s">
        <v>12</v>
      </c>
      <c r="BY56" s="344">
        <f t="shared" si="16"/>
        <v>867894</v>
      </c>
      <c r="BZ56" s="345" t="s">
        <v>12</v>
      </c>
      <c r="CA56" s="344">
        <f t="shared" si="17"/>
        <v>76649</v>
      </c>
      <c r="CB56" s="345" t="s">
        <v>12</v>
      </c>
      <c r="CC56" s="346"/>
      <c r="CD56" s="345" t="s">
        <v>12</v>
      </c>
      <c r="CE56" s="344">
        <f t="shared" si="18"/>
        <v>457030</v>
      </c>
      <c r="CF56" s="345"/>
      <c r="CG56" s="347"/>
      <c r="CH56" s="395">
        <v>457030</v>
      </c>
      <c r="CI56" s="344">
        <f t="shared" si="13"/>
        <v>0</v>
      </c>
      <c r="CJ56" s="380" t="s">
        <v>732</v>
      </c>
      <c r="CK56" s="355"/>
      <c r="CL56" s="352" t="s">
        <v>249</v>
      </c>
      <c r="CO56" s="352">
        <f>+AY75</f>
        <v>1366428.6600000001</v>
      </c>
      <c r="CP56" s="342" t="s">
        <v>12</v>
      </c>
    </row>
    <row r="57" spans="1:101" x14ac:dyDescent="0.2">
      <c r="A57" s="343">
        <f t="shared" si="5"/>
        <v>1</v>
      </c>
      <c r="B57" s="353" t="s">
        <v>506</v>
      </c>
      <c r="C57" s="395">
        <v>18750634</v>
      </c>
      <c r="D57" s="345"/>
      <c r="E57" s="395">
        <v>3222393</v>
      </c>
      <c r="F57" s="343"/>
      <c r="G57" s="395">
        <v>966756</v>
      </c>
      <c r="H57" s="343"/>
      <c r="I57" s="343"/>
      <c r="J57" s="343"/>
      <c r="K57" s="343"/>
      <c r="L57" s="343"/>
      <c r="M57" s="395">
        <v>260805</v>
      </c>
      <c r="N57" s="344">
        <f t="shared" si="6"/>
        <v>4449954</v>
      </c>
      <c r="O57" s="345"/>
      <c r="P57" s="395">
        <v>2568942</v>
      </c>
      <c r="Q57" s="395">
        <v>453621</v>
      </c>
      <c r="R57" s="395">
        <v>2815883</v>
      </c>
      <c r="S57" s="395">
        <v>237426</v>
      </c>
      <c r="T57" s="343"/>
      <c r="U57" s="343"/>
      <c r="V57" s="343"/>
      <c r="W57" s="348">
        <f t="shared" si="7"/>
        <v>6075872</v>
      </c>
      <c r="X57" s="345"/>
      <c r="Y57" s="395">
        <v>40168</v>
      </c>
      <c r="Z57" s="346"/>
      <c r="AA57" s="395">
        <v>1701</v>
      </c>
      <c r="AB57" s="395">
        <v>450719</v>
      </c>
      <c r="AC57" s="346"/>
      <c r="AD57" s="346"/>
      <c r="AE57" s="344">
        <f t="shared" si="8"/>
        <v>492588</v>
      </c>
      <c r="AF57" s="345"/>
      <c r="AG57" s="344">
        <f t="shared" si="15"/>
        <v>11018414</v>
      </c>
      <c r="AH57" s="345"/>
      <c r="AI57" s="395">
        <v>696288</v>
      </c>
      <c r="AJ57" s="395">
        <v>4727</v>
      </c>
      <c r="AK57" s="343"/>
      <c r="AL57" s="343"/>
      <c r="AM57" s="344">
        <f t="shared" si="14"/>
        <v>701015</v>
      </c>
      <c r="AN57" s="345"/>
      <c r="AO57" s="395">
        <v>558623</v>
      </c>
      <c r="AP57" s="395">
        <v>1273</v>
      </c>
      <c r="AQ57" s="343"/>
      <c r="AR57" s="343"/>
      <c r="AS57" s="344">
        <f t="shared" si="9"/>
        <v>559896</v>
      </c>
      <c r="AT57" s="345"/>
      <c r="AU57" s="395">
        <v>324752</v>
      </c>
      <c r="AV57" s="395">
        <v>131164</v>
      </c>
      <c r="AW57" s="395">
        <v>499622</v>
      </c>
      <c r="AX57" s="395">
        <v>42787</v>
      </c>
      <c r="AY57" s="343"/>
      <c r="AZ57" s="395">
        <v>101665</v>
      </c>
      <c r="BA57" s="344">
        <f t="shared" si="10"/>
        <v>1099990</v>
      </c>
      <c r="BB57" s="345"/>
      <c r="BC57" s="395">
        <v>293882</v>
      </c>
      <c r="BD57" s="395">
        <v>710</v>
      </c>
      <c r="BE57" s="395">
        <v>507437</v>
      </c>
      <c r="BF57" s="395">
        <v>25016</v>
      </c>
      <c r="BG57" s="344">
        <f t="shared" si="11"/>
        <v>827045</v>
      </c>
      <c r="BH57" s="345"/>
      <c r="BI57" s="395">
        <v>473683</v>
      </c>
      <c r="BJ57" s="345"/>
      <c r="BK57" s="343"/>
      <c r="BL57" s="343"/>
      <c r="BM57" s="395">
        <v>28187</v>
      </c>
      <c r="BN57" s="395">
        <v>41013</v>
      </c>
      <c r="BO57" s="395">
        <v>46028</v>
      </c>
      <c r="BP57" s="343"/>
      <c r="BQ57" s="343"/>
      <c r="BR57" s="343"/>
      <c r="BS57" s="343"/>
      <c r="BT57" s="395">
        <v>301736</v>
      </c>
      <c r="BU57" s="343"/>
      <c r="BV57" s="343"/>
      <c r="BW57" s="344">
        <f t="shared" si="12"/>
        <v>416964</v>
      </c>
      <c r="BX57" s="345" t="s">
        <v>12</v>
      </c>
      <c r="BY57" s="344">
        <f t="shared" si="16"/>
        <v>4078593</v>
      </c>
      <c r="BZ57" s="345" t="s">
        <v>12</v>
      </c>
      <c r="CA57" s="344">
        <f t="shared" si="17"/>
        <v>6939821</v>
      </c>
      <c r="CB57" s="345" t="s">
        <v>12</v>
      </c>
      <c r="CC57" s="346"/>
      <c r="CD57" s="345" t="s">
        <v>12</v>
      </c>
      <c r="CE57" s="344">
        <f t="shared" si="18"/>
        <v>25690455</v>
      </c>
      <c r="CF57" s="345"/>
      <c r="CG57" s="395">
        <v>23617000</v>
      </c>
      <c r="CH57" s="395">
        <v>2073455</v>
      </c>
      <c r="CI57" s="344">
        <f t="shared" si="13"/>
        <v>0</v>
      </c>
      <c r="CJ57" s="380" t="s">
        <v>732</v>
      </c>
      <c r="CK57" s="355"/>
      <c r="CL57" s="352" t="s">
        <v>269</v>
      </c>
      <c r="CO57" s="352">
        <f>(+AZ75)</f>
        <v>53515147.32</v>
      </c>
      <c r="CP57" s="342" t="s">
        <v>12</v>
      </c>
    </row>
    <row r="58" spans="1:101" x14ac:dyDescent="0.2">
      <c r="A58" s="343">
        <f t="shared" si="5"/>
        <v>1</v>
      </c>
      <c r="B58" s="353" t="s">
        <v>507</v>
      </c>
      <c r="C58" s="395">
        <v>1660839</v>
      </c>
      <c r="D58" s="345"/>
      <c r="E58" s="395">
        <v>3152799</v>
      </c>
      <c r="F58" s="395">
        <v>47759</v>
      </c>
      <c r="G58" s="395">
        <v>132694</v>
      </c>
      <c r="H58" s="343"/>
      <c r="I58" s="343"/>
      <c r="J58" s="343"/>
      <c r="K58" s="343"/>
      <c r="L58" s="343"/>
      <c r="M58" s="395">
        <v>1357800</v>
      </c>
      <c r="N58" s="344">
        <f t="shared" si="6"/>
        <v>4691052</v>
      </c>
      <c r="O58" s="345"/>
      <c r="P58" s="395">
        <v>2511461</v>
      </c>
      <c r="Q58" s="395">
        <v>383293</v>
      </c>
      <c r="R58" s="395">
        <v>2379987</v>
      </c>
      <c r="S58" s="395">
        <v>69430</v>
      </c>
      <c r="T58" s="395">
        <v>277861</v>
      </c>
      <c r="U58" s="395">
        <v>100000</v>
      </c>
      <c r="V58" s="343"/>
      <c r="W58" s="348">
        <f t="shared" si="7"/>
        <v>5722032</v>
      </c>
      <c r="X58" s="345"/>
      <c r="Y58" s="395">
        <v>23656</v>
      </c>
      <c r="Z58" s="346"/>
      <c r="AA58" s="346"/>
      <c r="AB58" s="346"/>
      <c r="AC58" s="346"/>
      <c r="AD58" s="346"/>
      <c r="AE58" s="344">
        <f t="shared" si="8"/>
        <v>23656</v>
      </c>
      <c r="AF58" s="345"/>
      <c r="AG58" s="344">
        <f t="shared" si="15"/>
        <v>10436740</v>
      </c>
      <c r="AH58" s="345"/>
      <c r="AI58" s="395">
        <v>34678</v>
      </c>
      <c r="AJ58" s="343"/>
      <c r="AK58" s="343"/>
      <c r="AL58" s="343"/>
      <c r="AM58" s="344">
        <f t="shared" si="14"/>
        <v>34678</v>
      </c>
      <c r="AN58" s="345"/>
      <c r="AO58" s="395">
        <v>1137580</v>
      </c>
      <c r="AP58" s="343"/>
      <c r="AQ58" s="343"/>
      <c r="AR58" s="395">
        <v>139963</v>
      </c>
      <c r="AS58" s="344">
        <f t="shared" si="9"/>
        <v>1277543</v>
      </c>
      <c r="AT58" s="345"/>
      <c r="AU58" s="395">
        <v>1743803</v>
      </c>
      <c r="AV58" s="395">
        <v>145896</v>
      </c>
      <c r="AW58" s="395">
        <v>17822</v>
      </c>
      <c r="AX58" s="395">
        <v>1519943</v>
      </c>
      <c r="AY58" s="343"/>
      <c r="AZ58" s="395">
        <v>19041</v>
      </c>
      <c r="BA58" s="344">
        <f t="shared" si="10"/>
        <v>3446505</v>
      </c>
      <c r="BB58" s="345"/>
      <c r="BC58" s="395">
        <v>1735260</v>
      </c>
      <c r="BD58" s="395">
        <v>110824</v>
      </c>
      <c r="BE58" s="395">
        <v>1481158</v>
      </c>
      <c r="BF58" s="343"/>
      <c r="BG58" s="344">
        <f t="shared" si="11"/>
        <v>3327242</v>
      </c>
      <c r="BH58" s="345"/>
      <c r="BI58" s="395">
        <v>344740</v>
      </c>
      <c r="BJ58" s="345"/>
      <c r="BK58" s="343"/>
      <c r="BL58" s="343"/>
      <c r="BM58" s="343"/>
      <c r="BN58" s="395">
        <v>7889</v>
      </c>
      <c r="BO58" s="395">
        <v>56380</v>
      </c>
      <c r="BP58" s="343"/>
      <c r="BQ58" s="343"/>
      <c r="BR58" s="343"/>
      <c r="BS58" s="343"/>
      <c r="BT58" s="343"/>
      <c r="BU58" s="343"/>
      <c r="BV58" s="343"/>
      <c r="BW58" s="344">
        <f t="shared" si="12"/>
        <v>64269</v>
      </c>
      <c r="BX58" s="345" t="s">
        <v>715</v>
      </c>
      <c r="BY58" s="344">
        <f>(+BW58+BI58+BG58+BA58+AS58+AM58)</f>
        <v>8494977</v>
      </c>
      <c r="BZ58" s="345" t="s">
        <v>12</v>
      </c>
      <c r="CA58" s="344">
        <f t="shared" si="17"/>
        <v>1941763</v>
      </c>
      <c r="CB58" s="345" t="s">
        <v>12</v>
      </c>
      <c r="CC58" s="346"/>
      <c r="CD58" s="345" t="s">
        <v>12</v>
      </c>
      <c r="CE58" s="344">
        <f t="shared" si="18"/>
        <v>3602602</v>
      </c>
      <c r="CF58" s="345"/>
      <c r="CG58" s="395">
        <v>2701952</v>
      </c>
      <c r="CH58" s="395">
        <v>900650</v>
      </c>
      <c r="CI58" s="344">
        <f t="shared" si="13"/>
        <v>0</v>
      </c>
      <c r="CJ58" s="380" t="s">
        <v>732</v>
      </c>
      <c r="CK58" s="381"/>
      <c r="CL58" s="369" t="s">
        <v>7</v>
      </c>
      <c r="CO58" s="352" t="s">
        <v>83</v>
      </c>
      <c r="CP58" s="342" t="s">
        <v>12</v>
      </c>
    </row>
    <row r="59" spans="1:101" x14ac:dyDescent="0.2">
      <c r="A59" s="343">
        <f t="shared" si="5"/>
        <v>1</v>
      </c>
      <c r="B59" s="353" t="s">
        <v>508</v>
      </c>
      <c r="C59" s="346">
        <v>1623200</v>
      </c>
      <c r="D59" s="345"/>
      <c r="E59" s="395">
        <v>258721</v>
      </c>
      <c r="F59" s="343"/>
      <c r="G59" s="395">
        <v>63868</v>
      </c>
      <c r="H59" s="343"/>
      <c r="I59" s="343"/>
      <c r="J59" s="343"/>
      <c r="K59" s="343"/>
      <c r="L59" s="343"/>
      <c r="M59" s="395">
        <v>53148</v>
      </c>
      <c r="N59" s="344">
        <f t="shared" si="6"/>
        <v>375737</v>
      </c>
      <c r="O59" s="345"/>
      <c r="P59" s="395">
        <v>430734</v>
      </c>
      <c r="Q59" s="395">
        <v>66098</v>
      </c>
      <c r="R59" s="395">
        <v>409187</v>
      </c>
      <c r="S59" s="395">
        <v>21861</v>
      </c>
      <c r="T59" s="343"/>
      <c r="U59" s="343"/>
      <c r="V59" s="343"/>
      <c r="W59" s="348">
        <f t="shared" si="7"/>
        <v>927880</v>
      </c>
      <c r="X59" s="345"/>
      <c r="Y59" s="346"/>
      <c r="Z59" s="346"/>
      <c r="AA59" s="346"/>
      <c r="AB59" s="346"/>
      <c r="AC59" s="346"/>
      <c r="AD59" s="346"/>
      <c r="AE59" s="344">
        <f t="shared" si="8"/>
        <v>0</v>
      </c>
      <c r="AF59" s="345"/>
      <c r="AG59" s="344">
        <f t="shared" si="15"/>
        <v>1303617</v>
      </c>
      <c r="AH59" s="345"/>
      <c r="AI59" s="343"/>
      <c r="AJ59" s="343"/>
      <c r="AK59" s="343"/>
      <c r="AL59" s="343"/>
      <c r="AM59" s="344">
        <f t="shared" si="14"/>
        <v>0</v>
      </c>
      <c r="AN59" s="345"/>
      <c r="AO59" s="343"/>
      <c r="AP59" s="343"/>
      <c r="AQ59" s="343"/>
      <c r="AR59" s="343"/>
      <c r="AS59" s="344">
        <f t="shared" si="9"/>
        <v>0</v>
      </c>
      <c r="AT59" s="345"/>
      <c r="AU59" s="395">
        <v>278191</v>
      </c>
      <c r="AV59" s="343"/>
      <c r="AW59" s="343"/>
      <c r="AX59" s="343"/>
      <c r="AY59" s="343"/>
      <c r="AZ59" s="395">
        <v>470117</v>
      </c>
      <c r="BA59" s="344">
        <f>(SUM(AU59:AZ59))</f>
        <v>748308</v>
      </c>
      <c r="BB59" s="345"/>
      <c r="BC59" s="395">
        <v>99439</v>
      </c>
      <c r="BD59" s="343"/>
      <c r="BE59" s="395">
        <v>104675</v>
      </c>
      <c r="BF59" s="343"/>
      <c r="BG59" s="344">
        <f>(SUM(BC59:BF59))</f>
        <v>204114</v>
      </c>
      <c r="BH59" s="345"/>
      <c r="BI59" s="395">
        <v>64984</v>
      </c>
      <c r="BJ59" s="345"/>
      <c r="BK59" s="343"/>
      <c r="BL59" s="343"/>
      <c r="BM59" s="343"/>
      <c r="BN59" s="343"/>
      <c r="BO59" s="343"/>
      <c r="BP59" s="343"/>
      <c r="BQ59" s="343"/>
      <c r="BR59" s="343"/>
      <c r="BS59" s="343"/>
      <c r="BT59" s="395">
        <v>18846</v>
      </c>
      <c r="BU59" s="343"/>
      <c r="BV59" s="395">
        <v>8733</v>
      </c>
      <c r="BW59" s="344">
        <f t="shared" si="12"/>
        <v>27579</v>
      </c>
      <c r="BX59" s="345" t="s">
        <v>12</v>
      </c>
      <c r="BY59" s="344">
        <f>(+BW59+BI59+BG59+BA59+AS59+AM59)</f>
        <v>1044985</v>
      </c>
      <c r="BZ59" s="345" t="s">
        <v>12</v>
      </c>
      <c r="CA59" s="344">
        <f t="shared" si="17"/>
        <v>258632</v>
      </c>
      <c r="CB59" s="345" t="s">
        <v>12</v>
      </c>
      <c r="CC59" s="346"/>
      <c r="CD59" s="345" t="s">
        <v>12</v>
      </c>
      <c r="CE59" s="344">
        <f t="shared" si="18"/>
        <v>1881832</v>
      </c>
      <c r="CF59" s="345"/>
      <c r="CG59" s="395">
        <v>1631832</v>
      </c>
      <c r="CH59" s="395">
        <v>250000</v>
      </c>
      <c r="CI59" s="344">
        <f t="shared" si="13"/>
        <v>0</v>
      </c>
      <c r="CJ59" s="380" t="s">
        <v>748</v>
      </c>
      <c r="CK59" s="355"/>
      <c r="CL59" s="352" t="s">
        <v>272</v>
      </c>
      <c r="CO59" s="352">
        <f>(+BC75)</f>
        <v>29478646.820000004</v>
      </c>
      <c r="CP59" s="342" t="s">
        <v>12</v>
      </c>
    </row>
    <row r="60" spans="1:101" x14ac:dyDescent="0.2">
      <c r="A60" s="343">
        <f t="shared" si="5"/>
        <v>1</v>
      </c>
      <c r="B60" s="353" t="s">
        <v>509</v>
      </c>
      <c r="C60" s="395">
        <v>1117481</v>
      </c>
      <c r="D60" s="345"/>
      <c r="E60" s="395">
        <v>515397</v>
      </c>
      <c r="F60" s="343"/>
      <c r="G60" s="395">
        <v>62717</v>
      </c>
      <c r="H60" s="343"/>
      <c r="I60" s="343"/>
      <c r="J60" s="343"/>
      <c r="K60" s="343"/>
      <c r="L60" s="343"/>
      <c r="M60" s="395">
        <v>2850</v>
      </c>
      <c r="N60" s="344">
        <f t="shared" si="6"/>
        <v>580964</v>
      </c>
      <c r="O60" s="345"/>
      <c r="P60" s="395">
        <v>624695</v>
      </c>
      <c r="Q60" s="395">
        <v>94745</v>
      </c>
      <c r="R60" s="395">
        <v>590340</v>
      </c>
      <c r="S60" s="395">
        <v>45656</v>
      </c>
      <c r="T60" s="343"/>
      <c r="U60" s="343"/>
      <c r="V60" s="343"/>
      <c r="W60" s="348">
        <f t="shared" si="7"/>
        <v>1355436</v>
      </c>
      <c r="X60" s="345"/>
      <c r="Y60" s="395">
        <v>38483</v>
      </c>
      <c r="Z60" s="346"/>
      <c r="AA60" s="346"/>
      <c r="AB60" s="346"/>
      <c r="AC60" s="346"/>
      <c r="AD60" s="395">
        <v>75000</v>
      </c>
      <c r="AE60" s="344">
        <f t="shared" si="8"/>
        <v>113483</v>
      </c>
      <c r="AF60" s="345"/>
      <c r="AG60" s="344">
        <f t="shared" si="15"/>
        <v>2049883</v>
      </c>
      <c r="AH60" s="345"/>
      <c r="AI60" s="343"/>
      <c r="AJ60" s="343"/>
      <c r="AK60" s="343"/>
      <c r="AL60" s="343"/>
      <c r="AM60" s="344">
        <f t="shared" si="14"/>
        <v>0</v>
      </c>
      <c r="AN60" s="345"/>
      <c r="AO60" s="395">
        <v>307918</v>
      </c>
      <c r="AP60" s="395">
        <v>17323</v>
      </c>
      <c r="AQ60" s="343"/>
      <c r="AR60" s="395">
        <v>38796</v>
      </c>
      <c r="AS60" s="344">
        <f t="shared" si="9"/>
        <v>364037</v>
      </c>
      <c r="AT60" s="345"/>
      <c r="AU60" s="395">
        <v>287592</v>
      </c>
      <c r="AV60" s="395">
        <v>21132</v>
      </c>
      <c r="AW60" s="395">
        <v>33430</v>
      </c>
      <c r="AX60" s="395">
        <v>250784</v>
      </c>
      <c r="AY60" s="343"/>
      <c r="AZ60" s="395">
        <v>55596</v>
      </c>
      <c r="BA60" s="344">
        <f t="shared" si="10"/>
        <v>648534</v>
      </c>
      <c r="BB60" s="345"/>
      <c r="BC60" s="395">
        <v>229408</v>
      </c>
      <c r="BD60" s="343"/>
      <c r="BE60" s="395">
        <v>242114</v>
      </c>
      <c r="BF60" s="343"/>
      <c r="BG60" s="344">
        <f t="shared" si="11"/>
        <v>471522</v>
      </c>
      <c r="BH60" s="345"/>
      <c r="BI60" s="395">
        <v>136991</v>
      </c>
      <c r="BJ60" s="345"/>
      <c r="BK60" s="343"/>
      <c r="BL60" s="343"/>
      <c r="BM60" s="343"/>
      <c r="BN60" s="395">
        <v>7375</v>
      </c>
      <c r="BO60" s="395">
        <v>79360</v>
      </c>
      <c r="BP60" s="343"/>
      <c r="BQ60" s="343"/>
      <c r="BR60" s="343"/>
      <c r="BS60" s="343"/>
      <c r="BT60" s="395">
        <v>55457</v>
      </c>
      <c r="BU60" s="343"/>
      <c r="BV60" s="343"/>
      <c r="BW60" s="344">
        <f t="shared" si="12"/>
        <v>142192</v>
      </c>
      <c r="BX60" s="345" t="s">
        <v>12</v>
      </c>
      <c r="BY60" s="344">
        <f t="shared" si="16"/>
        <v>1763276</v>
      </c>
      <c r="BZ60" s="345" t="s">
        <v>12</v>
      </c>
      <c r="CA60" s="344">
        <f t="shared" si="17"/>
        <v>286607</v>
      </c>
      <c r="CB60" s="345" t="s">
        <v>12</v>
      </c>
      <c r="CC60" s="346"/>
      <c r="CD60" s="345" t="s">
        <v>12</v>
      </c>
      <c r="CE60" s="344">
        <f t="shared" si="18"/>
        <v>1404088</v>
      </c>
      <c r="CF60" s="345"/>
      <c r="CG60" s="395">
        <v>1050223</v>
      </c>
      <c r="CH60" s="395">
        <v>353865</v>
      </c>
      <c r="CI60" s="344">
        <f t="shared" si="13"/>
        <v>0</v>
      </c>
      <c r="CJ60" s="380" t="s">
        <v>732</v>
      </c>
      <c r="CK60" s="355"/>
      <c r="CL60" s="352" t="s">
        <v>274</v>
      </c>
      <c r="CO60" s="352">
        <f>+BD75</f>
        <v>2774869</v>
      </c>
      <c r="CP60" s="342" t="s">
        <v>12</v>
      </c>
    </row>
    <row r="61" spans="1:101" x14ac:dyDescent="0.2">
      <c r="A61" s="343">
        <f t="shared" si="5"/>
        <v>1</v>
      </c>
      <c r="B61" s="353" t="s">
        <v>510</v>
      </c>
      <c r="C61" s="395">
        <v>731721</v>
      </c>
      <c r="D61" s="345"/>
      <c r="E61" s="343"/>
      <c r="F61" s="343"/>
      <c r="G61" s="395">
        <v>3417</v>
      </c>
      <c r="H61" s="343"/>
      <c r="I61" s="343"/>
      <c r="J61" s="343"/>
      <c r="K61" s="343"/>
      <c r="L61" s="343"/>
      <c r="M61" s="343"/>
      <c r="N61" s="344">
        <f t="shared" si="6"/>
        <v>3417</v>
      </c>
      <c r="O61" s="345"/>
      <c r="P61" s="395">
        <v>398095</v>
      </c>
      <c r="Q61" s="395">
        <v>60313</v>
      </c>
      <c r="R61" s="395">
        <v>376024</v>
      </c>
      <c r="S61" s="343"/>
      <c r="T61" s="343"/>
      <c r="U61" s="343"/>
      <c r="V61" s="343"/>
      <c r="W61" s="348">
        <f t="shared" si="7"/>
        <v>834432</v>
      </c>
      <c r="X61" s="345"/>
      <c r="Y61" s="346"/>
      <c r="Z61" s="346"/>
      <c r="AA61" s="346"/>
      <c r="AB61" s="346"/>
      <c r="AC61" s="346"/>
      <c r="AD61" s="346"/>
      <c r="AE61" s="344">
        <f t="shared" si="8"/>
        <v>0</v>
      </c>
      <c r="AF61" s="345"/>
      <c r="AG61" s="344">
        <f t="shared" si="15"/>
        <v>837849</v>
      </c>
      <c r="AH61" s="345"/>
      <c r="AI61" s="343"/>
      <c r="AJ61" s="343"/>
      <c r="AK61" s="343"/>
      <c r="AL61" s="343"/>
      <c r="AM61" s="344">
        <f t="shared" si="14"/>
        <v>0</v>
      </c>
      <c r="AN61" s="345"/>
      <c r="AO61" s="395">
        <v>186399</v>
      </c>
      <c r="AP61" s="395">
        <v>26466.85</v>
      </c>
      <c r="AQ61" s="343"/>
      <c r="AR61" s="343"/>
      <c r="AS61" s="344">
        <f t="shared" si="9"/>
        <v>212865.85</v>
      </c>
      <c r="AT61" s="345"/>
      <c r="AU61" s="395">
        <v>162809</v>
      </c>
      <c r="AV61" s="395">
        <v>114198</v>
      </c>
      <c r="AW61" s="395">
        <v>79356</v>
      </c>
      <c r="AX61" s="395">
        <v>86584</v>
      </c>
      <c r="AY61" s="395">
        <v>7218</v>
      </c>
      <c r="AZ61" s="343"/>
      <c r="BA61" s="344">
        <f t="shared" si="10"/>
        <v>450165</v>
      </c>
      <c r="BB61" s="345"/>
      <c r="BC61" s="395">
        <v>52986.69</v>
      </c>
      <c r="BD61" s="343"/>
      <c r="BE61" s="395">
        <v>76163.8</v>
      </c>
      <c r="BF61" s="343"/>
      <c r="BG61" s="344">
        <f t="shared" si="11"/>
        <v>129150.49</v>
      </c>
      <c r="BH61" s="345"/>
      <c r="BI61" s="395">
        <v>41642.660000000003</v>
      </c>
      <c r="BJ61" s="345"/>
      <c r="BK61" s="343"/>
      <c r="BL61" s="343"/>
      <c r="BM61" s="343"/>
      <c r="BN61" s="395">
        <v>4025</v>
      </c>
      <c r="BO61" s="343"/>
      <c r="BP61" s="343"/>
      <c r="BQ61" s="343"/>
      <c r="BR61" s="343"/>
      <c r="BS61" s="343"/>
      <c r="BT61" s="343"/>
      <c r="BU61" s="343"/>
      <c r="BV61" s="343"/>
      <c r="BW61" s="344">
        <f t="shared" si="12"/>
        <v>4025</v>
      </c>
      <c r="BX61" s="345"/>
      <c r="BY61" s="344">
        <f t="shared" si="16"/>
        <v>837849</v>
      </c>
      <c r="BZ61" s="345" t="s">
        <v>12</v>
      </c>
      <c r="CA61" s="344">
        <f t="shared" si="17"/>
        <v>0</v>
      </c>
      <c r="CB61" s="345" t="s">
        <v>12</v>
      </c>
      <c r="CC61" s="346"/>
      <c r="CD61" s="345" t="s">
        <v>12</v>
      </c>
      <c r="CE61" s="344">
        <f t="shared" si="18"/>
        <v>731721</v>
      </c>
      <c r="CF61" s="345"/>
      <c r="CG61" s="395">
        <v>58121</v>
      </c>
      <c r="CH61" s="395">
        <v>150000</v>
      </c>
      <c r="CI61" s="344">
        <f t="shared" si="13"/>
        <v>523600</v>
      </c>
      <c r="CJ61" s="380" t="s">
        <v>732</v>
      </c>
      <c r="CK61" s="355"/>
      <c r="CL61" s="352" t="s">
        <v>276</v>
      </c>
      <c r="CO61" s="352">
        <f>+BE75</f>
        <v>19117333.240000002</v>
      </c>
      <c r="CP61" s="342" t="s">
        <v>12</v>
      </c>
    </row>
    <row r="62" spans="1:101" x14ac:dyDescent="0.2">
      <c r="A62" s="343">
        <f>((IF(OR(BY62&gt;0,CA62&gt;0),1,)))</f>
        <v>1</v>
      </c>
      <c r="B62" s="353" t="s">
        <v>704</v>
      </c>
      <c r="C62" s="395">
        <v>4580717</v>
      </c>
      <c r="D62" s="345"/>
      <c r="E62" s="395">
        <v>1441273</v>
      </c>
      <c r="F62" s="395">
        <v>3000</v>
      </c>
      <c r="G62" s="395">
        <v>19304</v>
      </c>
      <c r="H62" s="343"/>
      <c r="I62" s="343"/>
      <c r="J62" s="343"/>
      <c r="K62" s="343"/>
      <c r="L62" s="343"/>
      <c r="M62" s="395">
        <v>106038</v>
      </c>
      <c r="N62" s="344">
        <f>(SUM(E62:M62))</f>
        <v>1569615</v>
      </c>
      <c r="O62" s="345"/>
      <c r="P62" s="395">
        <v>682346</v>
      </c>
      <c r="Q62" s="395">
        <v>103721</v>
      </c>
      <c r="R62" s="395">
        <v>553941</v>
      </c>
      <c r="S62" s="395">
        <v>116244</v>
      </c>
      <c r="T62" s="343"/>
      <c r="U62" s="343"/>
      <c r="V62" s="343"/>
      <c r="W62" s="349">
        <f>(SUM(P62:V62))</f>
        <v>1456252</v>
      </c>
      <c r="X62" s="345"/>
      <c r="Y62" s="395">
        <v>47012</v>
      </c>
      <c r="Z62" s="346"/>
      <c r="AA62" s="346"/>
      <c r="AB62" s="346"/>
      <c r="AC62" s="346"/>
      <c r="AD62" s="346"/>
      <c r="AE62" s="344">
        <f t="shared" si="8"/>
        <v>47012</v>
      </c>
      <c r="AF62" s="345"/>
      <c r="AG62" s="344">
        <f t="shared" si="15"/>
        <v>3072879</v>
      </c>
      <c r="AH62" s="345"/>
      <c r="AI62" s="343"/>
      <c r="AJ62" s="343"/>
      <c r="AK62" s="343"/>
      <c r="AL62" s="343"/>
      <c r="AM62" s="344">
        <f>(SUM(AI62:AL62))</f>
        <v>0</v>
      </c>
      <c r="AN62" s="345"/>
      <c r="AO62" s="395">
        <v>4356</v>
      </c>
      <c r="AP62" s="395">
        <v>119649</v>
      </c>
      <c r="AQ62" s="343"/>
      <c r="AR62" s="395">
        <v>18128</v>
      </c>
      <c r="AS62" s="344">
        <f>(SUM(AO62:AR62))</f>
        <v>142133</v>
      </c>
      <c r="AT62" s="345"/>
      <c r="AU62" s="343"/>
      <c r="AV62" s="395">
        <v>70672</v>
      </c>
      <c r="AW62" s="396">
        <v>290694</v>
      </c>
      <c r="AX62" s="395">
        <v>77469</v>
      </c>
      <c r="AY62" s="343"/>
      <c r="AZ62" s="395">
        <v>75893</v>
      </c>
      <c r="BA62" s="344">
        <f>(SUM(AU62:AZ62))</f>
        <v>514728</v>
      </c>
      <c r="BB62" s="345"/>
      <c r="BC62" s="395">
        <v>75335</v>
      </c>
      <c r="BD62" s="343"/>
      <c r="BE62" s="395">
        <v>154857</v>
      </c>
      <c r="BF62" s="343"/>
      <c r="BG62" s="344">
        <f>(SUM(BC62:BF62))</f>
        <v>230192</v>
      </c>
      <c r="BH62" s="345"/>
      <c r="BI62" s="395">
        <v>199487</v>
      </c>
      <c r="BJ62" s="345"/>
      <c r="BK62" s="343"/>
      <c r="BL62" s="395">
        <v>8640</v>
      </c>
      <c r="BM62" s="343"/>
      <c r="BN62" s="395">
        <v>15752</v>
      </c>
      <c r="BO62" s="395">
        <v>67726</v>
      </c>
      <c r="BP62" s="343"/>
      <c r="BQ62" s="343"/>
      <c r="BR62" s="343"/>
      <c r="BS62" s="343"/>
      <c r="BT62" s="395">
        <v>534776</v>
      </c>
      <c r="BU62" s="343"/>
      <c r="BV62" s="395">
        <v>57779</v>
      </c>
      <c r="BW62" s="344">
        <f>((SUM(BK62:BV62)))</f>
        <v>684673</v>
      </c>
      <c r="BX62" s="345" t="s">
        <v>12</v>
      </c>
      <c r="BY62" s="344">
        <f>(+BW62+BI62+BG62+BA62+AS62+AM62)</f>
        <v>1771213</v>
      </c>
      <c r="BZ62" s="345" t="s">
        <v>12</v>
      </c>
      <c r="CA62" s="344">
        <f t="shared" si="17"/>
        <v>1301666</v>
      </c>
      <c r="CB62" s="345" t="s">
        <v>12</v>
      </c>
      <c r="CC62" s="346"/>
      <c r="CD62" s="345" t="s">
        <v>12</v>
      </c>
      <c r="CE62" s="344">
        <f t="shared" si="18"/>
        <v>5882383</v>
      </c>
      <c r="CF62" s="345"/>
      <c r="CG62" s="395">
        <v>3185360</v>
      </c>
      <c r="CH62" s="395">
        <v>2697023</v>
      </c>
      <c r="CI62" s="344">
        <f t="shared" si="13"/>
        <v>0</v>
      </c>
      <c r="CJ62" s="380" t="s">
        <v>732</v>
      </c>
      <c r="CK62" s="355"/>
      <c r="CL62" s="352" t="s">
        <v>278</v>
      </c>
      <c r="CO62" s="352">
        <f>+BF75</f>
        <v>1624374.88</v>
      </c>
      <c r="CP62" s="342" t="s">
        <v>12</v>
      </c>
    </row>
    <row r="63" spans="1:101" x14ac:dyDescent="0.2">
      <c r="A63" s="343">
        <f t="shared" si="5"/>
        <v>1</v>
      </c>
      <c r="B63" s="353" t="s">
        <v>511</v>
      </c>
      <c r="C63" s="395">
        <v>842619</v>
      </c>
      <c r="D63" s="345"/>
      <c r="E63" s="395">
        <v>357012</v>
      </c>
      <c r="F63" s="395">
        <v>300</v>
      </c>
      <c r="G63" s="395">
        <v>11893</v>
      </c>
      <c r="H63" s="343"/>
      <c r="I63" s="343"/>
      <c r="J63" s="343"/>
      <c r="K63" s="343"/>
      <c r="L63" s="343"/>
      <c r="M63" s="395">
        <v>401</v>
      </c>
      <c r="N63" s="344">
        <f>(SUM(E63:M63))</f>
        <v>369606</v>
      </c>
      <c r="O63" s="345"/>
      <c r="P63" s="395">
        <v>783923</v>
      </c>
      <c r="Q63" s="395">
        <v>119056</v>
      </c>
      <c r="R63" s="395">
        <v>741264</v>
      </c>
      <c r="S63" s="343"/>
      <c r="T63" s="343"/>
      <c r="U63" s="395">
        <v>1854000</v>
      </c>
      <c r="V63" s="343"/>
      <c r="W63" s="348">
        <f t="shared" si="7"/>
        <v>3498243</v>
      </c>
      <c r="X63" s="345"/>
      <c r="Y63" s="346"/>
      <c r="Z63" s="346"/>
      <c r="AA63" s="346"/>
      <c r="AB63" s="346"/>
      <c r="AC63" s="346"/>
      <c r="AD63" s="346"/>
      <c r="AE63" s="344">
        <f t="shared" si="8"/>
        <v>0</v>
      </c>
      <c r="AF63" s="345"/>
      <c r="AG63" s="344">
        <f t="shared" si="15"/>
        <v>3867849</v>
      </c>
      <c r="AH63" s="345"/>
      <c r="AI63" s="343"/>
      <c r="AJ63" s="343"/>
      <c r="AK63" s="343"/>
      <c r="AL63" s="343"/>
      <c r="AM63" s="344">
        <f t="shared" si="14"/>
        <v>0</v>
      </c>
      <c r="AN63" s="345"/>
      <c r="AO63" s="395">
        <v>1803262</v>
      </c>
      <c r="AP63" s="395">
        <v>55755</v>
      </c>
      <c r="AQ63" s="343"/>
      <c r="AR63" s="343"/>
      <c r="AS63" s="344">
        <f t="shared" si="9"/>
        <v>1859017</v>
      </c>
      <c r="AT63" s="345"/>
      <c r="AU63" s="395">
        <v>546473</v>
      </c>
      <c r="AV63" s="395">
        <v>71394</v>
      </c>
      <c r="AW63" s="395">
        <v>71382</v>
      </c>
      <c r="AX63" s="395">
        <v>71382</v>
      </c>
      <c r="AY63" s="343"/>
      <c r="AZ63" s="395">
        <v>36626</v>
      </c>
      <c r="BA63" s="344">
        <f t="shared" si="10"/>
        <v>797257</v>
      </c>
      <c r="BB63" s="345"/>
      <c r="BC63" s="343"/>
      <c r="BD63" s="395">
        <v>70811</v>
      </c>
      <c r="BE63" s="395">
        <v>86204</v>
      </c>
      <c r="BF63" s="395">
        <v>75739</v>
      </c>
      <c r="BG63" s="344">
        <f t="shared" si="11"/>
        <v>232754</v>
      </c>
      <c r="BH63" s="345"/>
      <c r="BI63" s="395">
        <v>82800</v>
      </c>
      <c r="BJ63" s="345"/>
      <c r="BK63" s="343"/>
      <c r="BL63" s="343"/>
      <c r="BM63" s="343"/>
      <c r="BN63" s="395">
        <v>5105</v>
      </c>
      <c r="BO63" s="395">
        <v>8470</v>
      </c>
      <c r="BP63" s="343"/>
      <c r="BQ63" s="343"/>
      <c r="BR63" s="343"/>
      <c r="BS63" s="343"/>
      <c r="BT63" s="395">
        <v>30298</v>
      </c>
      <c r="BU63" s="343"/>
      <c r="BV63" s="343"/>
      <c r="BW63" s="344">
        <f t="shared" si="12"/>
        <v>43873</v>
      </c>
      <c r="BX63" s="345" t="s">
        <v>12</v>
      </c>
      <c r="BY63" s="344">
        <f t="shared" si="16"/>
        <v>3015701</v>
      </c>
      <c r="BZ63" s="345" t="s">
        <v>12</v>
      </c>
      <c r="CA63" s="344">
        <f t="shared" si="17"/>
        <v>852148</v>
      </c>
      <c r="CB63" s="345" t="s">
        <v>12</v>
      </c>
      <c r="CC63" s="395">
        <v>-444960</v>
      </c>
      <c r="CD63" s="345" t="s">
        <v>12</v>
      </c>
      <c r="CE63" s="344">
        <f t="shared" si="18"/>
        <v>1249807</v>
      </c>
      <c r="CF63" s="345"/>
      <c r="CG63" s="395">
        <v>833205</v>
      </c>
      <c r="CH63" s="395">
        <v>416602</v>
      </c>
      <c r="CI63" s="344">
        <f t="shared" si="13"/>
        <v>0</v>
      </c>
      <c r="CJ63" s="380" t="s">
        <v>732</v>
      </c>
      <c r="CK63" s="381"/>
      <c r="CL63" s="369" t="s">
        <v>280</v>
      </c>
      <c r="CP63" s="342" t="s">
        <v>12</v>
      </c>
    </row>
    <row r="64" spans="1:101" x14ac:dyDescent="0.2">
      <c r="A64" s="343">
        <f t="shared" si="5"/>
        <v>1</v>
      </c>
      <c r="B64" s="353" t="s">
        <v>512</v>
      </c>
      <c r="C64" s="395">
        <v>882780</v>
      </c>
      <c r="D64" s="345"/>
      <c r="E64" s="395">
        <v>359876</v>
      </c>
      <c r="F64" s="395">
        <v>23400</v>
      </c>
      <c r="G64" s="395">
        <v>75740</v>
      </c>
      <c r="H64" s="343"/>
      <c r="I64" s="343"/>
      <c r="J64" s="343"/>
      <c r="K64" s="343"/>
      <c r="L64" s="343"/>
      <c r="M64" s="395">
        <v>31659</v>
      </c>
      <c r="N64" s="344">
        <f t="shared" si="6"/>
        <v>490675</v>
      </c>
      <c r="O64" s="345"/>
      <c r="P64" s="395">
        <v>1068215</v>
      </c>
      <c r="Q64" s="395">
        <v>32270</v>
      </c>
      <c r="R64" s="343"/>
      <c r="S64" s="343"/>
      <c r="T64" s="343"/>
      <c r="U64" s="343"/>
      <c r="V64" s="395">
        <v>1201976</v>
      </c>
      <c r="W64" s="348">
        <f t="shared" si="7"/>
        <v>2302461</v>
      </c>
      <c r="X64" s="345"/>
      <c r="Y64" s="395">
        <v>28072</v>
      </c>
      <c r="Z64" s="346"/>
      <c r="AA64" s="346"/>
      <c r="AB64" s="346"/>
      <c r="AC64" s="346"/>
      <c r="AD64" s="346"/>
      <c r="AE64" s="344">
        <f t="shared" si="8"/>
        <v>28072</v>
      </c>
      <c r="AF64" s="345"/>
      <c r="AG64" s="344">
        <f t="shared" si="15"/>
        <v>2821208</v>
      </c>
      <c r="AH64" s="345"/>
      <c r="AI64" s="343"/>
      <c r="AJ64" s="343"/>
      <c r="AK64" s="343"/>
      <c r="AL64" s="343"/>
      <c r="AM64" s="344">
        <f t="shared" si="14"/>
        <v>0</v>
      </c>
      <c r="AN64" s="345"/>
      <c r="AO64" s="395">
        <v>92699</v>
      </c>
      <c r="AP64" s="395">
        <v>50458</v>
      </c>
      <c r="AQ64" s="343"/>
      <c r="AR64" s="343"/>
      <c r="AS64" s="344">
        <f t="shared" si="9"/>
        <v>143157</v>
      </c>
      <c r="AT64" s="345"/>
      <c r="AU64" s="395">
        <v>382500</v>
      </c>
      <c r="AV64" s="395">
        <v>134947</v>
      </c>
      <c r="AW64" s="395">
        <v>140046</v>
      </c>
      <c r="AX64" s="395">
        <v>602239</v>
      </c>
      <c r="AY64" s="343"/>
      <c r="AZ64" s="395">
        <v>136555</v>
      </c>
      <c r="BA64" s="344">
        <f t="shared" si="10"/>
        <v>1396287</v>
      </c>
      <c r="BB64" s="345"/>
      <c r="BC64" s="395">
        <v>294327</v>
      </c>
      <c r="BD64" s="395">
        <v>1600</v>
      </c>
      <c r="BE64" s="395">
        <v>169069</v>
      </c>
      <c r="BF64" s="343"/>
      <c r="BG64" s="344">
        <f t="shared" si="11"/>
        <v>464996</v>
      </c>
      <c r="BH64" s="345"/>
      <c r="BI64" s="395">
        <v>107254</v>
      </c>
      <c r="BJ64" s="345"/>
      <c r="BK64" s="343"/>
      <c r="BL64" s="395">
        <v>300</v>
      </c>
      <c r="BM64" s="343"/>
      <c r="BN64" s="395">
        <v>17577</v>
      </c>
      <c r="BO64" s="395">
        <v>40095</v>
      </c>
      <c r="BP64" s="343"/>
      <c r="BQ64" s="343"/>
      <c r="BR64" s="343"/>
      <c r="BS64" s="343"/>
      <c r="BT64" s="343"/>
      <c r="BU64" s="343"/>
      <c r="BV64" s="395">
        <v>8795</v>
      </c>
      <c r="BW64" s="344">
        <f t="shared" si="12"/>
        <v>66767</v>
      </c>
      <c r="BX64" s="345" t="s">
        <v>12</v>
      </c>
      <c r="BY64" s="344">
        <f t="shared" si="16"/>
        <v>2178461</v>
      </c>
      <c r="BZ64" s="345" t="s">
        <v>12</v>
      </c>
      <c r="CA64" s="344">
        <f t="shared" si="17"/>
        <v>642747</v>
      </c>
      <c r="CB64" s="345" t="s">
        <v>12</v>
      </c>
      <c r="CC64" s="346"/>
      <c r="CD64" s="345" t="s">
        <v>12</v>
      </c>
      <c r="CE64" s="344">
        <f t="shared" si="18"/>
        <v>1525527</v>
      </c>
      <c r="CF64" s="345"/>
      <c r="CG64" s="395">
        <v>1525527</v>
      </c>
      <c r="CH64" s="347"/>
      <c r="CI64" s="344">
        <f t="shared" si="13"/>
        <v>0</v>
      </c>
      <c r="CJ64" s="380" t="s">
        <v>732</v>
      </c>
      <c r="CK64" s="355"/>
      <c r="CL64" s="352" t="s">
        <v>282</v>
      </c>
      <c r="CO64" s="352">
        <f>(+BK75)</f>
        <v>56374421.520000003</v>
      </c>
      <c r="CP64" s="342" t="s">
        <v>12</v>
      </c>
    </row>
    <row r="65" spans="1:94" x14ac:dyDescent="0.2">
      <c r="A65" s="343">
        <f t="shared" si="5"/>
        <v>1</v>
      </c>
      <c r="B65" s="353" t="s">
        <v>725</v>
      </c>
      <c r="C65" s="395">
        <v>944973</v>
      </c>
      <c r="D65" s="345"/>
      <c r="E65" s="395">
        <v>17098.89</v>
      </c>
      <c r="F65" s="395">
        <v>10700</v>
      </c>
      <c r="G65" s="395">
        <v>14696.98</v>
      </c>
      <c r="H65" s="343"/>
      <c r="I65" s="343"/>
      <c r="J65" s="343"/>
      <c r="K65" s="343"/>
      <c r="L65" s="343"/>
      <c r="M65" s="343"/>
      <c r="N65" s="344">
        <f t="shared" si="6"/>
        <v>42495.869999999995</v>
      </c>
      <c r="O65" s="345"/>
      <c r="P65" s="395">
        <v>798580.09</v>
      </c>
      <c r="Q65" s="343"/>
      <c r="R65" s="343"/>
      <c r="S65" s="395">
        <v>9235.86</v>
      </c>
      <c r="T65" s="343"/>
      <c r="U65" s="343"/>
      <c r="V65" s="395">
        <v>861.99</v>
      </c>
      <c r="W65" s="349">
        <f>(SUM(P65:V65))</f>
        <v>808677.94</v>
      </c>
      <c r="X65" s="345"/>
      <c r="Y65" s="346"/>
      <c r="Z65" s="346"/>
      <c r="AA65" s="346"/>
      <c r="AB65" s="346"/>
      <c r="AC65" s="346"/>
      <c r="AD65" s="346"/>
      <c r="AE65" s="344">
        <f t="shared" si="8"/>
        <v>0</v>
      </c>
      <c r="AF65" s="345"/>
      <c r="AG65" s="344">
        <f t="shared" si="15"/>
        <v>851173.80999999994</v>
      </c>
      <c r="AH65" s="345"/>
      <c r="AI65" s="343"/>
      <c r="AJ65" s="343"/>
      <c r="AK65" s="343"/>
      <c r="AL65" s="343"/>
      <c r="AM65" s="344">
        <f t="shared" si="14"/>
        <v>0</v>
      </c>
      <c r="AN65" s="345"/>
      <c r="AO65" s="395">
        <v>268921.25</v>
      </c>
      <c r="AP65" s="343"/>
      <c r="AQ65" s="343"/>
      <c r="AR65" s="343"/>
      <c r="AS65" s="344">
        <f t="shared" si="9"/>
        <v>268921.25</v>
      </c>
      <c r="AT65" s="345"/>
      <c r="AU65" s="343"/>
      <c r="AV65" s="395">
        <v>14835</v>
      </c>
      <c r="AW65" s="395">
        <v>39542</v>
      </c>
      <c r="AX65" s="395">
        <v>215781.52</v>
      </c>
      <c r="AY65" s="343"/>
      <c r="AZ65" s="395">
        <v>1305.54</v>
      </c>
      <c r="BA65" s="344">
        <f t="shared" si="10"/>
        <v>271464.06</v>
      </c>
      <c r="BB65" s="345"/>
      <c r="BC65" s="395">
        <v>36032</v>
      </c>
      <c r="BD65" s="343"/>
      <c r="BE65" s="395">
        <v>67121.440000000002</v>
      </c>
      <c r="BF65" s="395">
        <v>26066.22</v>
      </c>
      <c r="BG65" s="344">
        <f t="shared" si="11"/>
        <v>129219.66</v>
      </c>
      <c r="BH65" s="345"/>
      <c r="BI65" s="395">
        <v>36423</v>
      </c>
      <c r="BJ65" s="345"/>
      <c r="BK65" s="343"/>
      <c r="BL65" s="395">
        <v>265</v>
      </c>
      <c r="BM65" s="343"/>
      <c r="BN65" s="395">
        <v>14151.67</v>
      </c>
      <c r="BO65" s="395">
        <v>5353.5</v>
      </c>
      <c r="BP65" s="343"/>
      <c r="BQ65" s="343"/>
      <c r="BR65" s="343"/>
      <c r="BS65" s="343"/>
      <c r="BT65" s="343"/>
      <c r="BU65" s="343"/>
      <c r="BV65" s="343"/>
      <c r="BW65" s="344">
        <f t="shared" si="12"/>
        <v>19770.169999999998</v>
      </c>
      <c r="BX65" s="345" t="s">
        <v>12</v>
      </c>
      <c r="BY65" s="344">
        <f t="shared" si="16"/>
        <v>725798.14</v>
      </c>
      <c r="BZ65" s="345" t="s">
        <v>12</v>
      </c>
      <c r="CA65" s="344">
        <f t="shared" si="17"/>
        <v>125375.66999999993</v>
      </c>
      <c r="CB65" s="345" t="s">
        <v>12</v>
      </c>
      <c r="CC65" s="346"/>
      <c r="CD65" s="345" t="s">
        <v>12</v>
      </c>
      <c r="CE65" s="344">
        <f t="shared" si="18"/>
        <v>1070348.67</v>
      </c>
      <c r="CF65" s="345"/>
      <c r="CG65" s="347"/>
      <c r="CH65" s="347"/>
      <c r="CI65" s="344">
        <f t="shared" si="13"/>
        <v>1070348.67</v>
      </c>
      <c r="CJ65" s="380" t="s">
        <v>732</v>
      </c>
      <c r="CK65" s="355"/>
      <c r="CL65" s="352" t="s">
        <v>284</v>
      </c>
      <c r="CO65" s="352">
        <f>(+BL75)</f>
        <v>339196</v>
      </c>
      <c r="CP65" s="342" t="s">
        <v>12</v>
      </c>
    </row>
    <row r="66" spans="1:94" x14ac:dyDescent="0.2">
      <c r="A66" s="343">
        <f>((IF(OR(BY66&gt;0,CA66&gt;0),1,)))</f>
        <v>1</v>
      </c>
      <c r="B66" s="353" t="s">
        <v>513</v>
      </c>
      <c r="C66" s="395">
        <v>15187683</v>
      </c>
      <c r="D66" s="345"/>
      <c r="E66" s="395">
        <v>6969191</v>
      </c>
      <c r="F66" s="395">
        <v>239500</v>
      </c>
      <c r="G66" s="395">
        <v>929912</v>
      </c>
      <c r="H66" s="343"/>
      <c r="I66" s="343"/>
      <c r="J66" s="343"/>
      <c r="K66" s="343"/>
      <c r="L66" s="343"/>
      <c r="M66" s="395">
        <v>204011</v>
      </c>
      <c r="N66" s="344">
        <f t="shared" si="6"/>
        <v>8342614</v>
      </c>
      <c r="O66" s="345"/>
      <c r="P66" s="395">
        <v>4629042</v>
      </c>
      <c r="Q66" s="395">
        <v>706337</v>
      </c>
      <c r="R66" s="395">
        <v>3763238</v>
      </c>
      <c r="S66" s="396">
        <v>505112</v>
      </c>
      <c r="T66" s="343"/>
      <c r="U66" s="343"/>
      <c r="V66" s="395">
        <v>82658</v>
      </c>
      <c r="W66" s="348">
        <f>(SUM(P66:V66))</f>
        <v>9686387</v>
      </c>
      <c r="X66" s="345"/>
      <c r="Y66" s="395">
        <v>36384</v>
      </c>
      <c r="Z66" s="346"/>
      <c r="AA66" s="346"/>
      <c r="AB66" s="346"/>
      <c r="AC66" s="346"/>
      <c r="AD66" s="346"/>
      <c r="AE66" s="344">
        <f t="shared" si="8"/>
        <v>36384</v>
      </c>
      <c r="AF66" s="345"/>
      <c r="AG66" s="344">
        <f t="shared" si="15"/>
        <v>18065385</v>
      </c>
      <c r="AH66" s="345"/>
      <c r="AI66" s="395">
        <v>40011</v>
      </c>
      <c r="AJ66" s="343"/>
      <c r="AK66" s="343"/>
      <c r="AL66" s="343"/>
      <c r="AM66" s="344">
        <f t="shared" si="14"/>
        <v>40011</v>
      </c>
      <c r="AN66" s="345"/>
      <c r="AO66" s="395">
        <v>3590053</v>
      </c>
      <c r="AP66" s="395">
        <v>816108</v>
      </c>
      <c r="AQ66" s="343"/>
      <c r="AR66" s="343"/>
      <c r="AS66" s="344">
        <f t="shared" si="9"/>
        <v>4406161</v>
      </c>
      <c r="AT66" s="345"/>
      <c r="AU66" s="395">
        <v>3463251</v>
      </c>
      <c r="AV66" s="395">
        <v>575880</v>
      </c>
      <c r="AW66" s="395">
        <v>547276</v>
      </c>
      <c r="AX66" s="395">
        <v>133807</v>
      </c>
      <c r="AY66" s="395">
        <v>126287</v>
      </c>
      <c r="AZ66" s="395">
        <v>296951</v>
      </c>
      <c r="BA66" s="344">
        <f t="shared" si="10"/>
        <v>5143452</v>
      </c>
      <c r="BB66" s="345"/>
      <c r="BC66" s="395">
        <v>953776</v>
      </c>
      <c r="BD66" s="343"/>
      <c r="BE66" s="395">
        <v>440801</v>
      </c>
      <c r="BF66" s="395">
        <v>895864</v>
      </c>
      <c r="BG66" s="344">
        <f t="shared" si="11"/>
        <v>2290441</v>
      </c>
      <c r="BH66" s="345"/>
      <c r="BI66" s="395">
        <v>963686</v>
      </c>
      <c r="BJ66" s="345"/>
      <c r="BK66" s="343"/>
      <c r="BL66" s="343"/>
      <c r="BM66" s="343"/>
      <c r="BN66" s="395">
        <v>3960</v>
      </c>
      <c r="BO66" s="343"/>
      <c r="BP66" s="343"/>
      <c r="BQ66" s="343"/>
      <c r="BR66" s="343"/>
      <c r="BS66" s="343"/>
      <c r="BT66" s="395">
        <v>2015363</v>
      </c>
      <c r="BU66" s="343"/>
      <c r="BV66" s="343"/>
      <c r="BW66" s="344">
        <f t="shared" si="12"/>
        <v>2019323</v>
      </c>
      <c r="BX66" s="345" t="s">
        <v>12</v>
      </c>
      <c r="BY66" s="344">
        <f t="shared" si="16"/>
        <v>14863074</v>
      </c>
      <c r="BZ66" s="345" t="s">
        <v>12</v>
      </c>
      <c r="CA66" s="344">
        <f t="shared" si="17"/>
        <v>3202311</v>
      </c>
      <c r="CB66" s="345" t="s">
        <v>12</v>
      </c>
      <c r="CC66" s="346"/>
      <c r="CD66" s="345" t="s">
        <v>12</v>
      </c>
      <c r="CE66" s="344">
        <f t="shared" si="18"/>
        <v>18389994</v>
      </c>
      <c r="CF66" s="345"/>
      <c r="CG66" s="395">
        <v>13575000</v>
      </c>
      <c r="CH66" s="395">
        <v>4814994</v>
      </c>
      <c r="CI66" s="344">
        <f t="shared" si="13"/>
        <v>0</v>
      </c>
      <c r="CJ66" s="380" t="s">
        <v>732</v>
      </c>
      <c r="CK66" s="355"/>
      <c r="CL66" s="352" t="s">
        <v>286</v>
      </c>
      <c r="CO66" s="352">
        <f>(+BM75)</f>
        <v>681269</v>
      </c>
      <c r="CP66" s="342" t="s">
        <v>12</v>
      </c>
    </row>
    <row r="67" spans="1:94" x14ac:dyDescent="0.2">
      <c r="A67" s="343">
        <f t="shared" si="5"/>
        <v>1</v>
      </c>
      <c r="B67" s="353" t="s">
        <v>514</v>
      </c>
      <c r="C67" s="395">
        <v>524340</v>
      </c>
      <c r="D67" s="345"/>
      <c r="E67" s="343"/>
      <c r="F67" s="395">
        <v>12105</v>
      </c>
      <c r="G67" s="395">
        <v>28620</v>
      </c>
      <c r="H67" s="343"/>
      <c r="I67" s="343"/>
      <c r="J67" s="343"/>
      <c r="K67" s="343"/>
      <c r="L67" s="343"/>
      <c r="M67" s="395">
        <v>10928</v>
      </c>
      <c r="N67" s="344">
        <f t="shared" si="6"/>
        <v>51653</v>
      </c>
      <c r="O67" s="345"/>
      <c r="P67" s="395">
        <v>150171</v>
      </c>
      <c r="Q67" s="343"/>
      <c r="R67" s="395">
        <v>141156</v>
      </c>
      <c r="S67" s="343"/>
      <c r="T67" s="343"/>
      <c r="U67" s="395">
        <v>578279</v>
      </c>
      <c r="V67" s="395">
        <v>79772</v>
      </c>
      <c r="W67" s="349">
        <f>(SUM(P67:V67))</f>
        <v>949378</v>
      </c>
      <c r="X67" s="345"/>
      <c r="Y67" s="395">
        <v>204648</v>
      </c>
      <c r="Z67" s="346"/>
      <c r="AA67" s="346"/>
      <c r="AB67" s="346"/>
      <c r="AC67" s="346"/>
      <c r="AD67" s="346"/>
      <c r="AE67" s="344">
        <f t="shared" si="8"/>
        <v>204648</v>
      </c>
      <c r="AF67" s="345"/>
      <c r="AG67" s="344">
        <f t="shared" si="15"/>
        <v>1205679</v>
      </c>
      <c r="AH67" s="345"/>
      <c r="AI67" s="343"/>
      <c r="AJ67" s="343"/>
      <c r="AK67" s="343"/>
      <c r="AL67" s="343"/>
      <c r="AM67" s="344">
        <f t="shared" si="14"/>
        <v>0</v>
      </c>
      <c r="AN67" s="345"/>
      <c r="AO67" s="395">
        <v>479468</v>
      </c>
      <c r="AP67" s="343"/>
      <c r="AQ67" s="343"/>
      <c r="AR67" s="343"/>
      <c r="AS67" s="344">
        <f t="shared" si="9"/>
        <v>479468</v>
      </c>
      <c r="AT67" s="345"/>
      <c r="AU67" s="395">
        <v>88657</v>
      </c>
      <c r="AV67" s="395">
        <v>3367</v>
      </c>
      <c r="AW67" s="395">
        <v>35439</v>
      </c>
      <c r="AX67" s="395">
        <v>171287</v>
      </c>
      <c r="AY67" s="343"/>
      <c r="AZ67" s="343"/>
      <c r="BA67" s="344">
        <f t="shared" si="10"/>
        <v>298750</v>
      </c>
      <c r="BB67" s="345"/>
      <c r="BC67" s="395">
        <v>33532</v>
      </c>
      <c r="BD67" s="343"/>
      <c r="BE67" s="395">
        <v>20878</v>
      </c>
      <c r="BF67" s="343"/>
      <c r="BG67" s="344">
        <f t="shared" si="11"/>
        <v>54410</v>
      </c>
      <c r="BH67" s="345"/>
      <c r="BI67" s="395">
        <v>15290</v>
      </c>
      <c r="BJ67" s="345"/>
      <c r="BK67" s="343"/>
      <c r="BL67" s="343"/>
      <c r="BM67" s="343"/>
      <c r="BN67" s="395">
        <v>4750</v>
      </c>
      <c r="BO67" s="343"/>
      <c r="BP67" s="343"/>
      <c r="BQ67" s="343"/>
      <c r="BR67" s="343"/>
      <c r="BS67" s="343"/>
      <c r="BT67" s="343"/>
      <c r="BU67" s="343"/>
      <c r="BV67" s="343"/>
      <c r="BW67" s="344">
        <f t="shared" si="12"/>
        <v>4750</v>
      </c>
      <c r="BX67" s="345" t="s">
        <v>12</v>
      </c>
      <c r="BY67" s="344">
        <f t="shared" si="16"/>
        <v>852668</v>
      </c>
      <c r="BZ67" s="345" t="s">
        <v>12</v>
      </c>
      <c r="CA67" s="344">
        <f t="shared" si="17"/>
        <v>353011</v>
      </c>
      <c r="CB67" s="345" t="s">
        <v>12</v>
      </c>
      <c r="CC67" s="346"/>
      <c r="CD67" s="345" t="s">
        <v>12</v>
      </c>
      <c r="CE67" s="344">
        <f t="shared" si="18"/>
        <v>877351</v>
      </c>
      <c r="CF67" s="345"/>
      <c r="CG67" s="395">
        <v>728000</v>
      </c>
      <c r="CH67" s="395">
        <v>149351</v>
      </c>
      <c r="CI67" s="344">
        <f t="shared" si="13"/>
        <v>0</v>
      </c>
      <c r="CJ67" s="380" t="s">
        <v>732</v>
      </c>
      <c r="CK67" s="355"/>
      <c r="CL67" s="352" t="s">
        <v>288</v>
      </c>
      <c r="CO67" s="352">
        <f>(+BN75)</f>
        <v>2488289.7500000005</v>
      </c>
      <c r="CP67" s="342" t="s">
        <v>12</v>
      </c>
    </row>
    <row r="68" spans="1:94" x14ac:dyDescent="0.2">
      <c r="A68" s="343">
        <f t="shared" si="5"/>
        <v>1</v>
      </c>
      <c r="B68" s="353" t="s">
        <v>515</v>
      </c>
      <c r="C68" s="395">
        <v>626676</v>
      </c>
      <c r="D68" s="345"/>
      <c r="E68" s="395">
        <v>70268</v>
      </c>
      <c r="F68" s="395">
        <v>1610</v>
      </c>
      <c r="G68" s="395">
        <v>42040</v>
      </c>
      <c r="H68" s="343"/>
      <c r="I68" s="343"/>
      <c r="J68" s="343"/>
      <c r="K68" s="343"/>
      <c r="L68" s="343"/>
      <c r="M68" s="395">
        <v>700</v>
      </c>
      <c r="N68" s="344">
        <f t="shared" si="6"/>
        <v>114618</v>
      </c>
      <c r="O68" s="345"/>
      <c r="P68" s="395">
        <v>391930</v>
      </c>
      <c r="Q68" s="395">
        <v>59636</v>
      </c>
      <c r="R68" s="395">
        <v>370914</v>
      </c>
      <c r="S68" s="343"/>
      <c r="T68" s="343"/>
      <c r="U68" s="343"/>
      <c r="V68" s="395">
        <v>18677</v>
      </c>
      <c r="W68" s="348">
        <f t="shared" si="7"/>
        <v>841157</v>
      </c>
      <c r="X68" s="345"/>
      <c r="Y68" s="346"/>
      <c r="Z68" s="346"/>
      <c r="AA68" s="346"/>
      <c r="AB68" s="346"/>
      <c r="AC68" s="346"/>
      <c r="AD68" s="395">
        <v>14367</v>
      </c>
      <c r="AE68" s="344">
        <f t="shared" si="8"/>
        <v>14367</v>
      </c>
      <c r="AF68" s="345"/>
      <c r="AG68" s="344">
        <f t="shared" si="15"/>
        <v>970142</v>
      </c>
      <c r="AH68" s="345"/>
      <c r="AI68" s="343"/>
      <c r="AJ68" s="395">
        <v>4248</v>
      </c>
      <c r="AK68" s="343"/>
      <c r="AL68" s="395">
        <v>29867</v>
      </c>
      <c r="AM68" s="344">
        <f t="shared" si="14"/>
        <v>34115</v>
      </c>
      <c r="AN68" s="345"/>
      <c r="AO68" s="395">
        <v>27051</v>
      </c>
      <c r="AP68" s="395">
        <v>11799</v>
      </c>
      <c r="AQ68" s="343"/>
      <c r="AR68" s="396">
        <v>1642</v>
      </c>
      <c r="AS68" s="344">
        <f t="shared" si="9"/>
        <v>40492</v>
      </c>
      <c r="AT68" s="345"/>
      <c r="AU68" s="395">
        <v>110165</v>
      </c>
      <c r="AV68" s="395">
        <v>44899</v>
      </c>
      <c r="AW68" s="395">
        <v>11545</v>
      </c>
      <c r="AX68" s="395">
        <v>13013</v>
      </c>
      <c r="AY68" s="343"/>
      <c r="AZ68" s="395">
        <v>114021</v>
      </c>
      <c r="BA68" s="344">
        <f t="shared" si="10"/>
        <v>293643</v>
      </c>
      <c r="BB68" s="345"/>
      <c r="BC68" s="395">
        <v>9400</v>
      </c>
      <c r="BD68" s="395">
        <v>16036</v>
      </c>
      <c r="BE68" s="395">
        <v>42124</v>
      </c>
      <c r="BF68" s="395">
        <v>1005</v>
      </c>
      <c r="BG68" s="344">
        <f t="shared" si="11"/>
        <v>68565</v>
      </c>
      <c r="BH68" s="345"/>
      <c r="BI68" s="395">
        <v>63398</v>
      </c>
      <c r="BJ68" s="345"/>
      <c r="BK68" s="343"/>
      <c r="BL68" s="395">
        <v>7200</v>
      </c>
      <c r="BM68" s="343"/>
      <c r="BN68" s="395">
        <v>4550</v>
      </c>
      <c r="BO68" s="395">
        <v>7665</v>
      </c>
      <c r="BP68" s="343"/>
      <c r="BQ68" s="343"/>
      <c r="BR68" s="343"/>
      <c r="BS68" s="395">
        <v>3947</v>
      </c>
      <c r="BT68" s="343"/>
      <c r="BU68" s="343"/>
      <c r="BV68" s="343"/>
      <c r="BW68" s="344">
        <f t="shared" si="12"/>
        <v>23362</v>
      </c>
      <c r="BX68" s="345" t="s">
        <v>12</v>
      </c>
      <c r="BY68" s="344">
        <f t="shared" si="16"/>
        <v>523575</v>
      </c>
      <c r="BZ68" s="345" t="s">
        <v>12</v>
      </c>
      <c r="CA68" s="344">
        <f t="shared" si="17"/>
        <v>446567</v>
      </c>
      <c r="CB68" s="345" t="s">
        <v>12</v>
      </c>
      <c r="CC68" s="346"/>
      <c r="CD68" s="345" t="s">
        <v>12</v>
      </c>
      <c r="CE68" s="344">
        <f t="shared" si="18"/>
        <v>1073243</v>
      </c>
      <c r="CF68" s="345"/>
      <c r="CG68" s="395">
        <v>500000</v>
      </c>
      <c r="CH68" s="347"/>
      <c r="CI68" s="344">
        <f t="shared" si="13"/>
        <v>573243</v>
      </c>
      <c r="CJ68" s="380" t="s">
        <v>732</v>
      </c>
      <c r="CK68" s="355"/>
      <c r="CL68" s="352" t="s">
        <v>290</v>
      </c>
      <c r="CO68" s="352">
        <f>(+BO75)</f>
        <v>5337008.42</v>
      </c>
      <c r="CP68" s="342" t="s">
        <v>12</v>
      </c>
    </row>
    <row r="69" spans="1:94" x14ac:dyDescent="0.2">
      <c r="A69" s="343">
        <f t="shared" si="5"/>
        <v>1</v>
      </c>
      <c r="B69" s="353" t="s">
        <v>516</v>
      </c>
      <c r="C69" s="395">
        <v>1611384</v>
      </c>
      <c r="D69" s="345"/>
      <c r="E69" s="395">
        <v>363366</v>
      </c>
      <c r="F69" s="343"/>
      <c r="G69" s="395">
        <v>66848</v>
      </c>
      <c r="H69" s="395">
        <v>2865</v>
      </c>
      <c r="I69" s="343"/>
      <c r="J69" s="343"/>
      <c r="K69" s="343"/>
      <c r="L69" s="343"/>
      <c r="M69" s="343"/>
      <c r="N69" s="344">
        <f t="shared" si="6"/>
        <v>433079</v>
      </c>
      <c r="O69" s="345"/>
      <c r="P69" s="395">
        <v>615822</v>
      </c>
      <c r="Q69" s="395">
        <v>64964</v>
      </c>
      <c r="R69" s="343"/>
      <c r="S69" s="343"/>
      <c r="T69" s="343"/>
      <c r="U69" s="395">
        <v>30000</v>
      </c>
      <c r="V69" s="395">
        <v>594925</v>
      </c>
      <c r="W69" s="348">
        <f t="shared" si="7"/>
        <v>1305711</v>
      </c>
      <c r="X69" s="345"/>
      <c r="Y69" s="346"/>
      <c r="Z69" s="346"/>
      <c r="AA69" s="346"/>
      <c r="AB69" s="395">
        <v>268457</v>
      </c>
      <c r="AC69" s="346"/>
      <c r="AD69" s="346"/>
      <c r="AE69" s="344">
        <f t="shared" si="8"/>
        <v>268457</v>
      </c>
      <c r="AF69" s="345"/>
      <c r="AG69" s="344">
        <f t="shared" si="15"/>
        <v>2007247</v>
      </c>
      <c r="AH69" s="345"/>
      <c r="AI69" s="343"/>
      <c r="AJ69" s="343"/>
      <c r="AK69" s="343"/>
      <c r="AL69" s="343"/>
      <c r="AM69" s="344">
        <f t="shared" si="14"/>
        <v>0</v>
      </c>
      <c r="AN69" s="345"/>
      <c r="AO69" s="395">
        <v>1505</v>
      </c>
      <c r="AP69" s="395">
        <v>978</v>
      </c>
      <c r="AQ69" s="343"/>
      <c r="AR69" s="395">
        <v>1017</v>
      </c>
      <c r="AS69" s="344">
        <f t="shared" si="9"/>
        <v>3500</v>
      </c>
      <c r="AT69" s="345"/>
      <c r="AU69" s="395">
        <v>469331</v>
      </c>
      <c r="AV69" s="395">
        <v>72167</v>
      </c>
      <c r="AW69" s="395">
        <v>18498</v>
      </c>
      <c r="AX69" s="395">
        <v>13179</v>
      </c>
      <c r="AY69" s="395">
        <v>43071</v>
      </c>
      <c r="AZ69" s="395">
        <v>220127</v>
      </c>
      <c r="BA69" s="344">
        <f>(SUM(AU69:AZ69))</f>
        <v>836373</v>
      </c>
      <c r="BB69" s="345"/>
      <c r="BC69" s="395">
        <v>194600</v>
      </c>
      <c r="BD69" s="343"/>
      <c r="BE69" s="395">
        <v>264834</v>
      </c>
      <c r="BF69" s="343"/>
      <c r="BG69" s="344">
        <f t="shared" si="11"/>
        <v>459434</v>
      </c>
      <c r="BH69" s="345"/>
      <c r="BI69" s="395">
        <v>175250</v>
      </c>
      <c r="BJ69" s="345"/>
      <c r="BK69" s="343"/>
      <c r="BL69" s="343"/>
      <c r="BM69" s="343"/>
      <c r="BN69" s="395">
        <v>10560</v>
      </c>
      <c r="BO69" s="395">
        <v>308514</v>
      </c>
      <c r="BP69" s="343"/>
      <c r="BQ69" s="343"/>
      <c r="BR69" s="343"/>
      <c r="BS69" s="343"/>
      <c r="BT69" s="343"/>
      <c r="BU69" s="343"/>
      <c r="BV69" s="343"/>
      <c r="BW69" s="344">
        <f t="shared" si="12"/>
        <v>319074</v>
      </c>
      <c r="BX69" s="345" t="s">
        <v>12</v>
      </c>
      <c r="BY69" s="344">
        <f t="shared" si="16"/>
        <v>1793631</v>
      </c>
      <c r="BZ69" s="345" t="s">
        <v>12</v>
      </c>
      <c r="CA69" s="344">
        <f t="shared" si="17"/>
        <v>213616</v>
      </c>
      <c r="CB69" s="345" t="s">
        <v>12</v>
      </c>
      <c r="CC69" s="346"/>
      <c r="CD69" s="345" t="s">
        <v>12</v>
      </c>
      <c r="CE69" s="344">
        <f t="shared" si="18"/>
        <v>1825000</v>
      </c>
      <c r="CF69" s="345"/>
      <c r="CG69" s="395">
        <v>1375000</v>
      </c>
      <c r="CH69" s="395">
        <v>450000</v>
      </c>
      <c r="CI69" s="344">
        <f t="shared" si="13"/>
        <v>0</v>
      </c>
      <c r="CJ69" s="380" t="s">
        <v>732</v>
      </c>
      <c r="CK69" s="355"/>
      <c r="CL69" s="352" t="s">
        <v>292</v>
      </c>
      <c r="CO69" s="352">
        <f>(+BP75)</f>
        <v>0</v>
      </c>
      <c r="CP69" s="342" t="s">
        <v>12</v>
      </c>
    </row>
    <row r="70" spans="1:94" x14ac:dyDescent="0.2">
      <c r="A70" s="343">
        <f t="shared" si="5"/>
        <v>1</v>
      </c>
      <c r="B70" s="353" t="s">
        <v>517</v>
      </c>
      <c r="C70" s="395">
        <v>497338</v>
      </c>
      <c r="D70" s="345"/>
      <c r="E70" s="395">
        <v>184755</v>
      </c>
      <c r="F70" s="343"/>
      <c r="G70" s="395">
        <v>20805</v>
      </c>
      <c r="H70" s="343"/>
      <c r="I70" s="343"/>
      <c r="J70" s="343"/>
      <c r="K70" s="343"/>
      <c r="L70" s="343"/>
      <c r="M70" s="395">
        <v>37200</v>
      </c>
      <c r="N70" s="344">
        <f t="shared" si="6"/>
        <v>242760</v>
      </c>
      <c r="O70" s="345"/>
      <c r="P70" s="395">
        <v>174863</v>
      </c>
      <c r="Q70" s="395">
        <v>26542</v>
      </c>
      <c r="R70" s="395">
        <v>165306</v>
      </c>
      <c r="S70" s="395">
        <v>16924</v>
      </c>
      <c r="T70" s="343"/>
      <c r="U70" s="343"/>
      <c r="V70" s="343"/>
      <c r="W70" s="348">
        <f t="shared" si="7"/>
        <v>383635</v>
      </c>
      <c r="X70" s="345"/>
      <c r="Y70" s="346"/>
      <c r="Z70" s="346"/>
      <c r="AA70" s="346"/>
      <c r="AB70" s="346"/>
      <c r="AC70" s="346"/>
      <c r="AD70" s="346"/>
      <c r="AE70" s="344">
        <f t="shared" si="8"/>
        <v>0</v>
      </c>
      <c r="AF70" s="345"/>
      <c r="AG70" s="344">
        <f t="shared" si="15"/>
        <v>626395</v>
      </c>
      <c r="AH70" s="345"/>
      <c r="AI70" s="343"/>
      <c r="AJ70" s="343"/>
      <c r="AK70" s="343"/>
      <c r="AL70" s="343"/>
      <c r="AM70" s="344">
        <f t="shared" si="14"/>
        <v>0</v>
      </c>
      <c r="AN70" s="345"/>
      <c r="AO70" s="395">
        <v>95825</v>
      </c>
      <c r="AP70" s="395">
        <v>3960</v>
      </c>
      <c r="AQ70" s="343"/>
      <c r="AR70" s="343"/>
      <c r="AS70" s="344">
        <f t="shared" si="9"/>
        <v>99785</v>
      </c>
      <c r="AT70" s="345"/>
      <c r="AU70" s="395">
        <v>66608</v>
      </c>
      <c r="AV70" s="395">
        <v>71620</v>
      </c>
      <c r="AW70" s="395">
        <v>5450</v>
      </c>
      <c r="AX70" s="395">
        <v>470</v>
      </c>
      <c r="AY70" s="343"/>
      <c r="AZ70" s="395">
        <v>71843</v>
      </c>
      <c r="BA70" s="344">
        <f t="shared" si="10"/>
        <v>215991</v>
      </c>
      <c r="BB70" s="345"/>
      <c r="BC70" s="343"/>
      <c r="BD70" s="395">
        <v>21740</v>
      </c>
      <c r="BE70" s="395">
        <v>14909</v>
      </c>
      <c r="BF70" s="343"/>
      <c r="BG70" s="344">
        <f t="shared" si="11"/>
        <v>36649</v>
      </c>
      <c r="BH70" s="345"/>
      <c r="BI70" s="395">
        <v>49047</v>
      </c>
      <c r="BJ70" s="345"/>
      <c r="BK70" s="343"/>
      <c r="BL70" s="343"/>
      <c r="BM70" s="343"/>
      <c r="BN70" s="395">
        <v>3329</v>
      </c>
      <c r="BO70" s="395">
        <v>6064</v>
      </c>
      <c r="BP70" s="343"/>
      <c r="BQ70" s="395">
        <v>924</v>
      </c>
      <c r="BR70" s="343"/>
      <c r="BS70" s="343"/>
      <c r="BT70" s="343"/>
      <c r="BU70" s="343"/>
      <c r="BV70" s="343"/>
      <c r="BW70" s="344">
        <f t="shared" si="12"/>
        <v>10317</v>
      </c>
      <c r="BX70" s="345" t="s">
        <v>12</v>
      </c>
      <c r="BY70" s="344">
        <f t="shared" si="16"/>
        <v>411789</v>
      </c>
      <c r="BZ70" s="345" t="s">
        <v>12</v>
      </c>
      <c r="CA70" s="344">
        <f t="shared" si="17"/>
        <v>214606</v>
      </c>
      <c r="CB70" s="345" t="s">
        <v>12</v>
      </c>
      <c r="CC70" s="346"/>
      <c r="CD70" s="345" t="s">
        <v>12</v>
      </c>
      <c r="CE70" s="344">
        <f t="shared" si="18"/>
        <v>711944</v>
      </c>
      <c r="CF70" s="345"/>
      <c r="CG70" s="396">
        <v>576944</v>
      </c>
      <c r="CH70" s="395">
        <v>135000</v>
      </c>
      <c r="CI70" s="344">
        <f t="shared" si="13"/>
        <v>0</v>
      </c>
      <c r="CJ70" s="380" t="s">
        <v>732</v>
      </c>
      <c r="CK70" s="355"/>
      <c r="CL70" s="352" t="s">
        <v>294</v>
      </c>
      <c r="CO70" s="352">
        <f>(+BQ75)</f>
        <v>39792</v>
      </c>
      <c r="CP70" s="342" t="s">
        <v>12</v>
      </c>
    </row>
    <row r="71" spans="1:94" x14ac:dyDescent="0.2">
      <c r="A71" s="409">
        <f>((IF(OR(BY71&gt;0,CA71&gt;0),1,)))</f>
        <v>0</v>
      </c>
      <c r="B71" s="383" t="s">
        <v>518</v>
      </c>
      <c r="C71" s="346"/>
      <c r="D71" s="345"/>
      <c r="E71" s="343"/>
      <c r="F71" s="343"/>
      <c r="G71" s="343"/>
      <c r="H71" s="343"/>
      <c r="I71" s="343"/>
      <c r="J71" s="343"/>
      <c r="K71" s="343"/>
      <c r="L71" s="343"/>
      <c r="M71" s="343"/>
      <c r="N71" s="344">
        <f t="shared" si="6"/>
        <v>0</v>
      </c>
      <c r="O71" s="345"/>
      <c r="P71" s="343"/>
      <c r="Q71" s="343"/>
      <c r="R71" s="343"/>
      <c r="S71" s="343"/>
      <c r="T71" s="343"/>
      <c r="U71" s="343"/>
      <c r="V71" s="343"/>
      <c r="W71" s="348">
        <f t="shared" si="7"/>
        <v>0</v>
      </c>
      <c r="X71" s="345"/>
      <c r="Y71" s="346"/>
      <c r="Z71" s="346"/>
      <c r="AA71" s="346"/>
      <c r="AB71" s="346"/>
      <c r="AC71" s="346"/>
      <c r="AD71" s="346"/>
      <c r="AE71" s="344">
        <f t="shared" si="8"/>
        <v>0</v>
      </c>
      <c r="AF71" s="345"/>
      <c r="AG71" s="344">
        <f t="shared" si="15"/>
        <v>0</v>
      </c>
      <c r="AH71" s="345"/>
      <c r="AI71" s="343"/>
      <c r="AJ71" s="343"/>
      <c r="AK71" s="343"/>
      <c r="AL71" s="343"/>
      <c r="AM71" s="344">
        <f t="shared" si="14"/>
        <v>0</v>
      </c>
      <c r="AN71" s="345"/>
      <c r="AO71" s="343"/>
      <c r="AP71" s="343"/>
      <c r="AQ71" s="343"/>
      <c r="AR71" s="343"/>
      <c r="AS71" s="344">
        <f t="shared" si="9"/>
        <v>0</v>
      </c>
      <c r="AT71" s="345"/>
      <c r="AU71" s="343"/>
      <c r="AV71" s="343"/>
      <c r="AW71" s="343"/>
      <c r="AX71" s="343"/>
      <c r="AY71" s="343"/>
      <c r="AZ71" s="343"/>
      <c r="BA71" s="344">
        <f t="shared" si="10"/>
        <v>0</v>
      </c>
      <c r="BB71" s="345"/>
      <c r="BC71" s="343"/>
      <c r="BD71" s="343"/>
      <c r="BE71" s="343"/>
      <c r="BF71" s="343"/>
      <c r="BG71" s="344">
        <f t="shared" si="11"/>
        <v>0</v>
      </c>
      <c r="BH71" s="345"/>
      <c r="BI71" s="350"/>
      <c r="BJ71" s="345"/>
      <c r="BK71" s="343"/>
      <c r="BL71" s="343"/>
      <c r="BM71" s="343"/>
      <c r="BN71" s="343"/>
      <c r="BO71" s="343"/>
      <c r="BP71" s="343"/>
      <c r="BQ71" s="343"/>
      <c r="BR71" s="343"/>
      <c r="BS71" s="343"/>
      <c r="BT71" s="343"/>
      <c r="BU71" s="343"/>
      <c r="BV71" s="343"/>
      <c r="BW71" s="344">
        <f t="shared" si="12"/>
        <v>0</v>
      </c>
      <c r="BX71" s="345" t="s">
        <v>12</v>
      </c>
      <c r="BY71" s="344">
        <f t="shared" si="16"/>
        <v>0</v>
      </c>
      <c r="BZ71" s="345" t="s">
        <v>12</v>
      </c>
      <c r="CA71" s="344">
        <f t="shared" si="17"/>
        <v>0</v>
      </c>
      <c r="CB71" s="345" t="s">
        <v>12</v>
      </c>
      <c r="CC71" s="346"/>
      <c r="CD71" s="345" t="s">
        <v>12</v>
      </c>
      <c r="CE71" s="344">
        <f t="shared" si="18"/>
        <v>0</v>
      </c>
      <c r="CF71" s="345"/>
      <c r="CG71" s="347"/>
      <c r="CH71" s="347"/>
      <c r="CI71" s="344">
        <f t="shared" si="13"/>
        <v>0</v>
      </c>
      <c r="CJ71" s="380"/>
      <c r="CK71" s="355"/>
      <c r="CL71" s="352" t="s">
        <v>296</v>
      </c>
      <c r="CO71" s="352">
        <f>(+BR75)</f>
        <v>0</v>
      </c>
      <c r="CP71" s="342" t="s">
        <v>12</v>
      </c>
    </row>
    <row r="72" spans="1:94" x14ac:dyDescent="0.2">
      <c r="A72" s="343">
        <f t="shared" si="5"/>
        <v>1</v>
      </c>
      <c r="B72" s="353" t="s">
        <v>519</v>
      </c>
      <c r="C72" s="395">
        <v>1549714</v>
      </c>
      <c r="D72" s="345"/>
      <c r="E72" s="343"/>
      <c r="F72" s="395">
        <v>5275</v>
      </c>
      <c r="G72" s="395">
        <v>68616</v>
      </c>
      <c r="H72" s="343"/>
      <c r="I72" s="343"/>
      <c r="J72" s="343"/>
      <c r="K72" s="343"/>
      <c r="L72" s="343"/>
      <c r="M72" s="395">
        <v>8778</v>
      </c>
      <c r="N72" s="344">
        <f t="shared" si="6"/>
        <v>82669</v>
      </c>
      <c r="O72" s="345"/>
      <c r="P72" s="395">
        <v>59225</v>
      </c>
      <c r="Q72" s="395">
        <v>14599</v>
      </c>
      <c r="R72" s="395">
        <v>91886</v>
      </c>
      <c r="S72" s="343"/>
      <c r="T72" s="343"/>
      <c r="U72" s="343"/>
      <c r="V72" s="343"/>
      <c r="W72" s="349">
        <f>(SUM(P72:V72))</f>
        <v>165710</v>
      </c>
      <c r="X72" s="345"/>
      <c r="Y72" s="395">
        <v>85645</v>
      </c>
      <c r="Z72" s="346"/>
      <c r="AA72" s="346"/>
      <c r="AB72" s="346"/>
      <c r="AC72" s="346"/>
      <c r="AD72" s="346"/>
      <c r="AE72" s="344">
        <f t="shared" si="8"/>
        <v>85645</v>
      </c>
      <c r="AF72" s="345"/>
      <c r="AG72" s="344">
        <f t="shared" si="15"/>
        <v>334024</v>
      </c>
      <c r="AH72" s="345"/>
      <c r="AI72" s="343"/>
      <c r="AJ72" s="343"/>
      <c r="AK72" s="343"/>
      <c r="AL72" s="343"/>
      <c r="AM72" s="344">
        <f t="shared" si="14"/>
        <v>0</v>
      </c>
      <c r="AN72" s="345"/>
      <c r="AO72" s="343"/>
      <c r="AP72" s="395">
        <v>9342</v>
      </c>
      <c r="AQ72" s="343"/>
      <c r="AR72" s="343"/>
      <c r="AS72" s="344">
        <f t="shared" si="9"/>
        <v>9342</v>
      </c>
      <c r="AT72" s="345"/>
      <c r="AU72" s="343"/>
      <c r="AV72" s="343"/>
      <c r="AW72" s="395">
        <v>17232</v>
      </c>
      <c r="AX72" s="395">
        <v>98459</v>
      </c>
      <c r="AY72" s="343"/>
      <c r="AZ72" s="343"/>
      <c r="BA72" s="344">
        <f t="shared" si="10"/>
        <v>115691</v>
      </c>
      <c r="BB72" s="345"/>
      <c r="BC72" s="395">
        <v>279650</v>
      </c>
      <c r="BD72" s="343"/>
      <c r="BE72" s="395">
        <v>17209</v>
      </c>
      <c r="BF72" s="343"/>
      <c r="BG72" s="344">
        <f t="shared" si="11"/>
        <v>296859</v>
      </c>
      <c r="BH72" s="345"/>
      <c r="BI72" s="395">
        <v>10233</v>
      </c>
      <c r="BJ72" s="345"/>
      <c r="BK72" s="343"/>
      <c r="BL72" s="343"/>
      <c r="BM72" s="343"/>
      <c r="BN72" s="395">
        <v>4750</v>
      </c>
      <c r="BO72" s="343"/>
      <c r="BP72" s="343"/>
      <c r="BQ72" s="343"/>
      <c r="BR72" s="343"/>
      <c r="BS72" s="343"/>
      <c r="BT72" s="343"/>
      <c r="BU72" s="343"/>
      <c r="BV72" s="343"/>
      <c r="BW72" s="344">
        <f t="shared" si="12"/>
        <v>4750</v>
      </c>
      <c r="BX72" s="345" t="s">
        <v>12</v>
      </c>
      <c r="BY72" s="344">
        <f t="shared" si="16"/>
        <v>436875</v>
      </c>
      <c r="BZ72" s="345" t="s">
        <v>12</v>
      </c>
      <c r="CA72" s="344">
        <f t="shared" si="17"/>
        <v>-102851</v>
      </c>
      <c r="CB72" s="345" t="s">
        <v>12</v>
      </c>
      <c r="CC72" s="346"/>
      <c r="CD72" s="345" t="s">
        <v>12</v>
      </c>
      <c r="CE72" s="344">
        <f t="shared" si="18"/>
        <v>1446863</v>
      </c>
      <c r="CF72" s="345">
        <v>800000</v>
      </c>
      <c r="CG72" s="395">
        <v>1305000</v>
      </c>
      <c r="CH72" s="395">
        <v>141863</v>
      </c>
      <c r="CI72" s="344">
        <f t="shared" si="13"/>
        <v>0</v>
      </c>
      <c r="CJ72" s="380" t="s">
        <v>732</v>
      </c>
      <c r="CK72" s="355"/>
      <c r="CL72" s="352" t="s">
        <v>298</v>
      </c>
      <c r="CO72" s="352">
        <f>(+BS75)</f>
        <v>352439</v>
      </c>
      <c r="CP72" s="342" t="s">
        <v>12</v>
      </c>
    </row>
    <row r="73" spans="1:94" x14ac:dyDescent="0.2">
      <c r="A73" s="343">
        <f t="shared" si="5"/>
        <v>1</v>
      </c>
      <c r="B73" s="353" t="s">
        <v>520</v>
      </c>
      <c r="C73" s="395">
        <v>3889515</v>
      </c>
      <c r="D73" s="345"/>
      <c r="E73" s="395">
        <v>2941997</v>
      </c>
      <c r="F73" s="395">
        <v>61050</v>
      </c>
      <c r="G73" s="395">
        <v>264973</v>
      </c>
      <c r="H73" s="343"/>
      <c r="I73" s="343"/>
      <c r="J73" s="343"/>
      <c r="K73" s="343"/>
      <c r="L73" s="343"/>
      <c r="M73" s="395">
        <v>212877</v>
      </c>
      <c r="N73" s="344">
        <f t="shared" si="6"/>
        <v>3480897</v>
      </c>
      <c r="O73" s="345"/>
      <c r="P73" s="395">
        <v>1409708</v>
      </c>
      <c r="Q73" s="396">
        <v>187791</v>
      </c>
      <c r="R73" s="395">
        <v>1145564</v>
      </c>
      <c r="S73" s="343"/>
      <c r="T73" s="395">
        <v>214864</v>
      </c>
      <c r="U73" s="343"/>
      <c r="V73" s="343"/>
      <c r="W73" s="348">
        <f t="shared" si="7"/>
        <v>2957927</v>
      </c>
      <c r="X73" s="345"/>
      <c r="Y73" s="395">
        <v>40907</v>
      </c>
      <c r="Z73" s="346"/>
      <c r="AA73" s="346"/>
      <c r="AB73" s="346"/>
      <c r="AC73" s="346"/>
      <c r="AD73" s="395">
        <v>309466</v>
      </c>
      <c r="AE73" s="344">
        <f t="shared" si="8"/>
        <v>350373</v>
      </c>
      <c r="AF73" s="345"/>
      <c r="AG73" s="344">
        <f t="shared" si="15"/>
        <v>6789197</v>
      </c>
      <c r="AH73" s="345"/>
      <c r="AI73" s="343"/>
      <c r="AJ73" s="343"/>
      <c r="AK73" s="343"/>
      <c r="AL73" s="343"/>
      <c r="AM73" s="344">
        <f t="shared" si="14"/>
        <v>0</v>
      </c>
      <c r="AN73" s="345"/>
      <c r="AO73" s="395">
        <v>1541229</v>
      </c>
      <c r="AP73" s="395">
        <v>550578</v>
      </c>
      <c r="AQ73" s="343"/>
      <c r="AR73" s="343"/>
      <c r="AS73" s="344">
        <f t="shared" si="9"/>
        <v>2091807</v>
      </c>
      <c r="AT73" s="345"/>
      <c r="AU73" s="395">
        <v>474562</v>
      </c>
      <c r="AV73" s="395">
        <v>245485</v>
      </c>
      <c r="AW73" s="395">
        <v>525052</v>
      </c>
      <c r="AX73" s="395">
        <v>1164699</v>
      </c>
      <c r="AY73" s="343"/>
      <c r="AZ73" s="395">
        <v>819836</v>
      </c>
      <c r="BA73" s="344">
        <f t="shared" si="10"/>
        <v>3229634</v>
      </c>
      <c r="BB73" s="345"/>
      <c r="BC73" s="395">
        <v>1251924</v>
      </c>
      <c r="BD73" s="395">
        <v>8458</v>
      </c>
      <c r="BE73" s="395">
        <v>614045</v>
      </c>
      <c r="BF73" s="395">
        <v>6503</v>
      </c>
      <c r="BG73" s="344">
        <f t="shared" si="11"/>
        <v>1880930</v>
      </c>
      <c r="BH73" s="345"/>
      <c r="BI73" s="395">
        <v>602197</v>
      </c>
      <c r="BJ73" s="345"/>
      <c r="BK73" s="395">
        <v>131263</v>
      </c>
      <c r="BL73" s="395">
        <v>105771</v>
      </c>
      <c r="BM73" s="395">
        <v>627053</v>
      </c>
      <c r="BN73" s="343"/>
      <c r="BO73" s="395">
        <v>41021</v>
      </c>
      <c r="BP73" s="343"/>
      <c r="BQ73" s="343"/>
      <c r="BR73" s="343"/>
      <c r="BS73" s="343"/>
      <c r="BT73" s="343"/>
      <c r="BU73" s="343"/>
      <c r="BV73" s="395">
        <v>2710</v>
      </c>
      <c r="BW73" s="344">
        <f t="shared" si="12"/>
        <v>907818</v>
      </c>
      <c r="BX73" s="345" t="s">
        <v>12</v>
      </c>
      <c r="BY73" s="344">
        <f t="shared" si="16"/>
        <v>8712386</v>
      </c>
      <c r="BZ73" s="345" t="s">
        <v>12</v>
      </c>
      <c r="CA73" s="344">
        <f t="shared" si="17"/>
        <v>-1923189</v>
      </c>
      <c r="CB73" s="345" t="s">
        <v>12</v>
      </c>
      <c r="CC73" s="346"/>
      <c r="CD73" s="345" t="s">
        <v>12</v>
      </c>
      <c r="CE73" s="344">
        <f t="shared" si="18"/>
        <v>1966326</v>
      </c>
      <c r="CF73" s="345"/>
      <c r="CG73" s="395">
        <v>1648949</v>
      </c>
      <c r="CH73" s="395">
        <v>317377</v>
      </c>
      <c r="CI73" s="344">
        <f t="shared" si="13"/>
        <v>0</v>
      </c>
      <c r="CJ73" s="380" t="s">
        <v>732</v>
      </c>
      <c r="CK73" s="355"/>
      <c r="CL73" s="352" t="s">
        <v>300</v>
      </c>
      <c r="CO73" s="352">
        <f>(+BT75)</f>
        <v>6802000.4500000002</v>
      </c>
      <c r="CP73" s="342" t="s">
        <v>12</v>
      </c>
    </row>
    <row r="74" spans="1:94" ht="13.5" thickBot="1" x14ac:dyDescent="0.25">
      <c r="C74" s="351"/>
      <c r="D74" s="345"/>
      <c r="E74" s="351"/>
      <c r="F74" s="351"/>
      <c r="G74" s="351"/>
      <c r="H74" s="351"/>
      <c r="I74" s="351"/>
      <c r="J74" s="351"/>
      <c r="K74" s="351"/>
      <c r="L74" s="351"/>
      <c r="M74" s="351"/>
      <c r="N74" s="344"/>
      <c r="O74" s="345"/>
      <c r="P74" s="351"/>
      <c r="Q74" s="351"/>
      <c r="R74" s="351"/>
      <c r="S74" s="351"/>
      <c r="T74" s="351"/>
      <c r="U74" s="351"/>
      <c r="V74" s="351"/>
      <c r="W74" s="351"/>
      <c r="X74" s="345"/>
      <c r="Y74" s="351"/>
      <c r="Z74" s="351"/>
      <c r="AA74" s="351"/>
      <c r="AB74" s="351"/>
      <c r="AC74" s="351"/>
      <c r="AD74" s="351"/>
      <c r="AE74" s="351"/>
      <c r="AF74" s="345"/>
      <c r="AG74" s="351"/>
      <c r="AH74" s="345"/>
      <c r="AI74" s="351"/>
      <c r="AJ74" s="351"/>
      <c r="AK74" s="351"/>
      <c r="AL74" s="351"/>
      <c r="AM74" s="344"/>
      <c r="AN74" s="345"/>
      <c r="AO74" s="351"/>
      <c r="AP74" s="351"/>
      <c r="AQ74" s="351"/>
      <c r="AR74" s="351"/>
      <c r="AS74" s="351"/>
      <c r="AT74" s="345"/>
      <c r="AU74" s="351"/>
      <c r="AV74" s="351"/>
      <c r="AW74" s="351"/>
      <c r="AX74" s="351"/>
      <c r="AY74" s="351"/>
      <c r="AZ74" s="351"/>
      <c r="BA74" s="351"/>
      <c r="BB74" s="345"/>
      <c r="BC74" s="351"/>
      <c r="BD74" s="351"/>
      <c r="BE74" s="351"/>
      <c r="BF74" s="351"/>
      <c r="BG74" s="351"/>
      <c r="BH74" s="345"/>
      <c r="BI74" s="351"/>
      <c r="BJ74" s="345"/>
      <c r="BK74" s="351"/>
      <c r="BL74" s="351"/>
      <c r="BM74" s="351"/>
      <c r="BN74" s="351"/>
      <c r="BO74" s="351"/>
      <c r="BP74" s="351"/>
      <c r="BQ74" s="351"/>
      <c r="BR74" s="351"/>
      <c r="BS74" s="351"/>
      <c r="BT74" s="351"/>
      <c r="BU74" s="351"/>
      <c r="BV74" s="351"/>
      <c r="BW74" s="351"/>
      <c r="BX74" s="345"/>
      <c r="BY74" s="351"/>
      <c r="BZ74" s="345" t="s">
        <v>12</v>
      </c>
      <c r="CA74" s="351"/>
      <c r="CB74" s="345" t="s">
        <v>12</v>
      </c>
      <c r="CC74" s="344"/>
      <c r="CD74" s="345" t="s">
        <v>12</v>
      </c>
      <c r="CE74" s="351"/>
      <c r="CF74" s="345"/>
      <c r="CG74" s="344"/>
      <c r="CH74" s="344"/>
      <c r="CI74" s="344"/>
      <c r="CJ74" s="386"/>
      <c r="CK74" s="355"/>
      <c r="CL74" s="352" t="s">
        <v>302</v>
      </c>
      <c r="CO74" s="352">
        <f>(+BU75)</f>
        <v>1257312</v>
      </c>
      <c r="CP74" s="342" t="s">
        <v>12</v>
      </c>
    </row>
    <row r="75" spans="1:94" ht="13.5" thickTop="1" x14ac:dyDescent="0.2">
      <c r="B75" s="352" t="s">
        <v>521</v>
      </c>
      <c r="C75" s="346">
        <f>SUM(C10:C73)</f>
        <v>288267146.24000001</v>
      </c>
      <c r="D75" s="345"/>
      <c r="E75" s="346">
        <f t="shared" ref="E75:N75" si="19">(SUM(E10:E73))</f>
        <v>114576733.88</v>
      </c>
      <c r="F75" s="346">
        <f t="shared" si="19"/>
        <v>1794456.37</v>
      </c>
      <c r="G75" s="346">
        <f t="shared" si="19"/>
        <v>16644362.100000001</v>
      </c>
      <c r="H75" s="346">
        <f t="shared" si="19"/>
        <v>181234</v>
      </c>
      <c r="I75" s="346">
        <f t="shared" si="19"/>
        <v>775.64</v>
      </c>
      <c r="J75" s="346">
        <f t="shared" si="19"/>
        <v>0</v>
      </c>
      <c r="K75" s="346">
        <f t="shared" si="19"/>
        <v>25650464.420000002</v>
      </c>
      <c r="L75" s="346">
        <f t="shared" si="19"/>
        <v>13039941</v>
      </c>
      <c r="M75" s="346">
        <f t="shared" si="19"/>
        <v>16253681.77</v>
      </c>
      <c r="N75" s="403">
        <f t="shared" si="19"/>
        <v>188141649.17999998</v>
      </c>
      <c r="O75" s="345"/>
      <c r="P75" s="403">
        <f t="shared" ref="P75:W75" si="20">(SUM(P10:P73))</f>
        <v>152135879.94</v>
      </c>
      <c r="Q75" s="403"/>
      <c r="R75" s="403"/>
      <c r="S75" s="403">
        <f t="shared" si="20"/>
        <v>2297010.38</v>
      </c>
      <c r="T75" s="403">
        <f t="shared" si="20"/>
        <v>14865156.790000001</v>
      </c>
      <c r="U75" s="403">
        <f t="shared" si="20"/>
        <v>4137970</v>
      </c>
      <c r="V75" s="403">
        <f t="shared" si="20"/>
        <v>13341698.470000001</v>
      </c>
      <c r="W75" s="403">
        <f t="shared" si="20"/>
        <v>240126496.03</v>
      </c>
      <c r="X75" s="345" t="s">
        <v>83</v>
      </c>
      <c r="Y75" s="403">
        <f t="shared" ref="Y75" si="21">(SUM(Y10:Y73))</f>
        <v>3799436</v>
      </c>
      <c r="Z75" s="403">
        <f t="shared" ref="Z75:AE75" si="22">(SUM(Z10:Z73))</f>
        <v>0</v>
      </c>
      <c r="AA75" s="403">
        <f t="shared" si="22"/>
        <v>1178606.69</v>
      </c>
      <c r="AB75" s="403">
        <f t="shared" si="22"/>
        <v>3695463.73</v>
      </c>
      <c r="AC75" s="403">
        <f t="shared" si="22"/>
        <v>2443613</v>
      </c>
      <c r="AD75" s="403">
        <f t="shared" si="22"/>
        <v>1813677.1400000001</v>
      </c>
      <c r="AE75" s="403">
        <f t="shared" si="22"/>
        <v>12930796.560000001</v>
      </c>
      <c r="AF75" s="345" t="s">
        <v>83</v>
      </c>
      <c r="AG75" s="403">
        <f>(SUM(AG10:AG73))</f>
        <v>441198941.76999998</v>
      </c>
      <c r="AH75" s="345"/>
      <c r="AI75" s="403">
        <f>(SUM(AI10:AI73))</f>
        <v>1269974</v>
      </c>
      <c r="AJ75" s="403">
        <f>(SUM(AJ10:AJ73))</f>
        <v>1956384</v>
      </c>
      <c r="AK75" s="403">
        <f>(SUM(AK10:AK73))</f>
        <v>0</v>
      </c>
      <c r="AL75" s="403">
        <f>(SUM(AL10:AL73))</f>
        <v>12213500.609999999</v>
      </c>
      <c r="AM75" s="403">
        <f>(SUM(AM10:AM73))</f>
        <v>15439858.609999999</v>
      </c>
      <c r="AN75" s="345"/>
      <c r="AO75" s="403">
        <f>(SUM(AO10:AO73))</f>
        <v>71468418.090000004</v>
      </c>
      <c r="AP75" s="403">
        <f>(SUM(AP10:AP73))</f>
        <v>16007449.969999999</v>
      </c>
      <c r="AQ75" s="403">
        <f>(SUM(AQ10:AQ73))</f>
        <v>96015</v>
      </c>
      <c r="AR75" s="403">
        <f>(SUM(AR10:AR73))</f>
        <v>615510</v>
      </c>
      <c r="AS75" s="403">
        <f>(SUM(AS10:AS73))</f>
        <v>88187393.059999987</v>
      </c>
      <c r="AT75" s="345" t="s">
        <v>83</v>
      </c>
      <c r="AU75" s="403">
        <f t="shared" ref="AU75:BA75" si="23">(SUM(AU10:AU73))</f>
        <v>35300806.480000004</v>
      </c>
      <c r="AV75" s="403">
        <f t="shared" si="23"/>
        <v>7268093.9399999995</v>
      </c>
      <c r="AW75" s="403">
        <f t="shared" si="23"/>
        <v>10764628.66</v>
      </c>
      <c r="AX75" s="403">
        <f t="shared" si="23"/>
        <v>10964086.91</v>
      </c>
      <c r="AY75" s="403">
        <f t="shared" si="23"/>
        <v>1366428.6600000001</v>
      </c>
      <c r="AZ75" s="403">
        <f t="shared" si="23"/>
        <v>53515147.32</v>
      </c>
      <c r="BA75" s="403">
        <f t="shared" si="23"/>
        <v>119179191.97</v>
      </c>
      <c r="BB75" s="345"/>
      <c r="BC75" s="403">
        <f>(SUM(BC10:BC73))</f>
        <v>29478646.820000004</v>
      </c>
      <c r="BD75" s="403">
        <f>(SUM(BD10:BD73))</f>
        <v>2774869</v>
      </c>
      <c r="BE75" s="403">
        <f>(SUM(BE10:BE73))</f>
        <v>19117333.240000002</v>
      </c>
      <c r="BF75" s="403">
        <f>(SUM(BF10:BF73))</f>
        <v>1624374.88</v>
      </c>
      <c r="BG75" s="403">
        <f>(SUM(BG10:BG73))</f>
        <v>52995223.940000005</v>
      </c>
      <c r="BH75" s="345"/>
      <c r="BI75" s="343">
        <f>(SUM(BI10:BI73))</f>
        <v>26153739.630000003</v>
      </c>
      <c r="BJ75" s="345"/>
      <c r="BK75" s="403">
        <f t="shared" ref="BK75:BW75" si="24">(SUM(BK10:BK73))</f>
        <v>56374421.520000003</v>
      </c>
      <c r="BL75" s="403">
        <f t="shared" si="24"/>
        <v>339196</v>
      </c>
      <c r="BM75" s="403">
        <f t="shared" si="24"/>
        <v>681269</v>
      </c>
      <c r="BN75" s="403">
        <f t="shared" si="24"/>
        <v>2488289.7500000005</v>
      </c>
      <c r="BO75" s="403">
        <f t="shared" si="24"/>
        <v>5337008.42</v>
      </c>
      <c r="BP75" s="403">
        <f t="shared" si="24"/>
        <v>0</v>
      </c>
      <c r="BQ75" s="403">
        <f t="shared" si="24"/>
        <v>39792</v>
      </c>
      <c r="BR75" s="403">
        <f t="shared" si="24"/>
        <v>0</v>
      </c>
      <c r="BS75" s="403">
        <f t="shared" si="24"/>
        <v>352439</v>
      </c>
      <c r="BT75" s="403">
        <f t="shared" si="24"/>
        <v>6802000.4500000002</v>
      </c>
      <c r="BU75" s="403">
        <f t="shared" si="24"/>
        <v>1257312</v>
      </c>
      <c r="BV75" s="403">
        <f t="shared" si="24"/>
        <v>28966702.02</v>
      </c>
      <c r="BW75" s="403">
        <f t="shared" si="24"/>
        <v>102638430.16</v>
      </c>
      <c r="BX75" s="345" t="s">
        <v>83</v>
      </c>
      <c r="BY75" s="403">
        <f>(SUM(BY10:BY73))</f>
        <v>404593837.36999995</v>
      </c>
      <c r="BZ75" s="345" t="s">
        <v>12</v>
      </c>
      <c r="CA75" s="403">
        <f>(SUM(CA10:CA73))</f>
        <v>36605104.400000006</v>
      </c>
      <c r="CB75" s="345" t="s">
        <v>12</v>
      </c>
      <c r="CC75" s="343">
        <f>SUM(CC10:CC74)</f>
        <v>-313854.93</v>
      </c>
      <c r="CD75" s="345" t="s">
        <v>12</v>
      </c>
      <c r="CE75" s="403">
        <f>(SUM(CE10:CE73))</f>
        <v>324558395.71000004</v>
      </c>
      <c r="CF75" s="345"/>
      <c r="CG75" s="403">
        <f>(SUM(CG10:CG73))</f>
        <v>281561078.99000001</v>
      </c>
      <c r="CH75" s="403">
        <f>(SUM(CH10:CH73))</f>
        <v>40017024.049999997</v>
      </c>
      <c r="CI75" s="403">
        <f>(SUM(CI10:CI73))</f>
        <v>2980292.6700000037</v>
      </c>
      <c r="CJ75" s="387"/>
      <c r="CK75" s="355"/>
      <c r="CL75" s="352" t="s">
        <v>536</v>
      </c>
      <c r="CO75" s="352">
        <f>+BV75</f>
        <v>28966702.02</v>
      </c>
      <c r="CP75" s="342" t="s">
        <v>12</v>
      </c>
    </row>
    <row r="76" spans="1:94" x14ac:dyDescent="0.2">
      <c r="C76" s="343"/>
      <c r="D76" s="343"/>
      <c r="E76" s="343"/>
      <c r="F76" s="343"/>
      <c r="G76" s="343"/>
      <c r="H76" s="343"/>
      <c r="I76" s="343"/>
      <c r="J76" s="343"/>
      <c r="K76" s="343"/>
      <c r="L76" s="343"/>
      <c r="M76" s="343"/>
      <c r="N76" s="343"/>
      <c r="O76" s="343"/>
      <c r="P76" s="343"/>
      <c r="Q76" s="343"/>
      <c r="R76" s="343"/>
      <c r="S76" s="343"/>
      <c r="T76" s="343"/>
      <c r="U76" s="343"/>
      <c r="V76" s="343"/>
      <c r="W76" s="343"/>
      <c r="X76" s="343"/>
      <c r="Y76" s="346">
        <f>Y75+Z75</f>
        <v>3799436</v>
      </c>
      <c r="Z76" s="346"/>
      <c r="AA76" s="343"/>
      <c r="AB76" s="343"/>
      <c r="AC76" s="343"/>
      <c r="AD76" s="343"/>
      <c r="AE76" s="343"/>
      <c r="AF76" s="343"/>
      <c r="AG76" s="343"/>
      <c r="AH76" s="343"/>
      <c r="AI76" s="343"/>
      <c r="AJ76" s="343"/>
      <c r="AK76" s="343"/>
      <c r="AL76" s="343"/>
      <c r="AM76" s="343"/>
      <c r="AN76" s="343"/>
      <c r="AO76" s="343"/>
      <c r="AP76" s="343"/>
      <c r="AQ76" s="343"/>
      <c r="AR76" s="343"/>
      <c r="AS76" s="343"/>
      <c r="AT76" s="343"/>
      <c r="AU76" s="343"/>
      <c r="AV76" s="343"/>
      <c r="AW76" s="343"/>
      <c r="AX76" s="343"/>
      <c r="AY76" s="343"/>
      <c r="AZ76" s="343"/>
      <c r="BA76" s="343"/>
      <c r="BB76" s="343"/>
      <c r="BC76" s="343"/>
      <c r="BD76" s="343"/>
      <c r="BE76" s="343"/>
      <c r="BF76" s="343"/>
      <c r="BG76" s="343"/>
      <c r="BH76" s="343"/>
      <c r="BI76" s="343"/>
      <c r="BJ76" s="343"/>
      <c r="BK76" s="343"/>
      <c r="BL76" s="343"/>
      <c r="BM76" s="343"/>
      <c r="BN76" s="343"/>
      <c r="BO76" s="343"/>
      <c r="BP76" s="343"/>
      <c r="BQ76" s="343"/>
      <c r="BR76" s="343"/>
      <c r="BS76" s="343"/>
      <c r="BT76" s="343"/>
      <c r="BU76" s="343"/>
      <c r="BV76" s="343"/>
      <c r="BW76" s="343"/>
      <c r="BX76" s="343"/>
      <c r="BY76" s="343"/>
      <c r="BZ76" s="343"/>
      <c r="CA76" s="343"/>
      <c r="CB76" s="343"/>
      <c r="CC76" s="343"/>
      <c r="CD76" s="343"/>
      <c r="CE76" s="343"/>
      <c r="CF76" s="343"/>
      <c r="CG76" s="346"/>
      <c r="CH76" s="346"/>
      <c r="CI76" s="346"/>
      <c r="CJ76" s="356"/>
      <c r="CK76" s="355"/>
      <c r="CP76" s="342" t="s">
        <v>12</v>
      </c>
    </row>
    <row r="77" spans="1:94" x14ac:dyDescent="0.2">
      <c r="BP77" s="352"/>
      <c r="BQ77" s="352"/>
      <c r="BR77" s="352"/>
      <c r="BS77" s="352"/>
      <c r="BT77" s="352"/>
      <c r="BU77" s="352"/>
      <c r="BV77" s="352"/>
      <c r="CG77" s="353"/>
      <c r="CH77" s="353"/>
      <c r="CI77" s="353"/>
      <c r="CJ77" s="356"/>
      <c r="CK77" s="355">
        <v>61</v>
      </c>
      <c r="CL77" s="369" t="s">
        <v>305</v>
      </c>
      <c r="CO77" s="352">
        <f>+BY75</f>
        <v>404593837.36999995</v>
      </c>
      <c r="CP77" s="342" t="s">
        <v>12</v>
      </c>
    </row>
    <row r="78" spans="1:94" x14ac:dyDescent="0.2">
      <c r="CK78" s="355"/>
      <c r="CP78" s="342" t="s">
        <v>12</v>
      </c>
    </row>
    <row r="79" spans="1:94" x14ac:dyDescent="0.2">
      <c r="CK79" s="355">
        <v>62</v>
      </c>
      <c r="CL79" s="369" t="s">
        <v>308</v>
      </c>
      <c r="CO79" s="352">
        <f>+CA75</f>
        <v>36605104.400000006</v>
      </c>
      <c r="CP79" s="342" t="s">
        <v>12</v>
      </c>
    </row>
    <row r="80" spans="1:94" x14ac:dyDescent="0.2">
      <c r="CE80" s="388"/>
      <c r="CK80" s="355"/>
      <c r="CP80" s="342" t="s">
        <v>12</v>
      </c>
    </row>
    <row r="81" spans="89:94" x14ac:dyDescent="0.2">
      <c r="CK81" s="355">
        <v>64</v>
      </c>
      <c r="CL81" s="369" t="s">
        <v>311</v>
      </c>
      <c r="CO81" s="352">
        <f>+CE75</f>
        <v>324558395.71000004</v>
      </c>
      <c r="CP81" s="342" t="s">
        <v>12</v>
      </c>
    </row>
    <row r="82" spans="89:94" x14ac:dyDescent="0.2">
      <c r="CK82" s="355"/>
      <c r="CP82" s="342"/>
    </row>
    <row r="83" spans="89:94" x14ac:dyDescent="0.2">
      <c r="CK83" s="355"/>
      <c r="CP83" s="342"/>
    </row>
    <row r="84" spans="89:94" x14ac:dyDescent="0.2">
      <c r="CK84" s="355"/>
      <c r="CO84" s="389"/>
      <c r="CP84" s="342" t="s">
        <v>12</v>
      </c>
    </row>
    <row r="85" spans="89:94" x14ac:dyDescent="0.2">
      <c r="CK85" s="355"/>
    </row>
    <row r="86" spans="89:94" x14ac:dyDescent="0.2">
      <c r="CK86" s="355"/>
    </row>
    <row r="87" spans="89:94" x14ac:dyDescent="0.2">
      <c r="CK87" s="355"/>
    </row>
    <row r="88" spans="89:94" x14ac:dyDescent="0.2">
      <c r="CK88" s="355"/>
    </row>
    <row r="89" spans="89:94" x14ac:dyDescent="0.2">
      <c r="CK89" s="355"/>
    </row>
    <row r="90" spans="89:94" x14ac:dyDescent="0.2">
      <c r="CK90" s="355"/>
    </row>
    <row r="91" spans="89:94" x14ac:dyDescent="0.2">
      <c r="CK91" s="355"/>
    </row>
    <row r="92" spans="89:94" x14ac:dyDescent="0.2">
      <c r="CK92" s="355"/>
    </row>
    <row r="93" spans="89:94" x14ac:dyDescent="0.2">
      <c r="CK93" s="355"/>
    </row>
    <row r="94" spans="89:94" x14ac:dyDescent="0.2">
      <c r="CK94" s="355"/>
    </row>
    <row r="95" spans="89:94" x14ac:dyDescent="0.2">
      <c r="CK95" s="355"/>
    </row>
    <row r="96" spans="89:94" x14ac:dyDescent="0.2">
      <c r="CK96" s="355"/>
    </row>
    <row r="97" spans="89:89" x14ac:dyDescent="0.2">
      <c r="CK97" s="355"/>
    </row>
    <row r="98" spans="89:89" x14ac:dyDescent="0.2">
      <c r="CK98" s="355"/>
    </row>
    <row r="99" spans="89:89" x14ac:dyDescent="0.2">
      <c r="CK99" s="355"/>
    </row>
    <row r="100" spans="89:89" x14ac:dyDescent="0.2">
      <c r="CK100" s="355"/>
    </row>
    <row r="101" spans="89:89" x14ac:dyDescent="0.2">
      <c r="CK101" s="355"/>
    </row>
    <row r="102" spans="89:89" x14ac:dyDescent="0.2">
      <c r="CK102" s="355"/>
    </row>
    <row r="103" spans="89:89" x14ac:dyDescent="0.2">
      <c r="CK103" s="355"/>
    </row>
    <row r="104" spans="89:89" x14ac:dyDescent="0.2">
      <c r="CK104" s="355"/>
    </row>
    <row r="105" spans="89:89" x14ac:dyDescent="0.2">
      <c r="CK105" s="355"/>
    </row>
    <row r="106" spans="89:89" x14ac:dyDescent="0.2">
      <c r="CK106" s="355"/>
    </row>
    <row r="107" spans="89:89" x14ac:dyDescent="0.2">
      <c r="CK107" s="355"/>
    </row>
    <row r="108" spans="89:89" x14ac:dyDescent="0.2">
      <c r="CK108" s="355"/>
    </row>
    <row r="109" spans="89:89" x14ac:dyDescent="0.2">
      <c r="CK109" s="355"/>
    </row>
    <row r="110" spans="89:89" x14ac:dyDescent="0.2">
      <c r="CK110" s="355"/>
    </row>
    <row r="111" spans="89:89" x14ac:dyDescent="0.2">
      <c r="CK111" s="355"/>
    </row>
    <row r="112" spans="89:89" x14ac:dyDescent="0.2">
      <c r="CK112" s="355"/>
    </row>
    <row r="113" spans="89:89" x14ac:dyDescent="0.2">
      <c r="CK113" s="355"/>
    </row>
    <row r="114" spans="89:89" x14ac:dyDescent="0.2">
      <c r="CK114" s="355"/>
    </row>
    <row r="115" spans="89:89" x14ac:dyDescent="0.2">
      <c r="CK115" s="355"/>
    </row>
    <row r="116" spans="89:89" x14ac:dyDescent="0.2">
      <c r="CK116" s="355"/>
    </row>
    <row r="117" spans="89:89" x14ac:dyDescent="0.2">
      <c r="CK117" s="355"/>
    </row>
    <row r="118" spans="89:89" x14ac:dyDescent="0.2">
      <c r="CK118" s="355"/>
    </row>
    <row r="119" spans="89:89" x14ac:dyDescent="0.2">
      <c r="CK119" s="355"/>
    </row>
    <row r="120" spans="89:89" x14ac:dyDescent="0.2">
      <c r="CK120" s="355"/>
    </row>
    <row r="121" spans="89:89" x14ac:dyDescent="0.2">
      <c r="CK121" s="355"/>
    </row>
    <row r="122" spans="89:89" x14ac:dyDescent="0.2">
      <c r="CK122" s="355"/>
    </row>
    <row r="123" spans="89:89" x14ac:dyDescent="0.2">
      <c r="CK123" s="355"/>
    </row>
    <row r="124" spans="89:89" x14ac:dyDescent="0.2">
      <c r="CK124" s="355"/>
    </row>
    <row r="125" spans="89:89" x14ac:dyDescent="0.2">
      <c r="CK125" s="355"/>
    </row>
    <row r="126" spans="89:89" x14ac:dyDescent="0.2">
      <c r="CK126" s="355"/>
    </row>
    <row r="127" spans="89:89" x14ac:dyDescent="0.2">
      <c r="CK127" s="355"/>
    </row>
    <row r="128" spans="89:89" x14ac:dyDescent="0.2">
      <c r="CK128" s="355"/>
    </row>
    <row r="129" spans="89:89" x14ac:dyDescent="0.2">
      <c r="CK129" s="355"/>
    </row>
    <row r="130" spans="89:89" x14ac:dyDescent="0.2">
      <c r="CK130" s="355"/>
    </row>
    <row r="131" spans="89:89" x14ac:dyDescent="0.2">
      <c r="CK131" s="355"/>
    </row>
    <row r="132" spans="89:89" x14ac:dyDescent="0.2">
      <c r="CK132" s="355"/>
    </row>
    <row r="133" spans="89:89" x14ac:dyDescent="0.2">
      <c r="CK133" s="355"/>
    </row>
    <row r="134" spans="89:89" x14ac:dyDescent="0.2">
      <c r="CK134" s="355"/>
    </row>
    <row r="135" spans="89:89" x14ac:dyDescent="0.2">
      <c r="CK135" s="355"/>
    </row>
    <row r="136" spans="89:89" x14ac:dyDescent="0.2">
      <c r="CK136" s="355"/>
    </row>
    <row r="137" spans="89:89" x14ac:dyDescent="0.2">
      <c r="CK137" s="355"/>
    </row>
    <row r="138" spans="89:89" x14ac:dyDescent="0.2">
      <c r="CK138" s="355"/>
    </row>
    <row r="139" spans="89:89" x14ac:dyDescent="0.2">
      <c r="CK139" s="355"/>
    </row>
    <row r="140" spans="89:89" x14ac:dyDescent="0.2">
      <c r="CK140" s="355"/>
    </row>
    <row r="141" spans="89:89" x14ac:dyDescent="0.2">
      <c r="CK141" s="355"/>
    </row>
    <row r="142" spans="89:89" x14ac:dyDescent="0.2">
      <c r="CK142" s="355"/>
    </row>
    <row r="143" spans="89:89" x14ac:dyDescent="0.2">
      <c r="CK143" s="355"/>
    </row>
    <row r="144" spans="89:89" x14ac:dyDescent="0.2">
      <c r="CK144" s="355"/>
    </row>
    <row r="145" spans="89:89" x14ac:dyDescent="0.2">
      <c r="CK145" s="355"/>
    </row>
    <row r="146" spans="89:89" x14ac:dyDescent="0.2">
      <c r="CK146" s="355"/>
    </row>
    <row r="147" spans="89:89" x14ac:dyDescent="0.2">
      <c r="CK147" s="355"/>
    </row>
    <row r="148" spans="89:89" x14ac:dyDescent="0.2">
      <c r="CK148" s="355"/>
    </row>
    <row r="149" spans="89:89" x14ac:dyDescent="0.2">
      <c r="CK149" s="355"/>
    </row>
    <row r="150" spans="89:89" x14ac:dyDescent="0.2">
      <c r="CK150" s="355"/>
    </row>
    <row r="151" spans="89:89" x14ac:dyDescent="0.2">
      <c r="CK151" s="355"/>
    </row>
    <row r="152" spans="89:89" x14ac:dyDescent="0.2">
      <c r="CK152" s="355"/>
    </row>
    <row r="153" spans="89:89" x14ac:dyDescent="0.2">
      <c r="CK153" s="355"/>
    </row>
    <row r="154" spans="89:89" x14ac:dyDescent="0.2">
      <c r="CK154" s="355"/>
    </row>
    <row r="155" spans="89:89" x14ac:dyDescent="0.2">
      <c r="CK155" s="355"/>
    </row>
    <row r="156" spans="89:89" x14ac:dyDescent="0.2">
      <c r="CK156" s="355"/>
    </row>
    <row r="157" spans="89:89" x14ac:dyDescent="0.2">
      <c r="CK157" s="355"/>
    </row>
    <row r="158" spans="89:89" x14ac:dyDescent="0.2">
      <c r="CK158" s="355"/>
    </row>
    <row r="159" spans="89:89" x14ac:dyDescent="0.2">
      <c r="CK159" s="355"/>
    </row>
    <row r="160" spans="89:89" x14ac:dyDescent="0.2">
      <c r="CK160" s="355"/>
    </row>
    <row r="161" spans="89:89" x14ac:dyDescent="0.2">
      <c r="CK161" s="355"/>
    </row>
    <row r="162" spans="89:89" x14ac:dyDescent="0.2">
      <c r="CK162" s="355"/>
    </row>
    <row r="163" spans="89:89" x14ac:dyDescent="0.2">
      <c r="CK163" s="355"/>
    </row>
    <row r="164" spans="89:89" x14ac:dyDescent="0.2">
      <c r="CK164" s="355"/>
    </row>
    <row r="165" spans="89:89" x14ac:dyDescent="0.2">
      <c r="CK165" s="355"/>
    </row>
    <row r="166" spans="89:89" x14ac:dyDescent="0.2">
      <c r="CK166" s="355"/>
    </row>
    <row r="167" spans="89:89" x14ac:dyDescent="0.2">
      <c r="CK167" s="355"/>
    </row>
    <row r="168" spans="89:89" x14ac:dyDescent="0.2">
      <c r="CK168" s="355"/>
    </row>
    <row r="169" spans="89:89" x14ac:dyDescent="0.2">
      <c r="CK169" s="355"/>
    </row>
    <row r="170" spans="89:89" x14ac:dyDescent="0.2">
      <c r="CK170" s="355"/>
    </row>
    <row r="171" spans="89:89" x14ac:dyDescent="0.2">
      <c r="CK171" s="355"/>
    </row>
    <row r="172" spans="89:89" x14ac:dyDescent="0.2">
      <c r="CK172" s="355"/>
    </row>
    <row r="173" spans="89:89" x14ac:dyDescent="0.2">
      <c r="CK173" s="355"/>
    </row>
    <row r="174" spans="89:89" x14ac:dyDescent="0.2">
      <c r="CK174" s="355"/>
    </row>
    <row r="175" spans="89:89" x14ac:dyDescent="0.2">
      <c r="CK175" s="355"/>
    </row>
    <row r="176" spans="89:89" x14ac:dyDescent="0.2">
      <c r="CK176" s="355"/>
    </row>
    <row r="177" spans="89:89" x14ac:dyDescent="0.2">
      <c r="CK177" s="355"/>
    </row>
    <row r="178" spans="89:89" x14ac:dyDescent="0.2">
      <c r="CK178" s="355"/>
    </row>
    <row r="179" spans="89:89" x14ac:dyDescent="0.2">
      <c r="CK179" s="355"/>
    </row>
    <row r="180" spans="89:89" x14ac:dyDescent="0.2">
      <c r="CK180" s="355"/>
    </row>
    <row r="181" spans="89:89" x14ac:dyDescent="0.2">
      <c r="CK181" s="355"/>
    </row>
    <row r="182" spans="89:89" x14ac:dyDescent="0.2">
      <c r="CK182" s="355"/>
    </row>
    <row r="183" spans="89:89" x14ac:dyDescent="0.2">
      <c r="CK183" s="355"/>
    </row>
    <row r="184" spans="89:89" x14ac:dyDescent="0.2">
      <c r="CK184" s="355"/>
    </row>
    <row r="185" spans="89:89" x14ac:dyDescent="0.2">
      <c r="CK185" s="355"/>
    </row>
    <row r="186" spans="89:89" x14ac:dyDescent="0.2">
      <c r="CK186" s="355"/>
    </row>
    <row r="187" spans="89:89" x14ac:dyDescent="0.2">
      <c r="CK187" s="355"/>
    </row>
    <row r="188" spans="89:89" x14ac:dyDescent="0.2">
      <c r="CK188" s="355"/>
    </row>
    <row r="189" spans="89:89" x14ac:dyDescent="0.2">
      <c r="CK189" s="355"/>
    </row>
    <row r="190" spans="89:89" x14ac:dyDescent="0.2">
      <c r="CK190" s="355"/>
    </row>
    <row r="191" spans="89:89" x14ac:dyDescent="0.2">
      <c r="CK191" s="355"/>
    </row>
    <row r="192" spans="89:89" x14ac:dyDescent="0.2">
      <c r="CK192" s="355"/>
    </row>
    <row r="193" spans="89:89" x14ac:dyDescent="0.2">
      <c r="CK193" s="355"/>
    </row>
    <row r="194" spans="89:89" x14ac:dyDescent="0.2">
      <c r="CK194" s="355"/>
    </row>
    <row r="195" spans="89:89" x14ac:dyDescent="0.2">
      <c r="CK195" s="355"/>
    </row>
    <row r="196" spans="89:89" x14ac:dyDescent="0.2">
      <c r="CK196" s="355"/>
    </row>
    <row r="197" spans="89:89" x14ac:dyDescent="0.2">
      <c r="CK197" s="355"/>
    </row>
    <row r="198" spans="89:89" x14ac:dyDescent="0.2">
      <c r="CK198" s="355"/>
    </row>
    <row r="199" spans="89:89" x14ac:dyDescent="0.2">
      <c r="CK199" s="355"/>
    </row>
    <row r="200" spans="89:89" x14ac:dyDescent="0.2">
      <c r="CK200" s="355"/>
    </row>
  </sheetData>
  <phoneticPr fontId="0" type="noConversion"/>
  <printOptions horizontalCentered="1" verticalCentered="1"/>
  <pageMargins left="0.75" right="0.75" top="0.53" bottom="0.51" header="0.5" footer="0.5"/>
  <pageSetup scale="61" orientation="portrait" horizontalDpi="4294967292" r:id="rId1"/>
  <headerFooter alignWithMargins="0"/>
  <ignoredErrors>
    <ignoredError sqref="N3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8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defaultRowHeight="12.75" x14ac:dyDescent="0.2"/>
  <cols>
    <col min="1" max="1" width="18.42578125" customWidth="1"/>
    <col min="2" max="2" width="15.7109375" customWidth="1"/>
    <col min="3" max="3" width="3.7109375" customWidth="1"/>
    <col min="4" max="13" width="15.7109375" customWidth="1"/>
    <col min="14" max="14" width="3.7109375" customWidth="1"/>
    <col min="15" max="20" width="15.7109375" customWidth="1"/>
    <col min="21" max="21" width="3.7109375" customWidth="1"/>
    <col min="22" max="28" width="15.7109375" customWidth="1"/>
    <col min="29" max="29" width="3.7109375" customWidth="1"/>
    <col min="30" max="30" width="15.7109375" customWidth="1"/>
    <col min="31" max="31" width="3.7109375" customWidth="1"/>
    <col min="32" max="36" width="15.7109375" customWidth="1"/>
    <col min="37" max="37" width="3.7109375" customWidth="1"/>
    <col min="38" max="42" width="15.7109375" customWidth="1"/>
    <col min="43" max="43" width="3.7109375" customWidth="1"/>
    <col min="44" max="50" width="15.7109375" customWidth="1"/>
    <col min="51" max="51" width="3.7109375" customWidth="1"/>
    <col min="52" max="56" width="15.7109375" customWidth="1"/>
    <col min="57" max="57" width="3.7109375" customWidth="1"/>
    <col min="58" max="58" width="15.7109375" customWidth="1"/>
    <col min="59" max="59" width="3.7109375" customWidth="1"/>
    <col min="60" max="63" width="15.7109375" customWidth="1"/>
    <col min="64" max="72" width="15.7109375" style="18" customWidth="1"/>
    <col min="73" max="73" width="3.7109375" style="18" customWidth="1"/>
    <col min="74" max="74" width="15.7109375" style="18" customWidth="1"/>
    <col min="75" max="75" width="3.7109375" style="18" customWidth="1"/>
    <col min="76" max="76" width="15.7109375" style="18" customWidth="1"/>
    <col min="77" max="77" width="3.7109375" style="18" customWidth="1"/>
    <col min="78" max="78" width="15.7109375" style="18" customWidth="1"/>
    <col min="79" max="79" width="3.7109375" style="18" customWidth="1"/>
    <col min="80" max="80" width="14.140625" style="18" customWidth="1"/>
    <col min="81" max="81" width="8.85546875" style="18" customWidth="1"/>
    <col min="82" max="82" width="16.7109375" style="18" bestFit="1" customWidth="1"/>
    <col min="83" max="83" width="14.85546875" style="18" bestFit="1" customWidth="1"/>
    <col min="84" max="84" width="13.5703125" style="18" customWidth="1"/>
    <col min="85" max="98" width="8.85546875" style="18" customWidth="1"/>
  </cols>
  <sheetData>
    <row r="1" spans="1:100" x14ac:dyDescent="0.2">
      <c r="A1" t="s">
        <v>83</v>
      </c>
      <c r="BY1" s="27"/>
      <c r="BZ1" s="28"/>
    </row>
    <row r="3" spans="1:100" x14ac:dyDescent="0.2">
      <c r="D3" t="s">
        <v>2</v>
      </c>
      <c r="V3" t="s">
        <v>3</v>
      </c>
      <c r="W3" t="s">
        <v>3</v>
      </c>
      <c r="AF3" t="s">
        <v>4</v>
      </c>
      <c r="AL3" t="s">
        <v>5</v>
      </c>
      <c r="AR3" t="s">
        <v>6</v>
      </c>
      <c r="AZ3" t="s">
        <v>7</v>
      </c>
      <c r="BF3" t="s">
        <v>8</v>
      </c>
      <c r="BH3" t="s">
        <v>9</v>
      </c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100" x14ac:dyDescent="0.2">
      <c r="B4" s="7">
        <v>1</v>
      </c>
      <c r="C4" s="8"/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>
        <v>9</v>
      </c>
      <c r="L4" s="7">
        <v>10</v>
      </c>
      <c r="M4" s="7">
        <v>11</v>
      </c>
      <c r="N4" s="8"/>
      <c r="O4" s="7">
        <v>12</v>
      </c>
      <c r="P4" s="7">
        <v>13</v>
      </c>
      <c r="Q4" s="7">
        <v>14</v>
      </c>
      <c r="R4" s="7">
        <v>15</v>
      </c>
      <c r="S4" s="7">
        <v>16</v>
      </c>
      <c r="T4" s="7">
        <v>17</v>
      </c>
      <c r="U4" s="8"/>
      <c r="V4" s="295" t="s">
        <v>727</v>
      </c>
      <c r="W4" s="295" t="s">
        <v>728</v>
      </c>
      <c r="X4" s="7">
        <v>19</v>
      </c>
      <c r="Y4" s="7">
        <v>20</v>
      </c>
      <c r="Z4" s="7">
        <v>21</v>
      </c>
      <c r="AA4" s="7">
        <v>22</v>
      </c>
      <c r="AB4" s="7">
        <v>23</v>
      </c>
      <c r="AC4" s="8"/>
      <c r="AD4" s="7">
        <v>24</v>
      </c>
      <c r="AE4" s="8"/>
      <c r="AF4" s="7">
        <v>25</v>
      </c>
      <c r="AG4" s="7">
        <v>26</v>
      </c>
      <c r="AH4" s="7">
        <v>27</v>
      </c>
      <c r="AI4" s="7">
        <v>28</v>
      </c>
      <c r="AJ4" s="7">
        <v>29</v>
      </c>
      <c r="AK4" s="8"/>
      <c r="AL4" s="7">
        <v>30</v>
      </c>
      <c r="AM4" s="7">
        <v>31</v>
      </c>
      <c r="AN4" s="7">
        <v>32</v>
      </c>
      <c r="AO4" s="7">
        <v>33</v>
      </c>
      <c r="AP4" s="7">
        <v>34</v>
      </c>
      <c r="AQ4" s="8"/>
      <c r="AR4" s="7">
        <v>35</v>
      </c>
      <c r="AS4" s="7">
        <v>36</v>
      </c>
      <c r="AT4" s="7">
        <v>37</v>
      </c>
      <c r="AU4" s="7">
        <v>38</v>
      </c>
      <c r="AV4" s="7">
        <v>39</v>
      </c>
      <c r="AW4" s="7">
        <v>40</v>
      </c>
      <c r="AX4" s="7">
        <v>41</v>
      </c>
      <c r="AY4" s="8"/>
      <c r="AZ4" s="7">
        <v>42</v>
      </c>
      <c r="BA4" s="7">
        <v>43</v>
      </c>
      <c r="BB4" s="7">
        <v>44</v>
      </c>
      <c r="BC4" s="9">
        <v>45</v>
      </c>
      <c r="BD4" s="9">
        <v>46</v>
      </c>
      <c r="BE4" s="8"/>
      <c r="BF4" s="7">
        <v>47</v>
      </c>
      <c r="BG4" s="8"/>
      <c r="BH4" s="7">
        <v>48</v>
      </c>
      <c r="BI4" s="7">
        <v>49</v>
      </c>
      <c r="BJ4" s="7">
        <v>50</v>
      </c>
      <c r="BK4" s="7">
        <v>51</v>
      </c>
      <c r="BL4" s="7">
        <v>52</v>
      </c>
      <c r="BM4" s="7">
        <v>53</v>
      </c>
      <c r="BN4" s="7">
        <v>54</v>
      </c>
      <c r="BO4" s="7">
        <v>55</v>
      </c>
      <c r="BP4" s="7">
        <v>56</v>
      </c>
      <c r="BQ4" s="7">
        <v>57</v>
      </c>
      <c r="BR4" s="7">
        <v>58</v>
      </c>
      <c r="BS4" s="7">
        <v>59</v>
      </c>
      <c r="BT4" s="7">
        <v>60</v>
      </c>
      <c r="BU4" s="8" t="s">
        <v>12</v>
      </c>
      <c r="BV4" s="7">
        <v>61</v>
      </c>
      <c r="BW4" s="8" t="s">
        <v>12</v>
      </c>
      <c r="BX4" s="7">
        <v>62</v>
      </c>
      <c r="BY4" s="8" t="s">
        <v>12</v>
      </c>
      <c r="BZ4" s="291">
        <v>63</v>
      </c>
      <c r="CA4" s="8" t="s">
        <v>12</v>
      </c>
      <c r="CB4" s="7">
        <v>64</v>
      </c>
      <c r="CC4" s="4"/>
      <c r="CD4" s="7">
        <v>65</v>
      </c>
      <c r="CE4" s="7">
        <v>66</v>
      </c>
      <c r="CF4" s="7">
        <v>67</v>
      </c>
      <c r="CU4" s="18"/>
      <c r="CV4" s="18"/>
    </row>
    <row r="5" spans="1:100" x14ac:dyDescent="0.2">
      <c r="A5" s="16">
        <f>SUM(CITIES:HIDISTS!B5)</f>
        <v>272</v>
      </c>
      <c r="B5" s="10" t="s">
        <v>13</v>
      </c>
      <c r="C5" s="4"/>
      <c r="D5" s="10" t="s">
        <v>14</v>
      </c>
      <c r="E5" s="10" t="s">
        <v>14</v>
      </c>
      <c r="F5" s="10" t="s">
        <v>14</v>
      </c>
      <c r="G5" s="10" t="s">
        <v>14</v>
      </c>
      <c r="H5" s="10" t="s">
        <v>14</v>
      </c>
      <c r="I5" s="10" t="s">
        <v>14</v>
      </c>
      <c r="J5" s="10" t="s">
        <v>14</v>
      </c>
      <c r="K5" s="10" t="s">
        <v>14</v>
      </c>
      <c r="L5" s="10" t="s">
        <v>14</v>
      </c>
      <c r="M5" s="10" t="s">
        <v>15</v>
      </c>
      <c r="N5" s="4"/>
      <c r="O5" s="32" t="s">
        <v>16</v>
      </c>
      <c r="P5" s="10" t="s">
        <v>16</v>
      </c>
      <c r="Q5" s="10" t="s">
        <v>16</v>
      </c>
      <c r="R5" s="10" t="s">
        <v>16</v>
      </c>
      <c r="S5" s="10" t="s">
        <v>16</v>
      </c>
      <c r="T5" s="10" t="s">
        <v>15</v>
      </c>
      <c r="U5" s="4"/>
      <c r="V5" s="32" t="s">
        <v>706</v>
      </c>
      <c r="W5" s="32" t="s">
        <v>706</v>
      </c>
      <c r="X5" s="10" t="s">
        <v>17</v>
      </c>
      <c r="Y5" s="10" t="s">
        <v>17</v>
      </c>
      <c r="Z5" s="10" t="s">
        <v>17</v>
      </c>
      <c r="AA5" s="10" t="s">
        <v>17</v>
      </c>
      <c r="AB5" s="10" t="s">
        <v>15</v>
      </c>
      <c r="AC5" s="4"/>
      <c r="AD5" s="10" t="s">
        <v>15</v>
      </c>
      <c r="AE5" s="4"/>
      <c r="AF5" s="10" t="s">
        <v>18</v>
      </c>
      <c r="AG5" s="10" t="s">
        <v>18</v>
      </c>
      <c r="AH5" s="10" t="s">
        <v>18</v>
      </c>
      <c r="AI5" s="10" t="s">
        <v>18</v>
      </c>
      <c r="AJ5" s="10" t="s">
        <v>15</v>
      </c>
      <c r="AK5" s="4"/>
      <c r="AL5" s="10" t="s">
        <v>19</v>
      </c>
      <c r="AM5" s="10" t="s">
        <v>19</v>
      </c>
      <c r="AN5" s="10" t="s">
        <v>19</v>
      </c>
      <c r="AO5" s="10" t="s">
        <v>19</v>
      </c>
      <c r="AP5" s="10" t="s">
        <v>15</v>
      </c>
      <c r="AQ5" s="4"/>
      <c r="AR5" s="10" t="s">
        <v>20</v>
      </c>
      <c r="AS5" s="10" t="s">
        <v>20</v>
      </c>
      <c r="AT5" s="10" t="s">
        <v>20</v>
      </c>
      <c r="AU5" s="10" t="s">
        <v>20</v>
      </c>
      <c r="AV5" s="10" t="s">
        <v>20</v>
      </c>
      <c r="AW5" s="10" t="s">
        <v>20</v>
      </c>
      <c r="AX5" s="10" t="s">
        <v>15</v>
      </c>
      <c r="AY5" s="4"/>
      <c r="AZ5" s="10" t="s">
        <v>21</v>
      </c>
      <c r="BA5" s="10" t="s">
        <v>21</v>
      </c>
      <c r="BB5" s="10" t="s">
        <v>21</v>
      </c>
      <c r="BC5" s="10" t="s">
        <v>21</v>
      </c>
      <c r="BD5" s="10" t="s">
        <v>15</v>
      </c>
      <c r="BE5" s="4"/>
      <c r="BF5" s="10"/>
      <c r="BG5" s="4"/>
      <c r="BH5" s="10" t="s">
        <v>22</v>
      </c>
      <c r="BI5" s="10" t="s">
        <v>22</v>
      </c>
      <c r="BJ5" s="10" t="s">
        <v>22</v>
      </c>
      <c r="BK5" s="10" t="s">
        <v>22</v>
      </c>
      <c r="BL5" s="10" t="s">
        <v>22</v>
      </c>
      <c r="BM5" s="10" t="s">
        <v>22</v>
      </c>
      <c r="BN5" s="10" t="s">
        <v>22</v>
      </c>
      <c r="BO5" s="10" t="s">
        <v>22</v>
      </c>
      <c r="BP5" s="10" t="s">
        <v>22</v>
      </c>
      <c r="BQ5" s="10" t="s">
        <v>22</v>
      </c>
      <c r="BR5" s="10" t="s">
        <v>22</v>
      </c>
      <c r="BS5" s="10" t="s">
        <v>22</v>
      </c>
      <c r="BT5" s="10" t="s">
        <v>15</v>
      </c>
      <c r="BU5" s="4" t="s">
        <v>12</v>
      </c>
      <c r="BV5" s="10" t="s">
        <v>15</v>
      </c>
      <c r="BW5" s="4" t="s">
        <v>12</v>
      </c>
      <c r="BX5" s="10" t="s">
        <v>23</v>
      </c>
      <c r="BY5" s="4" t="s">
        <v>12</v>
      </c>
      <c r="BZ5" s="41" t="s">
        <v>22</v>
      </c>
      <c r="CA5" s="4" t="s">
        <v>12</v>
      </c>
      <c r="CB5" s="10" t="s">
        <v>24</v>
      </c>
      <c r="CC5" s="4"/>
      <c r="CD5" s="32" t="s">
        <v>25</v>
      </c>
      <c r="CE5" s="32" t="s">
        <v>26</v>
      </c>
      <c r="CF5" s="32" t="s">
        <v>731</v>
      </c>
      <c r="CU5" s="18"/>
      <c r="CV5" s="18"/>
    </row>
    <row r="6" spans="1:100" x14ac:dyDescent="0.2">
      <c r="A6" s="17">
        <f>+A5/(192+33+63)</f>
        <v>0.94444444444444442</v>
      </c>
      <c r="B6" s="6" t="s">
        <v>27</v>
      </c>
      <c r="C6" s="4"/>
      <c r="D6" s="6" t="s">
        <v>28</v>
      </c>
      <c r="E6" s="6"/>
      <c r="F6" s="6" t="s">
        <v>538</v>
      </c>
      <c r="G6" s="6" t="s">
        <v>29</v>
      </c>
      <c r="H6" s="6" t="s">
        <v>30</v>
      </c>
      <c r="I6" s="6" t="s">
        <v>30</v>
      </c>
      <c r="J6" s="6"/>
      <c r="K6" s="6" t="s">
        <v>31</v>
      </c>
      <c r="L6" s="6" t="s">
        <v>32</v>
      </c>
      <c r="M6" s="6"/>
      <c r="N6" s="4"/>
      <c r="O6" s="33" t="s">
        <v>33</v>
      </c>
      <c r="P6" s="6" t="s">
        <v>34</v>
      </c>
      <c r="Q6" s="6"/>
      <c r="R6" s="6"/>
      <c r="S6" s="6" t="s">
        <v>32</v>
      </c>
      <c r="T6" s="6" t="s">
        <v>16</v>
      </c>
      <c r="U6" s="4"/>
      <c r="V6" s="33" t="s">
        <v>707</v>
      </c>
      <c r="W6" s="33" t="s">
        <v>707</v>
      </c>
      <c r="X6" s="6"/>
      <c r="Y6" s="6"/>
      <c r="Z6" s="6"/>
      <c r="AA6" s="6" t="s">
        <v>32</v>
      </c>
      <c r="AB6" s="6"/>
      <c r="AC6" s="4"/>
      <c r="AD6" s="6"/>
      <c r="AE6" s="4"/>
      <c r="AF6" s="6"/>
      <c r="AG6" s="6"/>
      <c r="AH6" s="6"/>
      <c r="AI6" s="6"/>
      <c r="AJ6" s="6"/>
      <c r="AK6" s="4"/>
      <c r="AL6" s="6"/>
      <c r="AM6" s="6"/>
      <c r="AN6" s="6"/>
      <c r="AO6" s="6"/>
      <c r="AP6" s="6"/>
      <c r="AQ6" s="4"/>
      <c r="AR6" s="6" t="s">
        <v>35</v>
      </c>
      <c r="AS6" s="6"/>
      <c r="AT6" s="6"/>
      <c r="AU6" s="6"/>
      <c r="AV6" s="6"/>
      <c r="AW6" s="6"/>
      <c r="AX6" s="6"/>
      <c r="AY6" s="4"/>
      <c r="AZ6" s="6"/>
      <c r="BA6" s="6"/>
      <c r="BB6" s="6"/>
      <c r="BC6" s="6"/>
      <c r="BD6" s="6"/>
      <c r="BE6" s="4"/>
      <c r="BF6" s="6"/>
      <c r="BG6" s="4"/>
      <c r="BH6" s="6" t="s">
        <v>36</v>
      </c>
      <c r="BI6" s="6" t="s">
        <v>36</v>
      </c>
      <c r="BJ6" s="6"/>
      <c r="BK6" s="6" t="s">
        <v>37</v>
      </c>
      <c r="BL6" s="6" t="s">
        <v>37</v>
      </c>
      <c r="BM6" s="6" t="s">
        <v>38</v>
      </c>
      <c r="BN6" s="6" t="s">
        <v>39</v>
      </c>
      <c r="BO6" s="6" t="s">
        <v>40</v>
      </c>
      <c r="BP6" s="6" t="s">
        <v>40</v>
      </c>
      <c r="BQ6" s="6" t="s">
        <v>41</v>
      </c>
      <c r="BR6" s="6" t="s">
        <v>42</v>
      </c>
      <c r="BS6" s="6" t="s">
        <v>32</v>
      </c>
      <c r="BT6" s="6"/>
      <c r="BU6" s="4" t="s">
        <v>12</v>
      </c>
      <c r="BV6" s="6" t="s">
        <v>43</v>
      </c>
      <c r="BW6" s="4" t="s">
        <v>12</v>
      </c>
      <c r="BX6" s="6" t="s">
        <v>44</v>
      </c>
      <c r="BY6" s="4" t="s">
        <v>12</v>
      </c>
      <c r="BZ6" s="41" t="s">
        <v>705</v>
      </c>
      <c r="CA6" s="4" t="s">
        <v>12</v>
      </c>
      <c r="CB6" s="6" t="s">
        <v>45</v>
      </c>
      <c r="CC6" s="4"/>
      <c r="CD6" s="33" t="s">
        <v>46</v>
      </c>
      <c r="CE6" s="33" t="s">
        <v>47</v>
      </c>
      <c r="CF6" s="33" t="s">
        <v>27</v>
      </c>
      <c r="CU6" s="18"/>
      <c r="CV6" s="18"/>
    </row>
    <row r="7" spans="1:100" x14ac:dyDescent="0.2">
      <c r="B7" s="6"/>
      <c r="C7" s="4"/>
      <c r="D7" s="6" t="s">
        <v>51</v>
      </c>
      <c r="E7" s="6" t="s">
        <v>52</v>
      </c>
      <c r="F7" s="6" t="s">
        <v>39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14</v>
      </c>
      <c r="M7" s="6" t="s">
        <v>14</v>
      </c>
      <c r="N7" s="4"/>
      <c r="O7" s="33" t="s">
        <v>58</v>
      </c>
      <c r="P7" s="6" t="s">
        <v>59</v>
      </c>
      <c r="Q7" s="6" t="s">
        <v>51</v>
      </c>
      <c r="R7" s="6" t="s">
        <v>60</v>
      </c>
      <c r="S7" s="6" t="s">
        <v>16</v>
      </c>
      <c r="T7" s="6" t="s">
        <v>61</v>
      </c>
      <c r="U7" s="4"/>
      <c r="V7" s="33" t="s">
        <v>708</v>
      </c>
      <c r="W7" s="33" t="s">
        <v>708</v>
      </c>
      <c r="X7" s="6" t="s">
        <v>62</v>
      </c>
      <c r="Y7" s="6" t="s">
        <v>63</v>
      </c>
      <c r="Z7" s="6" t="s">
        <v>63</v>
      </c>
      <c r="AA7" s="6" t="s">
        <v>17</v>
      </c>
      <c r="AB7" s="6" t="s">
        <v>17</v>
      </c>
      <c r="AC7" s="4"/>
      <c r="AD7" s="6"/>
      <c r="AE7" s="4"/>
      <c r="AF7" s="6"/>
      <c r="AG7" s="6" t="s">
        <v>64</v>
      </c>
      <c r="AH7" s="6" t="s">
        <v>65</v>
      </c>
      <c r="AI7" s="6"/>
      <c r="AJ7" s="6"/>
      <c r="AK7" s="4"/>
      <c r="AL7" s="6"/>
      <c r="AM7" s="6" t="s">
        <v>64</v>
      </c>
      <c r="AN7" s="6" t="s">
        <v>65</v>
      </c>
      <c r="AO7" s="6"/>
      <c r="AP7" s="6"/>
      <c r="AQ7" s="4"/>
      <c r="AR7" s="6" t="s">
        <v>66</v>
      </c>
      <c r="AS7" s="6"/>
      <c r="AT7" s="6" t="s">
        <v>67</v>
      </c>
      <c r="AU7" s="6" t="s">
        <v>68</v>
      </c>
      <c r="AV7" s="6" t="s">
        <v>65</v>
      </c>
      <c r="AW7" s="6"/>
      <c r="AX7" s="6" t="s">
        <v>69</v>
      </c>
      <c r="AY7" s="4"/>
      <c r="AZ7" s="6" t="s">
        <v>70</v>
      </c>
      <c r="BA7" s="6"/>
      <c r="BB7" s="6"/>
      <c r="BC7" s="6"/>
      <c r="BD7" s="6"/>
      <c r="BE7" s="4"/>
      <c r="BF7" s="6"/>
      <c r="BG7" s="4"/>
      <c r="BH7" s="6" t="s">
        <v>71</v>
      </c>
      <c r="BI7" s="6" t="s">
        <v>71</v>
      </c>
      <c r="BJ7" s="6" t="s">
        <v>72</v>
      </c>
      <c r="BK7" s="6" t="s">
        <v>73</v>
      </c>
      <c r="BL7" s="6"/>
      <c r="BM7" s="6" t="s">
        <v>74</v>
      </c>
      <c r="BN7" s="6" t="s">
        <v>75</v>
      </c>
      <c r="BO7" s="6" t="s">
        <v>74</v>
      </c>
      <c r="BP7" s="6" t="s">
        <v>75</v>
      </c>
      <c r="BQ7" s="6" t="s">
        <v>76</v>
      </c>
      <c r="BR7" s="6" t="s">
        <v>77</v>
      </c>
      <c r="BS7" s="6" t="s">
        <v>537</v>
      </c>
      <c r="BT7" s="6"/>
      <c r="BU7" s="4" t="s">
        <v>12</v>
      </c>
      <c r="BV7" s="6" t="s">
        <v>78</v>
      </c>
      <c r="BW7" s="4" t="s">
        <v>12</v>
      </c>
      <c r="BX7" s="6" t="s">
        <v>79</v>
      </c>
      <c r="BY7" s="4" t="s">
        <v>12</v>
      </c>
      <c r="BZ7" s="41" t="s">
        <v>78</v>
      </c>
      <c r="CA7" s="4" t="s">
        <v>12</v>
      </c>
      <c r="CB7" s="6" t="s">
        <v>27</v>
      </c>
      <c r="CC7" s="4"/>
      <c r="CD7" s="6"/>
      <c r="CE7" s="6"/>
      <c r="CF7" s="6"/>
      <c r="CU7" s="18"/>
      <c r="CV7" s="18"/>
    </row>
    <row r="8" spans="1:100" x14ac:dyDescent="0.2">
      <c r="A8" t="s">
        <v>522</v>
      </c>
      <c r="B8" s="11" t="s">
        <v>83</v>
      </c>
      <c r="C8" s="4"/>
      <c r="D8" s="11" t="s">
        <v>84</v>
      </c>
      <c r="E8" s="11" t="s">
        <v>61</v>
      </c>
      <c r="F8" s="11" t="s">
        <v>61</v>
      </c>
      <c r="G8" s="11" t="s">
        <v>85</v>
      </c>
      <c r="H8" s="11" t="s">
        <v>86</v>
      </c>
      <c r="I8" s="11" t="s">
        <v>87</v>
      </c>
      <c r="J8" s="11" t="s">
        <v>88</v>
      </c>
      <c r="K8" s="11" t="s">
        <v>88</v>
      </c>
      <c r="L8" s="11" t="s">
        <v>23</v>
      </c>
      <c r="M8" s="11" t="s">
        <v>61</v>
      </c>
      <c r="N8" s="4"/>
      <c r="O8" s="34" t="s">
        <v>89</v>
      </c>
      <c r="P8" s="11" t="s">
        <v>51</v>
      </c>
      <c r="Q8" s="11" t="s">
        <v>90</v>
      </c>
      <c r="R8" s="11" t="s">
        <v>91</v>
      </c>
      <c r="S8" s="11" t="s">
        <v>23</v>
      </c>
      <c r="T8" s="35"/>
      <c r="U8" s="4"/>
      <c r="V8" s="34" t="s">
        <v>729</v>
      </c>
      <c r="W8" s="34" t="s">
        <v>730</v>
      </c>
      <c r="X8" s="11" t="s">
        <v>92</v>
      </c>
      <c r="Y8" s="11" t="s">
        <v>93</v>
      </c>
      <c r="Z8" s="11" t="s">
        <v>94</v>
      </c>
      <c r="AA8" s="11" t="s">
        <v>23</v>
      </c>
      <c r="AB8" s="11" t="s">
        <v>61</v>
      </c>
      <c r="AC8" s="4"/>
      <c r="AD8" s="11" t="s">
        <v>61</v>
      </c>
      <c r="AE8" s="4"/>
      <c r="AF8" s="11" t="s">
        <v>95</v>
      </c>
      <c r="AG8" s="11" t="s">
        <v>96</v>
      </c>
      <c r="AH8" s="11" t="s">
        <v>97</v>
      </c>
      <c r="AI8" s="11" t="s">
        <v>22</v>
      </c>
      <c r="AJ8" s="11" t="s">
        <v>18</v>
      </c>
      <c r="AK8" s="4"/>
      <c r="AL8" s="11" t="s">
        <v>95</v>
      </c>
      <c r="AM8" s="11" t="s">
        <v>96</v>
      </c>
      <c r="AN8" s="11" t="s">
        <v>97</v>
      </c>
      <c r="AO8" s="11" t="s">
        <v>22</v>
      </c>
      <c r="AP8" s="11" t="s">
        <v>98</v>
      </c>
      <c r="AQ8" s="4"/>
      <c r="AR8" s="11" t="s">
        <v>99</v>
      </c>
      <c r="AS8" s="11" t="s">
        <v>100</v>
      </c>
      <c r="AT8" s="11" t="s">
        <v>101</v>
      </c>
      <c r="AU8" s="11" t="s">
        <v>102</v>
      </c>
      <c r="AV8" s="11" t="s">
        <v>97</v>
      </c>
      <c r="AW8" s="11" t="s">
        <v>22</v>
      </c>
      <c r="AX8" s="11" t="s">
        <v>103</v>
      </c>
      <c r="AY8" s="4"/>
      <c r="AZ8" s="11" t="s">
        <v>104</v>
      </c>
      <c r="BA8" s="11" t="s">
        <v>105</v>
      </c>
      <c r="BB8" s="11" t="s">
        <v>103</v>
      </c>
      <c r="BC8" s="11" t="s">
        <v>22</v>
      </c>
      <c r="BD8" s="11" t="s">
        <v>21</v>
      </c>
      <c r="BE8" s="4"/>
      <c r="BF8" s="11" t="s">
        <v>106</v>
      </c>
      <c r="BG8" s="4"/>
      <c r="BH8" s="11" t="s">
        <v>104</v>
      </c>
      <c r="BI8" s="11" t="s">
        <v>107</v>
      </c>
      <c r="BJ8" s="11" t="s">
        <v>108</v>
      </c>
      <c r="BK8" s="11" t="s">
        <v>109</v>
      </c>
      <c r="BL8" s="11" t="s">
        <v>110</v>
      </c>
      <c r="BM8" s="11" t="s">
        <v>111</v>
      </c>
      <c r="BN8" s="11" t="s">
        <v>112</v>
      </c>
      <c r="BO8" s="11" t="s">
        <v>111</v>
      </c>
      <c r="BP8" s="11" t="s">
        <v>112</v>
      </c>
      <c r="BQ8" s="11" t="s">
        <v>113</v>
      </c>
      <c r="BR8" s="11" t="s">
        <v>85</v>
      </c>
      <c r="BS8" s="11"/>
      <c r="BT8" s="11" t="s">
        <v>22</v>
      </c>
      <c r="BU8" s="4" t="s">
        <v>12</v>
      </c>
      <c r="BV8"/>
      <c r="BW8" s="4" t="s">
        <v>12</v>
      </c>
      <c r="BX8" s="11"/>
      <c r="BY8" s="4" t="s">
        <v>12</v>
      </c>
      <c r="BZ8" s="20"/>
      <c r="CA8" s="4" t="s">
        <v>12</v>
      </c>
      <c r="CB8" s="11"/>
      <c r="CC8" s="4"/>
      <c r="CD8" s="11"/>
      <c r="CE8" s="11"/>
      <c r="CF8" s="11"/>
      <c r="CU8" s="18"/>
      <c r="CV8" s="18"/>
    </row>
    <row r="9" spans="1:100" x14ac:dyDescent="0.2">
      <c r="A9" s="83"/>
      <c r="B9" s="13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2"/>
      <c r="O9" s="13"/>
      <c r="P9" s="13"/>
      <c r="Q9" s="13"/>
      <c r="R9" s="13"/>
      <c r="S9" s="13"/>
      <c r="T9" s="13"/>
      <c r="U9" s="12"/>
      <c r="V9" s="13"/>
      <c r="W9" s="13"/>
      <c r="X9" s="13"/>
      <c r="Y9" s="13"/>
      <c r="Z9" s="13"/>
      <c r="AA9" s="13"/>
      <c r="AB9" s="13"/>
      <c r="AC9" s="12"/>
      <c r="AD9" s="13"/>
      <c r="AE9" s="12"/>
      <c r="AF9" s="13"/>
      <c r="AG9" s="13"/>
      <c r="AH9" s="13"/>
      <c r="AI9" s="13"/>
      <c r="AJ9" s="13"/>
      <c r="AK9" s="12"/>
      <c r="AL9" s="13"/>
      <c r="AM9" s="13"/>
      <c r="AN9" s="13"/>
      <c r="AO9" s="13"/>
      <c r="AP9" s="13"/>
      <c r="AQ9" s="12"/>
      <c r="AR9" s="13"/>
      <c r="AS9" s="13"/>
      <c r="AT9" s="13"/>
      <c r="AU9" s="13"/>
      <c r="AV9" s="13"/>
      <c r="AW9" s="13"/>
      <c r="AX9" s="13"/>
      <c r="AY9" s="12"/>
      <c r="AZ9" s="13"/>
      <c r="BA9" s="13"/>
      <c r="BB9" s="13"/>
      <c r="BC9" s="13"/>
      <c r="BD9" s="13"/>
      <c r="BE9" s="12"/>
      <c r="BF9" s="14"/>
      <c r="BG9" s="12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2" t="s">
        <v>12</v>
      </c>
      <c r="BV9" s="13"/>
      <c r="BW9" s="12" t="s">
        <v>12</v>
      </c>
      <c r="BX9" s="15"/>
      <c r="BY9" s="4" t="s">
        <v>12</v>
      </c>
      <c r="BZ9" s="41"/>
      <c r="CA9" s="4" t="s">
        <v>12</v>
      </c>
      <c r="CB9" s="14"/>
      <c r="CC9" s="4"/>
      <c r="CD9" s="14"/>
      <c r="CE9" s="14"/>
      <c r="CF9" s="14"/>
      <c r="CU9" s="18"/>
      <c r="CV9" s="18"/>
    </row>
    <row r="10" spans="1:100" x14ac:dyDescent="0.2">
      <c r="A10" t="s">
        <v>523</v>
      </c>
      <c r="B10" s="91">
        <f>+CITIES!C204</f>
        <v>148075947.25</v>
      </c>
      <c r="C10" s="4">
        <f>+CITIES!D204</f>
        <v>0</v>
      </c>
      <c r="D10" s="3">
        <f>+CITIES!E204</f>
        <v>41700209.600000009</v>
      </c>
      <c r="E10" s="3">
        <f>+CITIES!F204</f>
        <v>305212.63</v>
      </c>
      <c r="F10" s="3">
        <f>+CITIES!G204</f>
        <v>6376328.46</v>
      </c>
      <c r="G10" s="3">
        <f>+CITIES!H204</f>
        <v>17901530.370000001</v>
      </c>
      <c r="H10" s="3">
        <f>+CITIES!I204</f>
        <v>766065</v>
      </c>
      <c r="I10" s="3">
        <f>+CITIES!J204</f>
        <v>1</v>
      </c>
      <c r="J10" s="3">
        <f>+CITIES!K204</f>
        <v>20214274.530000001</v>
      </c>
      <c r="K10" s="3">
        <f>+CITIES!L204</f>
        <v>112390.52</v>
      </c>
      <c r="L10" s="3">
        <f>+CITIES!M204</f>
        <v>34813472.93</v>
      </c>
      <c r="M10" s="3">
        <f>+CITIES!N204</f>
        <v>122189485.03999998</v>
      </c>
      <c r="N10" s="4">
        <f>+CITIES!O204</f>
        <v>0</v>
      </c>
      <c r="O10" s="3">
        <f>+CITIES!P204</f>
        <v>57742370.600000001</v>
      </c>
      <c r="P10" s="3">
        <f>+CITIES!S204</f>
        <v>522139.75</v>
      </c>
      <c r="Q10" s="3">
        <f>+CITIES!T204</f>
        <v>5813301.96</v>
      </c>
      <c r="R10" s="3">
        <f>+CITIES!U204</f>
        <v>7850064</v>
      </c>
      <c r="S10" s="3">
        <f>+CITIES!V204</f>
        <v>31130872.400000002</v>
      </c>
      <c r="T10" s="3">
        <f>+CITIES!W204</f>
        <v>130791362.13</v>
      </c>
      <c r="U10" s="4">
        <f>+CITIES!X204</f>
        <v>0</v>
      </c>
      <c r="V10" s="3">
        <f>+CITIES!Y204</f>
        <v>0</v>
      </c>
      <c r="W10" s="3">
        <f>+CITIES!Z204</f>
        <v>0</v>
      </c>
      <c r="X10" s="3">
        <f>+CITIES!AA204</f>
        <v>648400.76</v>
      </c>
      <c r="Y10" s="3">
        <f>+CITIES!AB204</f>
        <v>493189.39</v>
      </c>
      <c r="Z10" s="3">
        <f>+CITIES!AC204</f>
        <v>254411.41999999998</v>
      </c>
      <c r="AA10" s="3">
        <f>+CITIES!AD204</f>
        <v>6912411</v>
      </c>
      <c r="AB10" s="3">
        <f>+CITIES!AE204</f>
        <v>8308412.5699999994</v>
      </c>
      <c r="AC10" s="4">
        <f>+CITIES!AF204</f>
        <v>0</v>
      </c>
      <c r="AD10" s="3">
        <f>+CITIES!AG204</f>
        <v>261289259.74000001</v>
      </c>
      <c r="AE10" s="4">
        <f>+CITIES!AH204</f>
        <v>0</v>
      </c>
      <c r="AF10" s="3">
        <f>+CITIES!AI204</f>
        <v>13824632.99</v>
      </c>
      <c r="AG10" s="3">
        <f>+CITIES!AJ204</f>
        <v>2436364.4299999997</v>
      </c>
      <c r="AH10" s="3">
        <f>+CITIES!AK204</f>
        <v>489361.36</v>
      </c>
      <c r="AI10" s="3">
        <f>+CITIES!AL204</f>
        <v>4978930.4799999995</v>
      </c>
      <c r="AJ10" s="3">
        <f>+CITIES!AM204</f>
        <v>21729289.260000002</v>
      </c>
      <c r="AK10" s="4">
        <f>+CITIES!AN204</f>
        <v>0</v>
      </c>
      <c r="AL10" s="3">
        <f>+CITIES!AO204</f>
        <v>47872416.829999998</v>
      </c>
      <c r="AM10" s="3">
        <f>+CITIES!AP204</f>
        <v>2997740.85</v>
      </c>
      <c r="AN10" s="3">
        <f>+CITIES!AQ204</f>
        <v>176608.28</v>
      </c>
      <c r="AO10" s="3">
        <f>+CITIES!AR204</f>
        <v>4323789.9099999992</v>
      </c>
      <c r="AP10" s="3">
        <f>+CITIES!AS204</f>
        <v>55370555.869999997</v>
      </c>
      <c r="AQ10" s="4">
        <f>+CITIES!AT204</f>
        <v>0</v>
      </c>
      <c r="AR10" s="3">
        <f>+CITIES!AU204</f>
        <v>21090377.619999997</v>
      </c>
      <c r="AS10" s="3">
        <f>+CITIES!AV204</f>
        <v>5421073.4099999992</v>
      </c>
      <c r="AT10" s="3">
        <f>+CITIES!AW204</f>
        <v>7724268.6800000016</v>
      </c>
      <c r="AU10" s="3">
        <f>+CITIES!AX204</f>
        <v>1897124.7300000002</v>
      </c>
      <c r="AV10" s="3">
        <f>+CITIES!AY204</f>
        <v>212765.34000000003</v>
      </c>
      <c r="AW10" s="3">
        <f>+CITIES!AZ204</f>
        <v>13291096.250000002</v>
      </c>
      <c r="AX10" s="3">
        <f>+CITIES!BA204</f>
        <v>49636706.029999994</v>
      </c>
      <c r="AY10" s="4">
        <f>+CITIES!BB204</f>
        <v>0</v>
      </c>
      <c r="AZ10" s="3">
        <f>+CITIES!BC204</f>
        <v>14695495</v>
      </c>
      <c r="BA10" s="3">
        <f>+CITIES!BD204</f>
        <v>2328014.7200000002</v>
      </c>
      <c r="BB10" s="3">
        <f>+CITIES!BE204</f>
        <v>9806857.2699999996</v>
      </c>
      <c r="BC10" s="3">
        <f>+CITIES!BF204</f>
        <v>1826598.38</v>
      </c>
      <c r="BD10" s="3">
        <f>+CITIES!BG204</f>
        <v>28656965.370000005</v>
      </c>
      <c r="BE10" s="4">
        <f>+CITIES!BH204</f>
        <v>0</v>
      </c>
      <c r="BF10" s="3">
        <f>+CITIES!BI204</f>
        <v>20511917.98</v>
      </c>
      <c r="BG10" s="4">
        <f>+CITIES!BJ204</f>
        <v>0</v>
      </c>
      <c r="BH10" s="3">
        <f>+CITIES!BK204</f>
        <v>4615564.3</v>
      </c>
      <c r="BI10" s="3">
        <f>+CITIES!BL204</f>
        <v>36206</v>
      </c>
      <c r="BJ10" s="3">
        <f>+CITIES!BM204</f>
        <v>7849636.9899999984</v>
      </c>
      <c r="BK10" s="3">
        <f>+CITIES!BN204</f>
        <v>1891454.2700000003</v>
      </c>
      <c r="BL10" s="3">
        <f>+CITIES!BO204</f>
        <v>12163242.059999999</v>
      </c>
      <c r="BM10" s="3">
        <f>+CITIES!BP204</f>
        <v>570335.82999999996</v>
      </c>
      <c r="BN10" s="3">
        <f>+CITIES!BQ204</f>
        <v>21451.83</v>
      </c>
      <c r="BO10" s="3">
        <f>+CITIES!BR204</f>
        <v>20351</v>
      </c>
      <c r="BP10" s="3">
        <f>+CITIES!BS204</f>
        <v>138707.17000000001</v>
      </c>
      <c r="BQ10" s="3">
        <f>+CITIES!BT204</f>
        <v>2877689.85</v>
      </c>
      <c r="BR10" s="3">
        <f>+CITIES!BU204</f>
        <v>3091460.5700000003</v>
      </c>
      <c r="BS10" s="3">
        <f>+CITIES!BV204</f>
        <v>6459491.0499999998</v>
      </c>
      <c r="BT10" s="3">
        <f>+CITIES!BW204</f>
        <v>39735590.920000002</v>
      </c>
      <c r="BU10" s="4">
        <f>+CITIES!BX204</f>
        <v>0</v>
      </c>
      <c r="BV10" s="3">
        <f>+CITIES!BY204</f>
        <v>215641025.43000001</v>
      </c>
      <c r="BW10" s="4">
        <f>+CITIES!BZ204</f>
        <v>0</v>
      </c>
      <c r="BX10" s="3">
        <f>+CITIES!CA204</f>
        <v>45648234.309999995</v>
      </c>
      <c r="BY10" s="292"/>
      <c r="BZ10" s="3">
        <f>+CITIES!CC204</f>
        <v>1638757.99</v>
      </c>
      <c r="CA10" s="4">
        <f>+CITIES!CD204</f>
        <v>0</v>
      </c>
      <c r="CB10" s="3">
        <f>+CITIES!CE204</f>
        <v>195362939.54999998</v>
      </c>
      <c r="CC10" s="4">
        <f>+CITIES!CF204</f>
        <v>0</v>
      </c>
      <c r="CD10" s="3">
        <f>+CITIES!CG204</f>
        <v>133033289.09</v>
      </c>
      <c r="CE10" s="3">
        <f>+CITIES!CH204</f>
        <v>30434728.770000003</v>
      </c>
      <c r="CF10" s="3">
        <f>+CITIES!CI204</f>
        <v>31894921.689999998</v>
      </c>
      <c r="CU10" s="18"/>
      <c r="CV10" s="18"/>
    </row>
    <row r="11" spans="1:100" x14ac:dyDescent="0.2">
      <c r="A11" t="s">
        <v>524</v>
      </c>
      <c r="B11" s="92">
        <f>+COUNTIES!C44</f>
        <v>117886843</v>
      </c>
      <c r="C11" s="4">
        <f>+COUNTIES!D44</f>
        <v>0</v>
      </c>
      <c r="D11" s="3">
        <f>+COUNTIES!E44</f>
        <v>21970162</v>
      </c>
      <c r="E11" s="3">
        <f>+COUNTIES!F44</f>
        <v>691607.59</v>
      </c>
      <c r="F11" s="3">
        <f>+COUNTIES!G44</f>
        <v>912504.44</v>
      </c>
      <c r="G11" s="3">
        <f>+COUNTIES!H44</f>
        <v>200728</v>
      </c>
      <c r="H11" s="3">
        <f>+COUNTIES!I44</f>
        <v>0</v>
      </c>
      <c r="I11" s="3">
        <f>+COUNTIES!J44</f>
        <v>0</v>
      </c>
      <c r="J11" s="3">
        <f>+COUNTIES!K44</f>
        <v>1957895</v>
      </c>
      <c r="K11" s="3">
        <f>+COUNTIES!L44</f>
        <v>1198</v>
      </c>
      <c r="L11" s="3">
        <f>+COUNTIES!M44</f>
        <v>5247028.25</v>
      </c>
      <c r="M11" s="3">
        <f>+COUNTIES!N44</f>
        <v>30981123.280000001</v>
      </c>
      <c r="N11" s="4">
        <f>+COUNTIES!O44</f>
        <v>0</v>
      </c>
      <c r="O11" s="3">
        <f>+COUNTIES!P44</f>
        <v>84685082.209999993</v>
      </c>
      <c r="P11" s="3">
        <f>+COUNTIES!S44</f>
        <v>643024</v>
      </c>
      <c r="Q11" s="3">
        <f>+COUNTIES!T44</f>
        <v>2107073.1800000002</v>
      </c>
      <c r="R11" s="3">
        <f>+COUNTIES!U44</f>
        <v>2688693.59</v>
      </c>
      <c r="S11" s="3">
        <f>+COUNTIES!V44</f>
        <v>12908636.68</v>
      </c>
      <c r="T11" s="3">
        <f>+COUNTIES!W44</f>
        <v>164349236.67000002</v>
      </c>
      <c r="U11" s="4" t="str">
        <f>+COUNTIES!X44</f>
        <v xml:space="preserve"> </v>
      </c>
      <c r="V11" s="3">
        <f>+COUNTIES!Y44</f>
        <v>8584130.3599999994</v>
      </c>
      <c r="W11" s="3">
        <f>+COUNTIES!Z44</f>
        <v>1108944.2</v>
      </c>
      <c r="X11" s="3">
        <f>+COUNTIES!AA44</f>
        <v>10301112.48</v>
      </c>
      <c r="Y11" s="3">
        <f>+COUNTIES!AB44</f>
        <v>3340750.88</v>
      </c>
      <c r="Z11" s="3">
        <f>+COUNTIES!AC44</f>
        <v>43434</v>
      </c>
      <c r="AA11" s="3">
        <f>+COUNTIES!AD44</f>
        <v>2955150</v>
      </c>
      <c r="AB11" s="3">
        <f>+COUNTIES!AE44</f>
        <v>26333521.920000002</v>
      </c>
      <c r="AC11" s="4">
        <f>+COUNTIES!AF44</f>
        <v>0</v>
      </c>
      <c r="AD11" s="3">
        <f>+COUNTIES!AG44</f>
        <v>221663881.87</v>
      </c>
      <c r="AE11" s="4">
        <f>+COUNTIES!AH44</f>
        <v>0</v>
      </c>
      <c r="AF11" s="3">
        <f>+COUNTIES!AI44</f>
        <v>11095722</v>
      </c>
      <c r="AG11" s="3">
        <f>+COUNTIES!AJ44</f>
        <v>1197986</v>
      </c>
      <c r="AH11" s="3">
        <f>+COUNTIES!AK44</f>
        <v>0</v>
      </c>
      <c r="AI11" s="3">
        <f>+COUNTIES!AL44</f>
        <v>624877</v>
      </c>
      <c r="AJ11" s="3">
        <f>+COUNTIES!AM44</f>
        <v>12918585</v>
      </c>
      <c r="AK11" s="4" t="e">
        <f>+COUNTIES!#REF!</f>
        <v>#REF!</v>
      </c>
      <c r="AL11" s="3">
        <f>+COUNTIES!AO44</f>
        <v>20375818.59</v>
      </c>
      <c r="AM11" s="3">
        <f>+COUNTIES!AP44</f>
        <v>5698014.5499999998</v>
      </c>
      <c r="AN11" s="3">
        <f>+COUNTIES!AQ44</f>
        <v>230437</v>
      </c>
      <c r="AO11" s="3">
        <f>+COUNTIES!AR44</f>
        <v>1012842.68</v>
      </c>
      <c r="AP11" s="3">
        <f>+COUNTIES!AS44</f>
        <v>27317112.82</v>
      </c>
      <c r="AQ11" s="4" t="e">
        <f>+COUNTIES!#REF!</f>
        <v>#REF!</v>
      </c>
      <c r="AR11" s="3">
        <f>+COUNTIES!AU44</f>
        <v>19715778.150000002</v>
      </c>
      <c r="AS11" s="3">
        <f>+COUNTIES!AV44</f>
        <v>5078426.8</v>
      </c>
      <c r="AT11" s="3">
        <f>+COUNTIES!AW44</f>
        <v>14586232.25</v>
      </c>
      <c r="AU11" s="3">
        <f>+COUNTIES!AX44</f>
        <v>11753875.950000001</v>
      </c>
      <c r="AV11" s="3">
        <f>+COUNTIES!AY44</f>
        <v>531465.06999999995</v>
      </c>
      <c r="AW11" s="3">
        <f>+COUNTIES!AZ44</f>
        <v>8626441.9700000007</v>
      </c>
      <c r="AX11" s="3">
        <f>+COUNTIES!BA44</f>
        <v>60292220.18999999</v>
      </c>
      <c r="AY11" s="4">
        <f>+COUNTIES!BB44</f>
        <v>0</v>
      </c>
      <c r="AZ11" s="3">
        <f>+COUNTIES!BC44</f>
        <v>14048115.76</v>
      </c>
      <c r="BA11" s="3">
        <f>+COUNTIES!BD44</f>
        <v>7776965.7400000002</v>
      </c>
      <c r="BB11" s="3">
        <f>+COUNTIES!BE44</f>
        <v>12219162.07</v>
      </c>
      <c r="BC11" s="3">
        <f>+COUNTIES!BF44</f>
        <v>1435158</v>
      </c>
      <c r="BD11" s="3">
        <f>+COUNTIES!BG44</f>
        <v>35479401.569999993</v>
      </c>
      <c r="BE11" s="4">
        <f>+COUNTIES!BH44</f>
        <v>0</v>
      </c>
      <c r="BF11" s="3">
        <f>+COUNTIES!BI44</f>
        <v>12408862.659999998</v>
      </c>
      <c r="BG11" s="4">
        <f>+COUNTIES!BJ44</f>
        <v>0</v>
      </c>
      <c r="BH11" s="3">
        <f>+COUNTIES!BK44</f>
        <v>3071450</v>
      </c>
      <c r="BI11" s="3">
        <f>+COUNTIES!BL44</f>
        <v>54778</v>
      </c>
      <c r="BJ11" s="3">
        <f>+COUNTIES!BM44</f>
        <v>1031016.27</v>
      </c>
      <c r="BK11" s="3">
        <f>+COUNTIES!BN44</f>
        <v>812821</v>
      </c>
      <c r="BL11" s="3">
        <f>+COUNTIES!BO44</f>
        <v>4441388.2300000004</v>
      </c>
      <c r="BM11" s="3">
        <f>+COUNTIES!BP44</f>
        <v>38075</v>
      </c>
      <c r="BN11" s="3">
        <f>+COUNTIES!BQ44</f>
        <v>0</v>
      </c>
      <c r="BO11" s="3">
        <f>+COUNTIES!BR44</f>
        <v>0</v>
      </c>
      <c r="BP11" s="3">
        <f>+COUNTIES!BS44</f>
        <v>0</v>
      </c>
      <c r="BQ11" s="3">
        <f>+COUNTIES!BT44</f>
        <v>1410623</v>
      </c>
      <c r="BR11" s="3">
        <f>+COUNTIES!BU44</f>
        <v>636429</v>
      </c>
      <c r="BS11" s="3">
        <f>+COUNTIES!BV44</f>
        <v>972584</v>
      </c>
      <c r="BT11" s="3">
        <f>+COUNTIES!BW44</f>
        <v>12469164.5</v>
      </c>
      <c r="BU11" s="4" t="str">
        <f>+COUNTIES!BX44</f>
        <v xml:space="preserve"> </v>
      </c>
      <c r="BV11" s="3">
        <f>+COUNTIES!BY44</f>
        <v>160885346.74000001</v>
      </c>
      <c r="BW11" s="4" t="str">
        <f>+COUNTIES!BZ44</f>
        <v>^|</v>
      </c>
      <c r="BX11" s="3">
        <f>+COUNTIES!CA44</f>
        <v>60778535.129999995</v>
      </c>
      <c r="BY11" s="292"/>
      <c r="BZ11" s="3">
        <f>+COUNTIES!CC44</f>
        <v>12818</v>
      </c>
      <c r="CA11" s="4" t="str">
        <f>+COUNTIES!CD44</f>
        <v>^|</v>
      </c>
      <c r="CB11" s="3">
        <f>+COUNTIES!CE44</f>
        <v>178678196.13</v>
      </c>
      <c r="CC11" s="4">
        <f>+COUNTIES!CF44</f>
        <v>0</v>
      </c>
      <c r="CD11" s="3">
        <f>+COUNTIES!CG44</f>
        <v>142723609.05000001</v>
      </c>
      <c r="CE11" s="3">
        <f>+COUNTIES!CH44</f>
        <v>47042797.390000001</v>
      </c>
      <c r="CF11" s="3">
        <f>+COUNTIES!CI44</f>
        <v>-11088210.310000002</v>
      </c>
      <c r="CU11" s="18"/>
      <c r="CV11" s="18"/>
    </row>
    <row r="12" spans="1:100" x14ac:dyDescent="0.2">
      <c r="A12" t="s">
        <v>525</v>
      </c>
      <c r="B12" s="93">
        <f>+HIDISTS!C75</f>
        <v>288267146.24000001</v>
      </c>
      <c r="C12" s="31">
        <f>+HIDISTS!D75</f>
        <v>0</v>
      </c>
      <c r="D12" s="19">
        <f>+HIDISTS!E75</f>
        <v>114576733.88</v>
      </c>
      <c r="E12" s="19">
        <f>+HIDISTS!F75</f>
        <v>1794456.37</v>
      </c>
      <c r="F12" s="19">
        <f>+HIDISTS!G75</f>
        <v>16644362.100000001</v>
      </c>
      <c r="G12" s="19">
        <f>+HIDISTS!H75</f>
        <v>181234</v>
      </c>
      <c r="H12" s="19">
        <f>+HIDISTS!I75</f>
        <v>775.64</v>
      </c>
      <c r="I12" s="19">
        <f>+HIDISTS!J75</f>
        <v>0</v>
      </c>
      <c r="J12" s="19">
        <f>+HIDISTS!K75</f>
        <v>25650464.420000002</v>
      </c>
      <c r="K12" s="19">
        <f>+HIDISTS!L75</f>
        <v>13039941</v>
      </c>
      <c r="L12" s="19">
        <f>+HIDISTS!M75</f>
        <v>16253681.77</v>
      </c>
      <c r="M12" s="19">
        <f>+HIDISTS!N75</f>
        <v>188141649.17999998</v>
      </c>
      <c r="N12" s="31">
        <f>+HIDISTS!O75</f>
        <v>0</v>
      </c>
      <c r="O12" s="19">
        <f>+HIDISTS!P75</f>
        <v>152135879.94</v>
      </c>
      <c r="P12" s="19">
        <f>+HIDISTS!S75</f>
        <v>2297010.38</v>
      </c>
      <c r="Q12" s="19">
        <f>+HIDISTS!T75</f>
        <v>14865156.790000001</v>
      </c>
      <c r="R12" s="19">
        <f>+HIDISTS!U75</f>
        <v>4137970</v>
      </c>
      <c r="S12" s="19">
        <f>+HIDISTS!V75</f>
        <v>13341698.470000001</v>
      </c>
      <c r="T12" s="19">
        <f>+HIDISTS!W75</f>
        <v>240126496.03</v>
      </c>
      <c r="U12" s="31" t="str">
        <f>+HIDISTS!X75</f>
        <v xml:space="preserve"> </v>
      </c>
      <c r="V12" s="19">
        <f>+HIDISTS!Y75</f>
        <v>3799436</v>
      </c>
      <c r="W12" s="19">
        <f>+HIDISTS!Z75</f>
        <v>0</v>
      </c>
      <c r="X12" s="19">
        <f>+HIDISTS!AA75</f>
        <v>1178606.69</v>
      </c>
      <c r="Y12" s="19">
        <f>+HIDISTS!AB75</f>
        <v>3695463.73</v>
      </c>
      <c r="Z12" s="19">
        <f>+HIDISTS!AC75</f>
        <v>2443613</v>
      </c>
      <c r="AA12" s="19">
        <f>+HIDISTS!AD75</f>
        <v>1813677.1400000001</v>
      </c>
      <c r="AB12" s="19">
        <f>+HIDISTS!AE75</f>
        <v>12930796.560000001</v>
      </c>
      <c r="AC12" s="31" t="str">
        <f>+HIDISTS!AF75</f>
        <v xml:space="preserve"> </v>
      </c>
      <c r="AD12" s="19">
        <f>+HIDISTS!AG75</f>
        <v>441198941.76999998</v>
      </c>
      <c r="AE12" s="31">
        <f>+HIDISTS!AH75</f>
        <v>0</v>
      </c>
      <c r="AF12" s="19">
        <f>+HIDISTS!AI75</f>
        <v>1269974</v>
      </c>
      <c r="AG12" s="19">
        <f>+HIDISTS!AJ75</f>
        <v>1956384</v>
      </c>
      <c r="AH12" s="19">
        <f>+HIDISTS!AK75</f>
        <v>0</v>
      </c>
      <c r="AI12" s="19">
        <f>+HIDISTS!AL75</f>
        <v>12213500.609999999</v>
      </c>
      <c r="AJ12" s="19">
        <f>+HIDISTS!AM75</f>
        <v>15439858.609999999</v>
      </c>
      <c r="AK12" s="31">
        <f>+HIDISTS!AN75</f>
        <v>0</v>
      </c>
      <c r="AL12" s="19">
        <f>+HIDISTS!AO75</f>
        <v>71468418.090000004</v>
      </c>
      <c r="AM12" s="19">
        <f>+HIDISTS!AP75</f>
        <v>16007449.969999999</v>
      </c>
      <c r="AN12" s="19">
        <f>+HIDISTS!AQ75</f>
        <v>96015</v>
      </c>
      <c r="AO12" s="19">
        <f>+HIDISTS!AR75</f>
        <v>615510</v>
      </c>
      <c r="AP12" s="19">
        <f>+HIDISTS!AS75</f>
        <v>88187393.059999987</v>
      </c>
      <c r="AQ12" s="31" t="str">
        <f>+HIDISTS!AT75</f>
        <v xml:space="preserve"> </v>
      </c>
      <c r="AR12" s="19">
        <f>+HIDISTS!AU75</f>
        <v>35300806.480000004</v>
      </c>
      <c r="AS12" s="19">
        <f>+HIDISTS!AV75</f>
        <v>7268093.9399999995</v>
      </c>
      <c r="AT12" s="19">
        <f>+HIDISTS!AW75</f>
        <v>10764628.66</v>
      </c>
      <c r="AU12" s="19">
        <f>+HIDISTS!AX75</f>
        <v>10964086.91</v>
      </c>
      <c r="AV12" s="19">
        <f>+HIDISTS!AY75</f>
        <v>1366428.6600000001</v>
      </c>
      <c r="AW12" s="19">
        <f>+HIDISTS!AZ75</f>
        <v>53515147.32</v>
      </c>
      <c r="AX12" s="19">
        <f>+HIDISTS!BA75</f>
        <v>119179191.97</v>
      </c>
      <c r="AY12" s="31">
        <f>+HIDISTS!BB75</f>
        <v>0</v>
      </c>
      <c r="AZ12" s="19">
        <f>+HIDISTS!BC75</f>
        <v>29478646.820000004</v>
      </c>
      <c r="BA12" s="19">
        <f>+HIDISTS!BD75</f>
        <v>2774869</v>
      </c>
      <c r="BB12" s="19">
        <f>+HIDISTS!BE75</f>
        <v>19117333.240000002</v>
      </c>
      <c r="BC12" s="19">
        <f>+HIDISTS!BF75</f>
        <v>1624374.88</v>
      </c>
      <c r="BD12" s="19">
        <f>+HIDISTS!BG75</f>
        <v>52995223.940000005</v>
      </c>
      <c r="BE12" s="31">
        <f>+HIDISTS!BH75</f>
        <v>0</v>
      </c>
      <c r="BF12" s="19">
        <f>+HIDISTS!BI75</f>
        <v>26153739.630000003</v>
      </c>
      <c r="BG12" s="31">
        <f>+HIDISTS!BJ75</f>
        <v>0</v>
      </c>
      <c r="BH12" s="19">
        <f>+HIDISTS!BK75</f>
        <v>56374421.520000003</v>
      </c>
      <c r="BI12" s="19">
        <f>+HIDISTS!BL75</f>
        <v>339196</v>
      </c>
      <c r="BJ12" s="19">
        <f>+HIDISTS!BM75</f>
        <v>681269</v>
      </c>
      <c r="BK12" s="19">
        <f>+HIDISTS!BN75</f>
        <v>2488289.7500000005</v>
      </c>
      <c r="BL12" s="19">
        <f>+HIDISTS!BO75</f>
        <v>5337008.42</v>
      </c>
      <c r="BM12" s="19">
        <f>+HIDISTS!BP75</f>
        <v>0</v>
      </c>
      <c r="BN12" s="19">
        <f>+HIDISTS!BQ75</f>
        <v>39792</v>
      </c>
      <c r="BO12" s="19">
        <f>+HIDISTS!BR75</f>
        <v>0</v>
      </c>
      <c r="BP12" s="19">
        <f>+HIDISTS!BS75</f>
        <v>352439</v>
      </c>
      <c r="BQ12" s="19">
        <f>+HIDISTS!BT75</f>
        <v>6802000.4500000002</v>
      </c>
      <c r="BR12" s="19">
        <f>+HIDISTS!BU75</f>
        <v>1257312</v>
      </c>
      <c r="BS12" s="19">
        <f>+HIDISTS!BV75</f>
        <v>28966702.02</v>
      </c>
      <c r="BT12" s="19">
        <f>+HIDISTS!BW75</f>
        <v>102638430.16</v>
      </c>
      <c r="BU12" s="31" t="str">
        <f>+HIDISTS!BX75</f>
        <v xml:space="preserve"> </v>
      </c>
      <c r="BV12" s="19">
        <f>+HIDISTS!BY75</f>
        <v>404593837.36999995</v>
      </c>
      <c r="BW12" s="31" t="str">
        <f>+HIDISTS!BZ75</f>
        <v>^|</v>
      </c>
      <c r="BX12" s="19">
        <f>+HIDISTS!CA75</f>
        <v>36605104.400000006</v>
      </c>
      <c r="BY12" s="293"/>
      <c r="BZ12" s="19">
        <f>+HIDISTS!CC75</f>
        <v>-313854.93</v>
      </c>
      <c r="CA12" s="31" t="str">
        <f>+HIDISTS!CD75</f>
        <v>^|</v>
      </c>
      <c r="CB12" s="19">
        <f>+HIDISTS!CE75</f>
        <v>324558395.71000004</v>
      </c>
      <c r="CC12" s="31">
        <f>+HIDISTS!CF75</f>
        <v>0</v>
      </c>
      <c r="CD12" s="19">
        <f>+HIDISTS!CG75</f>
        <v>281561078.99000001</v>
      </c>
      <c r="CE12" s="19">
        <f>+HIDISTS!CH75</f>
        <v>40017024.049999997</v>
      </c>
      <c r="CF12" s="19">
        <f>+HIDISTS!CI75</f>
        <v>2980292.6700000037</v>
      </c>
      <c r="CU12" s="18"/>
      <c r="CV12" s="18"/>
    </row>
    <row r="13" spans="1:100" x14ac:dyDescent="0.2">
      <c r="B13" s="24"/>
      <c r="C13" s="1"/>
      <c r="F13" s="24"/>
      <c r="G13" s="24"/>
      <c r="M13" s="24"/>
      <c r="N13" s="1"/>
      <c r="O13" s="24"/>
      <c r="P13" s="24"/>
      <c r="T13" s="24"/>
      <c r="U13" s="1"/>
      <c r="V13" s="24"/>
      <c r="W13" s="24"/>
      <c r="Z13" s="24"/>
      <c r="AB13" s="24"/>
      <c r="AC13" s="1"/>
      <c r="AD13" s="24"/>
      <c r="AE13" s="1"/>
      <c r="AF13" s="24"/>
      <c r="AH13" s="24"/>
      <c r="AK13" s="1"/>
      <c r="AN13" s="24"/>
      <c r="AO13" s="24"/>
      <c r="AP13" s="24"/>
      <c r="AQ13" s="1"/>
      <c r="AR13" s="24"/>
      <c r="AX13" s="24"/>
      <c r="AY13" s="1"/>
      <c r="BE13" s="1"/>
      <c r="BG13" s="1"/>
      <c r="BI13" s="24"/>
      <c r="BK13" s="24"/>
      <c r="BU13" s="36"/>
      <c r="BW13" s="36"/>
      <c r="BY13" s="36"/>
      <c r="BZ13" s="26"/>
      <c r="CA13" s="36"/>
      <c r="CB13" s="26"/>
      <c r="CC13" s="36"/>
      <c r="CD13" s="26"/>
      <c r="CE13" s="26"/>
      <c r="CF13" s="26"/>
    </row>
    <row r="14" spans="1:100" x14ac:dyDescent="0.2">
      <c r="A14" t="s">
        <v>15</v>
      </c>
      <c r="B14" s="37">
        <f>SUM(B10:B13)</f>
        <v>554229936.49000001</v>
      </c>
      <c r="C14" s="38">
        <f t="shared" ref="C14:P14" si="0">SUM(C10:C13)</f>
        <v>0</v>
      </c>
      <c r="D14" s="37">
        <f t="shared" si="0"/>
        <v>178247105.48000002</v>
      </c>
      <c r="E14" s="37">
        <f t="shared" si="0"/>
        <v>2791276.59</v>
      </c>
      <c r="F14" s="37">
        <f t="shared" si="0"/>
        <v>23933195</v>
      </c>
      <c r="G14" s="37">
        <f t="shared" si="0"/>
        <v>18283492.370000001</v>
      </c>
      <c r="H14" s="37">
        <f t="shared" si="0"/>
        <v>766840.64</v>
      </c>
      <c r="I14" s="37">
        <f t="shared" si="0"/>
        <v>1</v>
      </c>
      <c r="J14" s="37">
        <f t="shared" si="0"/>
        <v>47822633.950000003</v>
      </c>
      <c r="K14" s="37">
        <f t="shared" si="0"/>
        <v>13153529.52</v>
      </c>
      <c r="L14" s="37">
        <f t="shared" si="0"/>
        <v>56314182.950000003</v>
      </c>
      <c r="M14" s="37">
        <f t="shared" si="0"/>
        <v>341312257.5</v>
      </c>
      <c r="N14" s="38">
        <f t="shared" si="0"/>
        <v>0</v>
      </c>
      <c r="O14" s="37">
        <f t="shared" si="0"/>
        <v>294563332.75</v>
      </c>
      <c r="P14" s="37">
        <f t="shared" si="0"/>
        <v>3462174.13</v>
      </c>
      <c r="Q14" s="37">
        <f t="shared" ref="Q14:AE14" si="1">SUM(Q10:Q13)</f>
        <v>22785531.93</v>
      </c>
      <c r="R14" s="37">
        <f t="shared" si="1"/>
        <v>14676727.59</v>
      </c>
      <c r="S14" s="37">
        <f t="shared" si="1"/>
        <v>57381207.549999997</v>
      </c>
      <c r="T14" s="37">
        <f t="shared" si="1"/>
        <v>535267094.83000004</v>
      </c>
      <c r="U14" s="38">
        <f t="shared" si="1"/>
        <v>0</v>
      </c>
      <c r="V14" s="37">
        <f t="shared" ref="V14" si="2">SUM(V10:V13)</f>
        <v>12383566.359999999</v>
      </c>
      <c r="W14" s="37">
        <f t="shared" si="1"/>
        <v>1108944.2</v>
      </c>
      <c r="X14" s="37">
        <f t="shared" si="1"/>
        <v>12128119.93</v>
      </c>
      <c r="Y14" s="37">
        <f t="shared" si="1"/>
        <v>7529404</v>
      </c>
      <c r="Z14" s="37">
        <f t="shared" si="1"/>
        <v>2741458.42</v>
      </c>
      <c r="AA14" s="37">
        <f t="shared" si="1"/>
        <v>11681238.140000001</v>
      </c>
      <c r="AB14" s="37">
        <f t="shared" si="1"/>
        <v>47572731.050000004</v>
      </c>
      <c r="AC14" s="38">
        <f t="shared" si="1"/>
        <v>0</v>
      </c>
      <c r="AD14" s="37">
        <f t="shared" si="1"/>
        <v>924152083.38</v>
      </c>
      <c r="AE14" s="38">
        <f t="shared" si="1"/>
        <v>0</v>
      </c>
      <c r="AF14" s="37">
        <f t="shared" ref="AF14:AQ14" si="3">SUM(AF10:AF13)</f>
        <v>26190328.990000002</v>
      </c>
      <c r="AG14" s="37">
        <f t="shared" si="3"/>
        <v>5590734.4299999997</v>
      </c>
      <c r="AH14" s="37">
        <f t="shared" si="3"/>
        <v>489361.36</v>
      </c>
      <c r="AI14" s="37">
        <f t="shared" si="3"/>
        <v>17817308.09</v>
      </c>
      <c r="AJ14" s="37">
        <f t="shared" si="3"/>
        <v>50087732.870000005</v>
      </c>
      <c r="AK14" s="38" t="e">
        <f t="shared" si="3"/>
        <v>#REF!</v>
      </c>
      <c r="AL14" s="37">
        <f t="shared" si="3"/>
        <v>139716653.50999999</v>
      </c>
      <c r="AM14" s="37">
        <f t="shared" si="3"/>
        <v>24703205.369999997</v>
      </c>
      <c r="AN14" s="37">
        <f t="shared" si="3"/>
        <v>503060.28</v>
      </c>
      <c r="AO14" s="37">
        <f t="shared" si="3"/>
        <v>5952142.5899999989</v>
      </c>
      <c r="AP14" s="37">
        <f t="shared" ref="AP14:AY14" si="4">SUM(AP10:AP13)</f>
        <v>170875061.75</v>
      </c>
      <c r="AQ14" s="38" t="e">
        <f t="shared" si="3"/>
        <v>#REF!</v>
      </c>
      <c r="AR14" s="37">
        <f t="shared" si="4"/>
        <v>76106962.25</v>
      </c>
      <c r="AS14" s="37">
        <f t="shared" si="4"/>
        <v>17767594.149999999</v>
      </c>
      <c r="AT14" s="37">
        <f t="shared" si="4"/>
        <v>33075129.59</v>
      </c>
      <c r="AU14" s="37">
        <f t="shared" si="4"/>
        <v>24615087.590000004</v>
      </c>
      <c r="AV14" s="37">
        <f t="shared" si="4"/>
        <v>2110659.0700000003</v>
      </c>
      <c r="AW14" s="37">
        <f t="shared" si="4"/>
        <v>75432685.540000007</v>
      </c>
      <c r="AX14" s="37">
        <f t="shared" si="4"/>
        <v>229108118.19</v>
      </c>
      <c r="AY14" s="38">
        <f t="shared" si="4"/>
        <v>0</v>
      </c>
      <c r="AZ14" s="37">
        <f t="shared" ref="AZ14:BO14" si="5">SUM(AZ10:AZ13)</f>
        <v>58222257.579999998</v>
      </c>
      <c r="BA14" s="37">
        <f t="shared" si="5"/>
        <v>12879849.460000001</v>
      </c>
      <c r="BB14" s="37">
        <f t="shared" si="5"/>
        <v>41143352.579999998</v>
      </c>
      <c r="BC14" s="37">
        <f t="shared" si="5"/>
        <v>4886131.26</v>
      </c>
      <c r="BD14" s="37">
        <f t="shared" si="5"/>
        <v>117131590.88</v>
      </c>
      <c r="BE14" s="38">
        <f t="shared" si="5"/>
        <v>0</v>
      </c>
      <c r="BF14" s="37">
        <f t="shared" si="5"/>
        <v>59074520.270000003</v>
      </c>
      <c r="BG14" s="38">
        <f t="shared" si="5"/>
        <v>0</v>
      </c>
      <c r="BH14" s="37">
        <f t="shared" si="5"/>
        <v>64061435.82</v>
      </c>
      <c r="BI14" s="37">
        <f t="shared" si="5"/>
        <v>430180</v>
      </c>
      <c r="BJ14" s="37">
        <f t="shared" si="5"/>
        <v>9561922.2599999979</v>
      </c>
      <c r="BK14" s="37">
        <f t="shared" si="5"/>
        <v>5192565.0200000014</v>
      </c>
      <c r="BL14" s="37">
        <f t="shared" si="5"/>
        <v>21941638.710000001</v>
      </c>
      <c r="BM14" s="37">
        <f t="shared" si="5"/>
        <v>608410.82999999996</v>
      </c>
      <c r="BN14" s="37">
        <f t="shared" si="5"/>
        <v>61243.83</v>
      </c>
      <c r="BO14" s="37">
        <f t="shared" si="5"/>
        <v>20351</v>
      </c>
      <c r="BP14" s="37">
        <f t="shared" ref="BP14:CA14" si="6">SUM(BP10:BP13)</f>
        <v>491146.17000000004</v>
      </c>
      <c r="BQ14" s="37">
        <f t="shared" si="6"/>
        <v>11090313.300000001</v>
      </c>
      <c r="BR14" s="37">
        <f t="shared" si="6"/>
        <v>4985201.57</v>
      </c>
      <c r="BS14" s="37">
        <f t="shared" si="6"/>
        <v>36398777.07</v>
      </c>
      <c r="BT14" s="37">
        <f t="shared" si="6"/>
        <v>154843185.57999998</v>
      </c>
      <c r="BU14" s="38">
        <f t="shared" si="6"/>
        <v>0</v>
      </c>
      <c r="BV14" s="37">
        <f t="shared" si="6"/>
        <v>781120209.53999996</v>
      </c>
      <c r="BW14" s="38">
        <f t="shared" si="6"/>
        <v>0</v>
      </c>
      <c r="BX14" s="37">
        <f t="shared" si="6"/>
        <v>143031873.84</v>
      </c>
      <c r="BY14" s="38">
        <f t="shared" si="6"/>
        <v>0</v>
      </c>
      <c r="BZ14" s="37">
        <f t="shared" si="6"/>
        <v>1337721.06</v>
      </c>
      <c r="CA14" s="38">
        <f t="shared" si="6"/>
        <v>0</v>
      </c>
      <c r="CB14" s="37">
        <f>SUM(CB10:CB13)</f>
        <v>698599531.38999999</v>
      </c>
      <c r="CC14" s="38">
        <f>SUM(CC10:CC13)</f>
        <v>0</v>
      </c>
      <c r="CD14" s="37">
        <f t="shared" ref="CD14:CF14" si="7">SUM(CD10:CD13)</f>
        <v>557317977.13</v>
      </c>
      <c r="CE14" s="37">
        <f t="shared" si="7"/>
        <v>117494550.20999999</v>
      </c>
      <c r="CF14" s="37">
        <f t="shared" si="7"/>
        <v>23787004.049999997</v>
      </c>
    </row>
    <row r="15" spans="1:100" x14ac:dyDescent="0.2">
      <c r="BG15" s="24"/>
      <c r="BH15" s="24"/>
      <c r="BZ15" s="26"/>
    </row>
    <row r="16" spans="1:100" x14ac:dyDescent="0.2">
      <c r="BV16" s="26"/>
      <c r="BZ16" s="26"/>
    </row>
    <row r="17" spans="50:78" x14ac:dyDescent="0.2">
      <c r="AX17" s="5"/>
      <c r="BZ17" s="26"/>
    </row>
    <row r="18" spans="50:78" x14ac:dyDescent="0.2">
      <c r="BZ18" s="26"/>
    </row>
    <row r="19" spans="50:78" x14ac:dyDescent="0.2">
      <c r="BZ19" s="26"/>
    </row>
    <row r="20" spans="50:78" x14ac:dyDescent="0.2">
      <c r="BZ20" s="26"/>
    </row>
    <row r="21" spans="50:78" x14ac:dyDescent="0.2">
      <c r="BZ21" s="26"/>
    </row>
    <row r="22" spans="50:78" x14ac:dyDescent="0.2">
      <c r="BZ22" s="26"/>
    </row>
    <row r="23" spans="50:78" x14ac:dyDescent="0.2">
      <c r="BZ23" s="26"/>
    </row>
    <row r="24" spans="50:78" x14ac:dyDescent="0.2">
      <c r="BZ24" s="26"/>
    </row>
    <row r="26" spans="50:78" x14ac:dyDescent="0.2">
      <c r="BZ26" s="26"/>
    </row>
    <row r="27" spans="50:78" x14ac:dyDescent="0.2">
      <c r="BZ27" s="26"/>
    </row>
    <row r="28" spans="50:78" x14ac:dyDescent="0.2">
      <c r="BZ28" s="26"/>
    </row>
    <row r="29" spans="50:78" x14ac:dyDescent="0.2">
      <c r="BZ29" s="26"/>
    </row>
    <row r="30" spans="50:78" x14ac:dyDescent="0.2">
      <c r="BZ30" s="26"/>
    </row>
    <row r="31" spans="50:78" x14ac:dyDescent="0.2">
      <c r="BZ31" s="26"/>
    </row>
    <row r="32" spans="50:78" x14ac:dyDescent="0.2">
      <c r="BZ32" s="26"/>
    </row>
    <row r="34" spans="78:78" x14ac:dyDescent="0.2">
      <c r="BZ34" s="26"/>
    </row>
    <row r="35" spans="78:78" x14ac:dyDescent="0.2">
      <c r="BZ35" s="26"/>
    </row>
    <row r="36" spans="78:78" x14ac:dyDescent="0.2">
      <c r="BZ36" s="26"/>
    </row>
    <row r="37" spans="78:78" x14ac:dyDescent="0.2">
      <c r="BZ37" s="26"/>
    </row>
    <row r="38" spans="78:78" x14ac:dyDescent="0.2">
      <c r="BZ38" s="26"/>
    </row>
    <row r="39" spans="78:78" x14ac:dyDescent="0.2">
      <c r="BZ39" s="26"/>
    </row>
    <row r="41" spans="78:78" x14ac:dyDescent="0.2">
      <c r="BZ41" s="26"/>
    </row>
    <row r="44" spans="78:78" x14ac:dyDescent="0.2">
      <c r="BZ44" s="26"/>
    </row>
    <row r="45" spans="78:78" x14ac:dyDescent="0.2">
      <c r="BZ45" s="29"/>
    </row>
    <row r="46" spans="78:78" x14ac:dyDescent="0.2">
      <c r="BZ46" s="25"/>
    </row>
    <row r="47" spans="78:78" x14ac:dyDescent="0.2">
      <c r="BZ47" s="25"/>
    </row>
    <row r="48" spans="78:78" x14ac:dyDescent="0.2">
      <c r="BZ48" s="25"/>
    </row>
    <row r="49" spans="78:78" x14ac:dyDescent="0.2">
      <c r="BZ49" s="25"/>
    </row>
    <row r="50" spans="78:78" x14ac:dyDescent="0.2">
      <c r="BZ50" s="25"/>
    </row>
    <row r="52" spans="78:78" x14ac:dyDescent="0.2">
      <c r="BZ52" s="26"/>
    </row>
    <row r="53" spans="78:78" x14ac:dyDescent="0.2">
      <c r="BZ53" s="26"/>
    </row>
    <row r="54" spans="78:78" x14ac:dyDescent="0.2">
      <c r="BZ54" s="26"/>
    </row>
    <row r="55" spans="78:78" x14ac:dyDescent="0.2">
      <c r="BZ55" s="26"/>
    </row>
    <row r="56" spans="78:78" x14ac:dyDescent="0.2">
      <c r="BZ56" s="26"/>
    </row>
    <row r="57" spans="78:78" x14ac:dyDescent="0.2">
      <c r="BZ57" s="26"/>
    </row>
    <row r="59" spans="78:78" x14ac:dyDescent="0.2">
      <c r="BZ59" s="26"/>
    </row>
    <row r="60" spans="78:78" x14ac:dyDescent="0.2">
      <c r="BZ60" s="26"/>
    </row>
    <row r="61" spans="78:78" x14ac:dyDescent="0.2">
      <c r="BZ61" s="26"/>
    </row>
    <row r="62" spans="78:78" x14ac:dyDescent="0.2">
      <c r="BZ62" s="26"/>
    </row>
    <row r="63" spans="78:78" x14ac:dyDescent="0.2">
      <c r="BZ63" s="26"/>
    </row>
    <row r="65" spans="78:78" x14ac:dyDescent="0.2">
      <c r="BZ65" s="26"/>
    </row>
    <row r="66" spans="78:78" x14ac:dyDescent="0.2">
      <c r="BZ66" s="26"/>
    </row>
    <row r="67" spans="78:78" x14ac:dyDescent="0.2">
      <c r="BZ67" s="26"/>
    </row>
    <row r="68" spans="78:78" x14ac:dyDescent="0.2">
      <c r="BZ68" s="26"/>
    </row>
    <row r="69" spans="78:78" x14ac:dyDescent="0.2">
      <c r="BZ69" s="26"/>
    </row>
    <row r="70" spans="78:78" x14ac:dyDescent="0.2">
      <c r="BZ70" s="26"/>
    </row>
    <row r="71" spans="78:78" x14ac:dyDescent="0.2">
      <c r="BZ71" s="26"/>
    </row>
    <row r="72" spans="78:78" x14ac:dyDescent="0.2">
      <c r="BZ72" s="26"/>
    </row>
    <row r="73" spans="78:78" x14ac:dyDescent="0.2">
      <c r="BZ73" s="26"/>
    </row>
    <row r="74" spans="78:78" x14ac:dyDescent="0.2">
      <c r="BZ74" s="26"/>
    </row>
    <row r="75" spans="78:78" x14ac:dyDescent="0.2">
      <c r="BZ75" s="26"/>
    </row>
    <row r="77" spans="78:78" x14ac:dyDescent="0.2">
      <c r="BZ77" s="26"/>
    </row>
    <row r="79" spans="78:78" x14ac:dyDescent="0.2">
      <c r="BZ79" s="26"/>
    </row>
    <row r="81" spans="78:78" x14ac:dyDescent="0.2">
      <c r="BZ81" s="26"/>
    </row>
    <row r="83" spans="78:78" x14ac:dyDescent="0.2">
      <c r="BZ83" s="30"/>
    </row>
  </sheetData>
  <phoneticPr fontId="0" type="noConversion"/>
  <pageMargins left="2.0699999999999998" right="0.75" top="1" bottom="1" header="0.5" footer="0.5"/>
  <pageSetup paperSize="5" scale="10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95"/>
  <sheetViews>
    <sheetView showGridLines="0" zoomScale="75" workbookViewId="0">
      <selection activeCell="A3" sqref="A3"/>
    </sheetView>
  </sheetViews>
  <sheetFormatPr defaultRowHeight="12.75" x14ac:dyDescent="0.2"/>
  <cols>
    <col min="1" max="1" width="46.28515625" bestFit="1" customWidth="1"/>
    <col min="2" max="2" width="2" customWidth="1"/>
    <col min="3" max="3" width="19.7109375" customWidth="1"/>
    <col min="4" max="4" width="2" hidden="1" customWidth="1"/>
    <col min="5" max="5" width="23.5703125" customWidth="1"/>
    <col min="6" max="6" width="2.140625" hidden="1" customWidth="1"/>
    <col min="7" max="7" width="20" customWidth="1"/>
    <col min="8" max="8" width="2.140625" customWidth="1"/>
    <col min="9" max="9" width="20" customWidth="1"/>
    <col min="10" max="10" width="18.7109375" customWidth="1"/>
    <col min="11" max="11" width="16.85546875" customWidth="1"/>
    <col min="12" max="12" width="12.5703125" customWidth="1"/>
    <col min="13" max="13" width="19.42578125" customWidth="1"/>
  </cols>
  <sheetData>
    <row r="1" spans="1:13" x14ac:dyDescent="0.2">
      <c r="A1" s="68" t="s">
        <v>527</v>
      </c>
      <c r="B1" s="68"/>
      <c r="C1" s="68"/>
      <c r="D1" s="68"/>
      <c r="E1" s="68"/>
      <c r="F1" s="68"/>
      <c r="G1" s="68"/>
      <c r="H1" s="68"/>
      <c r="I1" s="68"/>
    </row>
    <row r="2" spans="1:13" x14ac:dyDescent="0.2">
      <c r="A2" s="300" t="s">
        <v>735</v>
      </c>
      <c r="B2" s="68"/>
      <c r="C2" s="68"/>
      <c r="D2" s="68"/>
      <c r="E2" s="68"/>
      <c r="F2" s="68"/>
      <c r="G2" s="69"/>
      <c r="H2" s="68"/>
      <c r="I2" s="69"/>
    </row>
    <row r="3" spans="1:13" x14ac:dyDescent="0.2">
      <c r="A3" s="5"/>
      <c r="B3" s="5"/>
      <c r="C3" s="5"/>
      <c r="D3" s="5"/>
      <c r="E3" s="5"/>
      <c r="F3" s="5"/>
      <c r="H3" s="5"/>
    </row>
    <row r="4" spans="1:13" x14ac:dyDescent="0.2">
      <c r="A4" s="5"/>
      <c r="B4" s="5"/>
      <c r="C4" s="5"/>
      <c r="D4" s="5"/>
      <c r="E4" s="5"/>
      <c r="F4" s="5"/>
      <c r="H4" s="5"/>
    </row>
    <row r="5" spans="1:13" x14ac:dyDescent="0.2">
      <c r="A5" s="5"/>
      <c r="B5" s="5"/>
      <c r="C5" s="5"/>
      <c r="D5" s="5"/>
      <c r="E5" s="5"/>
      <c r="F5" s="5"/>
      <c r="H5" s="5"/>
    </row>
    <row r="6" spans="1:13" ht="28.5" customHeight="1" x14ac:dyDescent="0.2">
      <c r="A6" s="5"/>
      <c r="B6" s="39"/>
      <c r="C6" s="80" t="s">
        <v>523</v>
      </c>
      <c r="D6" s="43"/>
      <c r="E6" s="80" t="s">
        <v>524</v>
      </c>
      <c r="F6" s="43"/>
      <c r="G6" s="294" t="s">
        <v>526</v>
      </c>
      <c r="H6" s="43"/>
      <c r="I6" s="81" t="s">
        <v>521</v>
      </c>
    </row>
    <row r="7" spans="1:13" x14ac:dyDescent="0.2">
      <c r="A7" s="5"/>
      <c r="B7" s="3"/>
      <c r="C7" s="41"/>
      <c r="D7" s="42"/>
      <c r="E7" s="41"/>
      <c r="F7" s="42"/>
      <c r="G7" s="83"/>
      <c r="H7" s="42"/>
      <c r="I7" s="35"/>
    </row>
    <row r="8" spans="1:13" x14ac:dyDescent="0.2">
      <c r="A8" s="47" t="str">
        <f>+CITIES!CL8</f>
        <v>FUND BALANCE BEGINNING OF YEAR.....</v>
      </c>
      <c r="B8" s="3"/>
      <c r="C8" s="49">
        <f>+CITIES!CO8</f>
        <v>148075947.25</v>
      </c>
      <c r="D8" s="50"/>
      <c r="E8" s="49">
        <f>+COUNTIES!CO8</f>
        <v>117886843</v>
      </c>
      <c r="F8" s="50"/>
      <c r="G8" s="49">
        <f>+HIDISTS!CO8</f>
        <v>288267146.24000001</v>
      </c>
      <c r="H8" s="50"/>
      <c r="I8" s="51">
        <f>SUM(C8:G8)</f>
        <v>554229936.49000001</v>
      </c>
    </row>
    <row r="9" spans="1:13" x14ac:dyDescent="0.2">
      <c r="A9" s="5"/>
      <c r="B9" s="3"/>
      <c r="C9" s="52"/>
      <c r="D9" s="50"/>
      <c r="E9" s="52"/>
      <c r="F9" s="50"/>
      <c r="G9" s="52"/>
      <c r="H9" s="50"/>
      <c r="I9" s="53"/>
      <c r="L9" t="s">
        <v>716</v>
      </c>
      <c r="M9" s="64">
        <f>I39</f>
        <v>924152083.38</v>
      </c>
    </row>
    <row r="10" spans="1:13" x14ac:dyDescent="0.2">
      <c r="A10" s="86" t="str">
        <f>+CITIES!CL10</f>
        <v>RECEIPTS</v>
      </c>
      <c r="B10" s="3"/>
      <c r="C10" s="52"/>
      <c r="D10" s="50"/>
      <c r="E10" s="52"/>
      <c r="F10" s="50"/>
      <c r="G10" s="52"/>
      <c r="H10" s="50"/>
      <c r="I10" s="53"/>
      <c r="L10" t="s">
        <v>717</v>
      </c>
      <c r="M10" s="64">
        <f>-(I16)</f>
        <v>-18283492.370000001</v>
      </c>
    </row>
    <row r="11" spans="1:13" x14ac:dyDescent="0.2">
      <c r="B11" s="2"/>
      <c r="C11" s="77"/>
      <c r="D11" s="55"/>
      <c r="E11" s="54"/>
      <c r="F11" s="55"/>
      <c r="G11" s="54"/>
      <c r="H11" s="55"/>
      <c r="I11" s="56"/>
      <c r="L11" t="s">
        <v>720</v>
      </c>
      <c r="M11" s="64">
        <f>-(I25)</f>
        <v>-294563332.75</v>
      </c>
    </row>
    <row r="12" spans="1:13" x14ac:dyDescent="0.2">
      <c r="A12" s="79" t="str">
        <f>+CITIES!CL11</f>
        <v>FUNDS FROM LOCAL SOURCES</v>
      </c>
      <c r="B12" s="39"/>
      <c r="C12" s="78"/>
      <c r="D12" s="58"/>
      <c r="E12" s="78"/>
      <c r="F12" s="58"/>
      <c r="G12" s="78"/>
      <c r="H12" s="50"/>
      <c r="I12" s="85"/>
      <c r="L12" t="s">
        <v>718</v>
      </c>
      <c r="M12" s="64">
        <f>-(I28)</f>
        <v>-14676727.59</v>
      </c>
    </row>
    <row r="13" spans="1:13" x14ac:dyDescent="0.2">
      <c r="A13" s="40" t="str">
        <f>+CITIES!CL12</f>
        <v>PROPERTY TAX</v>
      </c>
      <c r="B13" s="42"/>
      <c r="C13" s="52">
        <f>+CITIES!CO12</f>
        <v>41700209.600000009</v>
      </c>
      <c r="D13" s="50"/>
      <c r="E13" s="52">
        <f>+COUNTIES!CO12</f>
        <v>21970162</v>
      </c>
      <c r="F13" s="50"/>
      <c r="G13" s="52">
        <f>+HIDISTS!CO12</f>
        <v>114576733.88</v>
      </c>
      <c r="H13" s="50"/>
      <c r="I13" s="51">
        <f t="shared" ref="I13:I21" si="0">SUM(C13:G13)</f>
        <v>178247105.48000002</v>
      </c>
      <c r="L13" t="s">
        <v>719</v>
      </c>
      <c r="M13" s="64">
        <f>-(I33+I34+I35+I36)</f>
        <v>-34080220.490000002</v>
      </c>
    </row>
    <row r="14" spans="1:13" x14ac:dyDescent="0.2">
      <c r="A14" s="40" t="str">
        <f>+CITIES!CL13</f>
        <v>SALE OF PROPERTY</v>
      </c>
      <c r="B14" s="42"/>
      <c r="C14" s="52">
        <f>+CITIES!CO13</f>
        <v>305212.63</v>
      </c>
      <c r="D14" s="50"/>
      <c r="E14" s="52">
        <f>+COUNTIES!CO13</f>
        <v>691607.59</v>
      </c>
      <c r="F14" s="50"/>
      <c r="G14" s="52">
        <f>+HIDISTS!CO13</f>
        <v>1794456.37</v>
      </c>
      <c r="H14" s="50"/>
      <c r="I14" s="51">
        <f t="shared" si="0"/>
        <v>2791276.59</v>
      </c>
    </row>
    <row r="15" spans="1:13" x14ac:dyDescent="0.2">
      <c r="A15" s="40" t="str">
        <f>+CITIES!CL14</f>
        <v>INTEREST INCOME</v>
      </c>
      <c r="B15" s="42"/>
      <c r="C15" s="52">
        <f>+CITIES!CO14</f>
        <v>6376328.46</v>
      </c>
      <c r="D15" s="50"/>
      <c r="E15" s="52">
        <f>+COUNTIES!CO14</f>
        <v>912504.44</v>
      </c>
      <c r="F15" s="50"/>
      <c r="G15" s="52">
        <f>+HIDISTS!CO14</f>
        <v>16644362.100000001</v>
      </c>
      <c r="H15" s="50"/>
      <c r="I15" s="51">
        <f t="shared" si="0"/>
        <v>23933195</v>
      </c>
      <c r="M15" s="64">
        <f>SUM(M9:M14)</f>
        <v>562548310.17999995</v>
      </c>
    </row>
    <row r="16" spans="1:13" x14ac:dyDescent="0.2">
      <c r="A16" s="40" t="str">
        <f>+CITIES!CL15</f>
        <v>GENERAL FUND TRANSFER</v>
      </c>
      <c r="B16" s="42"/>
      <c r="C16" s="52">
        <f>+CITIES!CO15</f>
        <v>17901530.370000001</v>
      </c>
      <c r="D16" s="50"/>
      <c r="E16" s="52">
        <f>+COUNTIES!CO15</f>
        <v>200728</v>
      </c>
      <c r="F16" s="50"/>
      <c r="G16" s="52">
        <f>+HIDISTS!CO15</f>
        <v>181234</v>
      </c>
      <c r="H16" s="50"/>
      <c r="I16" s="51">
        <f t="shared" si="0"/>
        <v>18283492.370000001</v>
      </c>
    </row>
    <row r="17" spans="1:9" x14ac:dyDescent="0.2">
      <c r="A17" s="40" t="str">
        <f>+CITIES!CL16</f>
        <v>PROCEEDS FROM BONDS</v>
      </c>
      <c r="B17" s="42"/>
      <c r="C17" s="52">
        <f>+CITIES!CO16</f>
        <v>766065</v>
      </c>
      <c r="D17" s="50"/>
      <c r="E17" s="52">
        <f>+COUNTIES!CO16</f>
        <v>0</v>
      </c>
      <c r="F17" s="50"/>
      <c r="G17" s="52">
        <f>+HIDISTS!CO16</f>
        <v>775.64</v>
      </c>
      <c r="H17" s="50"/>
      <c r="I17" s="51">
        <f t="shared" si="0"/>
        <v>766840.64</v>
      </c>
    </row>
    <row r="18" spans="1:9" x14ac:dyDescent="0.2">
      <c r="A18" s="40" t="str">
        <f>+CITIES!CL17</f>
        <v>PROCEEDS FROM NOTES</v>
      </c>
      <c r="B18" s="42"/>
      <c r="C18" s="52">
        <f>+CITIES!CO17</f>
        <v>1</v>
      </c>
      <c r="D18" s="50"/>
      <c r="E18" s="52">
        <f>+COUNTIES!CO17</f>
        <v>0</v>
      </c>
      <c r="F18" s="50"/>
      <c r="G18" s="52">
        <f>+HIDISTS!CO17</f>
        <v>0</v>
      </c>
      <c r="H18" s="50"/>
      <c r="I18" s="51">
        <f t="shared" si="0"/>
        <v>1</v>
      </c>
    </row>
    <row r="19" spans="1:9" x14ac:dyDescent="0.2">
      <c r="A19" s="40" t="str">
        <f>+CITIES!CL18</f>
        <v>LOCAL IMPACT FEES</v>
      </c>
      <c r="B19" s="42"/>
      <c r="C19" s="52">
        <f>+CITIES!CO18</f>
        <v>20214274.530000001</v>
      </c>
      <c r="D19" s="50"/>
      <c r="E19" s="52">
        <f>+COUNTIES!CO18</f>
        <v>1957895</v>
      </c>
      <c r="F19" s="50"/>
      <c r="G19" s="52">
        <f>+HIDISTS!CO18</f>
        <v>25650464.420000002</v>
      </c>
      <c r="H19" s="50"/>
      <c r="I19" s="51">
        <f t="shared" si="0"/>
        <v>47822633.950000003</v>
      </c>
    </row>
    <row r="20" spans="1:9" x14ac:dyDescent="0.2">
      <c r="A20" s="40" t="str">
        <f>+CITIES!CL19</f>
        <v>LOCAL OPTION REGISTRATIONS</v>
      </c>
      <c r="B20" s="42"/>
      <c r="C20" s="52">
        <f>+CITIES!CO19</f>
        <v>112390.52</v>
      </c>
      <c r="D20" s="50"/>
      <c r="E20" s="52">
        <f>+COUNTIES!CO19</f>
        <v>1198</v>
      </c>
      <c r="F20" s="50"/>
      <c r="G20" s="52">
        <f>+HIDISTS!CO19</f>
        <v>13039941</v>
      </c>
      <c r="H20" s="50"/>
      <c r="I20" s="51">
        <f t="shared" si="0"/>
        <v>13153529.52</v>
      </c>
    </row>
    <row r="21" spans="1:9" ht="13.5" thickBot="1" x14ac:dyDescent="0.25">
      <c r="A21" s="45" t="str">
        <f>+CITIES!CL20</f>
        <v>ALL OTHER LOCAL</v>
      </c>
      <c r="B21" s="46"/>
      <c r="C21" s="60">
        <f>+CITIES!CO20</f>
        <v>34813472.93</v>
      </c>
      <c r="D21" s="61"/>
      <c r="E21" s="60">
        <f>+COUNTIES!CO20</f>
        <v>5247028.25</v>
      </c>
      <c r="F21" s="61"/>
      <c r="G21" s="60">
        <f>+HIDISTS!CO20</f>
        <v>16253681.77</v>
      </c>
      <c r="H21" s="61"/>
      <c r="I21" s="70">
        <f t="shared" si="0"/>
        <v>56314182.950000003</v>
      </c>
    </row>
    <row r="22" spans="1:9" ht="13.5" thickTop="1" x14ac:dyDescent="0.2">
      <c r="A22" s="76" t="str">
        <f>+CITIES!CL21</f>
        <v xml:space="preserve">                TOTAL LOCAL FUNDING</v>
      </c>
      <c r="B22" s="19"/>
      <c r="C22" s="62">
        <f>+CITIES!CO21</f>
        <v>122189485.03999998</v>
      </c>
      <c r="D22" s="55"/>
      <c r="E22" s="62">
        <f>+COUNTIES!CO21</f>
        <v>30981123.280000001</v>
      </c>
      <c r="F22" s="55"/>
      <c r="G22" s="62">
        <f>+HIDISTS!CO21</f>
        <v>188141649.17999998</v>
      </c>
      <c r="H22" s="55"/>
      <c r="I22" s="51">
        <f>SUM(C22:G22)</f>
        <v>341312257.5</v>
      </c>
    </row>
    <row r="23" spans="1:9" x14ac:dyDescent="0.2">
      <c r="A23" s="79" t="str">
        <f>+CITIES!CL22</f>
        <v>FUNDS FROM STATE</v>
      </c>
      <c r="B23" s="39"/>
      <c r="C23" s="57"/>
      <c r="D23" s="58"/>
      <c r="E23" s="57"/>
      <c r="F23" s="58"/>
      <c r="G23" s="57"/>
      <c r="H23" s="50"/>
      <c r="I23" s="59"/>
    </row>
    <row r="24" spans="1:9" x14ac:dyDescent="0.2">
      <c r="A24" s="40" t="str">
        <f>+CITIES!CL23</f>
        <v>RESTRICTED HIGHWAY ACCT</v>
      </c>
      <c r="B24" s="42"/>
      <c r="C24" s="52">
        <f>+CITIES!CO23</f>
        <v>0</v>
      </c>
      <c r="D24" s="50"/>
      <c r="E24" s="52">
        <f>+COUNTIES!CO23</f>
        <v>0</v>
      </c>
      <c r="F24" s="50"/>
      <c r="G24" s="52">
        <f>+HIDISTS!CO23</f>
        <v>0</v>
      </c>
      <c r="H24" s="50"/>
      <c r="I24" s="51">
        <f t="shared" ref="I24:I29" si="1">SUM(C24:G24)</f>
        <v>0</v>
      </c>
    </row>
    <row r="25" spans="1:9" x14ac:dyDescent="0.2">
      <c r="A25" s="40" t="str">
        <f>+CITIES!CL24</f>
        <v>HIGHWAY USER REVENUE</v>
      </c>
      <c r="B25" s="42"/>
      <c r="C25" s="52">
        <f>+CITIES!CO24</f>
        <v>57742370.600000001</v>
      </c>
      <c r="D25" s="50"/>
      <c r="E25" s="52">
        <f>+COUNTIES!CO24</f>
        <v>84685082.209999993</v>
      </c>
      <c r="F25" s="50"/>
      <c r="G25" s="52">
        <f>+HIDISTS!CO24</f>
        <v>152135879.94</v>
      </c>
      <c r="H25" s="50"/>
      <c r="I25" s="51">
        <f t="shared" si="1"/>
        <v>294563332.75</v>
      </c>
    </row>
    <row r="26" spans="1:9" x14ac:dyDescent="0.2">
      <c r="A26" s="40" t="str">
        <f>+CITIES!CL25</f>
        <v>SALES - INVENTORY REPLACEMENT</v>
      </c>
      <c r="B26" s="42"/>
      <c r="C26" s="52">
        <f>+CITIES!CO25</f>
        <v>522139.75</v>
      </c>
      <c r="D26" s="50"/>
      <c r="E26" s="52">
        <f>+COUNTIES!CO25</f>
        <v>643024</v>
      </c>
      <c r="F26" s="50"/>
      <c r="G26" s="52">
        <f>+HIDISTS!CO25</f>
        <v>2297010.38</v>
      </c>
      <c r="H26" s="50"/>
      <c r="I26" s="51">
        <f t="shared" si="1"/>
        <v>3462174.13</v>
      </c>
    </row>
    <row r="27" spans="1:9" x14ac:dyDescent="0.2">
      <c r="A27" s="40" t="str">
        <f>+CITIES!CL26</f>
        <v>SALES TAX SHARING</v>
      </c>
      <c r="B27" s="42"/>
      <c r="C27" s="52">
        <f>+CITIES!CO26</f>
        <v>5813301.96</v>
      </c>
      <c r="D27" s="50"/>
      <c r="E27" s="52">
        <f>+COUNTIES!CO26</f>
        <v>2107073.1800000002</v>
      </c>
      <c r="F27" s="50"/>
      <c r="G27" s="52">
        <f>+HIDISTS!CO26</f>
        <v>14865156.790000001</v>
      </c>
      <c r="H27" s="50"/>
      <c r="I27" s="51">
        <f t="shared" si="1"/>
        <v>22785531.93</v>
      </c>
    </row>
    <row r="28" spans="1:9" x14ac:dyDescent="0.2">
      <c r="A28" s="40" t="str">
        <f>+CITIES!CL27</f>
        <v>STATE EXCHANGE FAS</v>
      </c>
      <c r="B28" s="42"/>
      <c r="C28" s="52">
        <f>+CITIES!CO27</f>
        <v>7850064</v>
      </c>
      <c r="D28" s="50"/>
      <c r="E28" s="52">
        <f>+COUNTIES!CO27</f>
        <v>2688693.59</v>
      </c>
      <c r="F28" s="50"/>
      <c r="G28" s="52">
        <f>+HIDISTS!CO27</f>
        <v>4137970</v>
      </c>
      <c r="H28" s="50"/>
      <c r="I28" s="51">
        <f t="shared" si="1"/>
        <v>14676727.59</v>
      </c>
    </row>
    <row r="29" spans="1:9" ht="13.5" thickBot="1" x14ac:dyDescent="0.25">
      <c r="A29" s="45" t="str">
        <f>+CITIES!CL28</f>
        <v>ALL OTHER STATE FUNDING</v>
      </c>
      <c r="B29" s="46"/>
      <c r="C29" s="60">
        <f>+CITIES!CO28</f>
        <v>31130872.400000002</v>
      </c>
      <c r="D29" s="61"/>
      <c r="E29" s="60">
        <f>+COUNTIES!CO28</f>
        <v>12908636.68</v>
      </c>
      <c r="F29" s="61"/>
      <c r="G29" s="60">
        <f>+HIDISTS!CO28</f>
        <v>13341698.470000001</v>
      </c>
      <c r="H29" s="61"/>
      <c r="I29" s="70">
        <f t="shared" si="1"/>
        <v>57381207.549999997</v>
      </c>
    </row>
    <row r="30" spans="1:9" ht="13.5" thickTop="1" x14ac:dyDescent="0.2">
      <c r="A30" s="76" t="str">
        <f>+CITIES!CL29</f>
        <v xml:space="preserve">               TOTAL STATE FUNDING</v>
      </c>
      <c r="B30" s="19"/>
      <c r="C30" s="62">
        <f>+CITIES!CO29</f>
        <v>130791362.13</v>
      </c>
      <c r="D30" s="55"/>
      <c r="E30" s="62">
        <f>+COUNTIES!CO29</f>
        <v>164349236.67000002</v>
      </c>
      <c r="F30" s="55"/>
      <c r="G30" s="62">
        <f>+HIDISTS!CO29</f>
        <v>240126496.03</v>
      </c>
      <c r="H30" s="55"/>
      <c r="I30" s="73">
        <f>SUM(C30:G30)</f>
        <v>535267094.83000004</v>
      </c>
    </row>
    <row r="31" spans="1:9" x14ac:dyDescent="0.2">
      <c r="A31" s="79" t="str">
        <f>+CITIES!CL30</f>
        <v>FUNDS FROM FEDERAL</v>
      </c>
      <c r="B31" s="39"/>
      <c r="C31" s="57"/>
      <c r="D31" s="58"/>
      <c r="E31" s="57"/>
      <c r="F31" s="58"/>
      <c r="G31" s="57"/>
      <c r="H31" s="50"/>
      <c r="I31" s="51"/>
    </row>
    <row r="32" spans="1:9" x14ac:dyDescent="0.2">
      <c r="A32" s="40" t="str">
        <f>+CITIES!CL31</f>
        <v>FOREST RESERVE APPORTION</v>
      </c>
      <c r="B32" s="42"/>
      <c r="C32" s="52">
        <f>+CITIES!CO31</f>
        <v>0</v>
      </c>
      <c r="D32" s="50"/>
      <c r="E32" s="52">
        <f>+COUNTIES!CO31</f>
        <v>1108944.2</v>
      </c>
      <c r="F32" s="50"/>
      <c r="G32" s="52">
        <f>+HIDISTS!CO31</f>
        <v>0</v>
      </c>
      <c r="H32" s="50"/>
      <c r="I32" s="51">
        <f t="shared" ref="I32:I39" si="2">SUM(C32:G32)</f>
        <v>1108944.2</v>
      </c>
    </row>
    <row r="33" spans="1:10" x14ac:dyDescent="0.2">
      <c r="A33" s="40" t="str">
        <f>+CITIES!CL32</f>
        <v>CRITICAL BRIDGE</v>
      </c>
      <c r="B33" s="42"/>
      <c r="C33" s="52">
        <f>+CITIES!CO32</f>
        <v>648400.76</v>
      </c>
      <c r="D33" s="50"/>
      <c r="E33" s="52">
        <f>+COUNTIES!CO32</f>
        <v>10301112.48</v>
      </c>
      <c r="F33" s="50"/>
      <c r="G33" s="52">
        <f>+HIDISTS!CO32</f>
        <v>1178606.69</v>
      </c>
      <c r="H33" s="50"/>
      <c r="I33" s="51">
        <f t="shared" si="2"/>
        <v>12128119.93</v>
      </c>
    </row>
    <row r="34" spans="1:10" x14ac:dyDescent="0.2">
      <c r="A34" s="40" t="str">
        <f>+CITIES!CL33</f>
        <v>STP RURAL</v>
      </c>
      <c r="B34" s="42"/>
      <c r="C34" s="52">
        <f>+CITIES!CO33</f>
        <v>493189.39</v>
      </c>
      <c r="D34" s="50"/>
      <c r="E34" s="52">
        <f>+COUNTIES!CO33</f>
        <v>3340750.88</v>
      </c>
      <c r="F34" s="50"/>
      <c r="G34" s="52">
        <f>+HIDISTS!CO33</f>
        <v>3695463.73</v>
      </c>
      <c r="H34" s="50"/>
      <c r="I34" s="51">
        <f t="shared" si="2"/>
        <v>7529404</v>
      </c>
    </row>
    <row r="35" spans="1:10" x14ac:dyDescent="0.2">
      <c r="A35" s="40" t="str">
        <f>+CITIES!CL34</f>
        <v>STP URBAN</v>
      </c>
      <c r="B35" s="42"/>
      <c r="C35" s="52">
        <f>+CITIES!CO34</f>
        <v>254411.41999999998</v>
      </c>
      <c r="D35" s="50"/>
      <c r="E35" s="52">
        <f>+COUNTIES!CO34</f>
        <v>43434</v>
      </c>
      <c r="F35" s="50"/>
      <c r="G35" s="52">
        <f>+HIDISTS!CO34</f>
        <v>2443613</v>
      </c>
      <c r="H35" s="50"/>
      <c r="I35" s="51">
        <f t="shared" si="2"/>
        <v>2741458.42</v>
      </c>
    </row>
    <row r="36" spans="1:10" ht="13.5" thickBot="1" x14ac:dyDescent="0.25">
      <c r="A36" s="45" t="str">
        <f>+CITIES!CL35</f>
        <v>ALL OTHER FEDERAL FUNDING</v>
      </c>
      <c r="B36" s="46"/>
      <c r="C36" s="60">
        <f>+CITIES!CO35</f>
        <v>6912411</v>
      </c>
      <c r="D36" s="61"/>
      <c r="E36" s="60">
        <f>+COUNTIES!CO35</f>
        <v>2955150</v>
      </c>
      <c r="F36" s="61"/>
      <c r="G36" s="60">
        <f>+HIDISTS!CO35</f>
        <v>1813677.1400000001</v>
      </c>
      <c r="H36" s="61"/>
      <c r="I36" s="70">
        <f t="shared" si="2"/>
        <v>11681238.140000001</v>
      </c>
    </row>
    <row r="37" spans="1:10" ht="13.5" thickTop="1" x14ac:dyDescent="0.2">
      <c r="A37" s="76" t="str">
        <f>+CITIES!CL36</f>
        <v xml:space="preserve">               TOTAL FEDERAL FUNDS</v>
      </c>
      <c r="B37" s="19"/>
      <c r="C37" s="62">
        <f>+CITIES!CO36</f>
        <v>8308412.5699999994</v>
      </c>
      <c r="D37" s="55"/>
      <c r="E37" s="62">
        <f>+COUNTIES!CO36</f>
        <v>26333521.920000002</v>
      </c>
      <c r="F37" s="55"/>
      <c r="G37" s="62">
        <f>+HIDISTS!CO36</f>
        <v>12930796.560000001</v>
      </c>
      <c r="H37" s="55"/>
      <c r="I37" s="73">
        <f t="shared" si="2"/>
        <v>47572731.050000004</v>
      </c>
    </row>
    <row r="38" spans="1:10" x14ac:dyDescent="0.2">
      <c r="A38" s="5"/>
      <c r="B38" s="3"/>
      <c r="C38" s="64"/>
      <c r="D38" s="65"/>
      <c r="E38" s="64"/>
      <c r="F38" s="65"/>
      <c r="G38" s="64"/>
      <c r="H38" s="50"/>
      <c r="I38" s="53"/>
    </row>
    <row r="39" spans="1:10" ht="13.5" thickBot="1" x14ac:dyDescent="0.25">
      <c r="A39" s="48" t="str">
        <f>+CITIES!CL41</f>
        <v>TOTAL RECEIPTS</v>
      </c>
      <c r="B39" s="46"/>
      <c r="C39" s="66">
        <f>+CITIES!CO41</f>
        <v>261289259.74000001</v>
      </c>
      <c r="D39" s="61"/>
      <c r="E39" s="66">
        <f>+COUNTIES!CO41</f>
        <v>221663881.87</v>
      </c>
      <c r="F39" s="61"/>
      <c r="G39" s="66">
        <f>+HIDISTS!CO41</f>
        <v>441198941.76999998</v>
      </c>
      <c r="H39" s="61"/>
      <c r="I39" s="70">
        <f t="shared" si="2"/>
        <v>924152083.38</v>
      </c>
    </row>
    <row r="40" spans="1:10" ht="13.5" thickTop="1" x14ac:dyDescent="0.2">
      <c r="A40" s="5"/>
      <c r="B40" s="3"/>
      <c r="C40" s="64"/>
      <c r="D40" s="65"/>
      <c r="E40" s="64"/>
      <c r="F40" s="65"/>
      <c r="G40" s="64"/>
      <c r="H40" s="50"/>
      <c r="I40" s="74"/>
    </row>
    <row r="41" spans="1:10" x14ac:dyDescent="0.2">
      <c r="A41" s="86" t="str">
        <f>+CITIES!CL43</f>
        <v>DISBURSEMENTS</v>
      </c>
      <c r="B41" s="3"/>
      <c r="C41" s="64"/>
      <c r="D41" s="65"/>
      <c r="E41" s="64"/>
      <c r="F41" s="65"/>
      <c r="G41" s="64"/>
      <c r="H41" s="50"/>
      <c r="I41" s="53"/>
    </row>
    <row r="42" spans="1:10" x14ac:dyDescent="0.2">
      <c r="A42" s="5"/>
      <c r="B42" s="3"/>
      <c r="C42" s="64"/>
      <c r="D42" s="65"/>
      <c r="E42" s="64"/>
      <c r="F42" s="65"/>
      <c r="G42" s="64"/>
      <c r="H42" s="55"/>
      <c r="I42" s="56"/>
    </row>
    <row r="43" spans="1:10" x14ac:dyDescent="0.2">
      <c r="A43" s="44" t="str">
        <f>+CITIES!CL44</f>
        <v>ADMINISTRATION</v>
      </c>
      <c r="B43" s="39"/>
      <c r="C43" s="75">
        <f>+CITIES!CO44</f>
        <v>20511917.98</v>
      </c>
      <c r="D43" s="58"/>
      <c r="E43" s="75">
        <f>+COUNTIES!CO44</f>
        <v>12408862.659999998</v>
      </c>
      <c r="F43" s="58"/>
      <c r="G43" s="75">
        <f>+HIDISTS!CO44</f>
        <v>26153739.630000003</v>
      </c>
      <c r="H43" s="84"/>
      <c r="I43" s="72">
        <f>SUM(C43:G43)</f>
        <v>59074520.270000003</v>
      </c>
      <c r="J43" s="64">
        <f>+I43</f>
        <v>59074520.270000003</v>
      </c>
    </row>
    <row r="44" spans="1:10" x14ac:dyDescent="0.2">
      <c r="A44" s="79" t="s">
        <v>531</v>
      </c>
      <c r="B44" s="39"/>
      <c r="C44" s="57"/>
      <c r="D44" s="58"/>
      <c r="E44" s="57"/>
      <c r="F44" s="58"/>
      <c r="G44" s="57"/>
      <c r="H44" s="50"/>
      <c r="I44" s="71"/>
    </row>
    <row r="45" spans="1:10" x14ac:dyDescent="0.2">
      <c r="A45" s="40" t="str">
        <f>+CITIES!CL46</f>
        <v>ROADS &amp; STREETS</v>
      </c>
      <c r="B45" s="42"/>
      <c r="C45" s="52">
        <f>+CITIES!CO46</f>
        <v>61697049.82</v>
      </c>
      <c r="D45" s="50"/>
      <c r="E45" s="52">
        <f>+COUNTIES!CO46</f>
        <v>31471540.59</v>
      </c>
      <c r="F45" s="50"/>
      <c r="G45" s="52">
        <f>+HIDISTS!CO46</f>
        <v>72738392.090000004</v>
      </c>
      <c r="H45" s="50"/>
      <c r="I45" s="51">
        <f t="shared" ref="I45:I76" si="3">SUM(C45:G45)</f>
        <v>165906982.5</v>
      </c>
    </row>
    <row r="46" spans="1:10" x14ac:dyDescent="0.2">
      <c r="A46" s="40" t="str">
        <f>+CITIES!CL47</f>
        <v>BRIDGES, CULVERTS AND STORM DRAINING</v>
      </c>
      <c r="B46" s="42"/>
      <c r="C46" s="52">
        <f>+CITIES!CO47</f>
        <v>5434105.2799999993</v>
      </c>
      <c r="D46" s="50"/>
      <c r="E46" s="52">
        <f>+COUNTIES!CO47</f>
        <v>6896000.5499999998</v>
      </c>
      <c r="F46" s="50"/>
      <c r="G46" s="52">
        <f>+HIDISTS!CO47</f>
        <v>17963833.969999999</v>
      </c>
      <c r="H46" s="50"/>
      <c r="I46" s="51">
        <f t="shared" si="3"/>
        <v>30293939.799999997</v>
      </c>
    </row>
    <row r="47" spans="1:10" x14ac:dyDescent="0.2">
      <c r="A47" s="40" t="str">
        <f>+CITIES!CL48</f>
        <v>RAILROAD CROSSING</v>
      </c>
      <c r="B47" s="42"/>
      <c r="C47" s="52">
        <f>+CITIES!CO48</f>
        <v>665969.64</v>
      </c>
      <c r="D47" s="50"/>
      <c r="E47" s="52">
        <f>+COUNTIES!CO48</f>
        <v>230437</v>
      </c>
      <c r="F47" s="50"/>
      <c r="G47" s="52">
        <f>+HIDISTS!CO48</f>
        <v>96015</v>
      </c>
      <c r="H47" s="50"/>
      <c r="I47" s="51">
        <f t="shared" si="3"/>
        <v>992421.64</v>
      </c>
    </row>
    <row r="48" spans="1:10" ht="13.5" thickBot="1" x14ac:dyDescent="0.25">
      <c r="A48" s="45" t="str">
        <f>+CITIES!CL49</f>
        <v>ALL OTHER CONSTRUCTION</v>
      </c>
      <c r="B48" s="46"/>
      <c r="C48" s="60">
        <f>+CITIES!CO49</f>
        <v>9302720.3899999987</v>
      </c>
      <c r="D48" s="61"/>
      <c r="E48" s="60">
        <f>+COUNTIES!CO49</f>
        <v>1637719.6800000002</v>
      </c>
      <c r="F48" s="61"/>
      <c r="G48" s="60">
        <f>+HIDISTS!CO49</f>
        <v>12829010.609999999</v>
      </c>
      <c r="H48" s="61"/>
      <c r="I48" s="70">
        <f t="shared" si="3"/>
        <v>23769450.68</v>
      </c>
    </row>
    <row r="49" spans="1:11" ht="13.5" thickTop="1" x14ac:dyDescent="0.2">
      <c r="A49" s="76" t="s">
        <v>530</v>
      </c>
      <c r="B49" s="19"/>
      <c r="C49" s="62">
        <f>SUM(C45:C48)</f>
        <v>77099845.129999995</v>
      </c>
      <c r="D49" s="55"/>
      <c r="E49" s="62">
        <f>+COUNTIES!CO50</f>
        <v>40235697.82</v>
      </c>
      <c r="F49" s="55"/>
      <c r="G49" s="62">
        <f>+HIDISTS!CO50</f>
        <v>103627251.66999999</v>
      </c>
      <c r="H49" s="55"/>
      <c r="I49" s="63">
        <f>SUM(C49:G49)</f>
        <v>220962794.61999997</v>
      </c>
      <c r="J49" s="64">
        <f>SUM(I45:I48)</f>
        <v>220962794.62</v>
      </c>
      <c r="K49" s="64">
        <f>SUM(C49:G49)</f>
        <v>220962794.61999997</v>
      </c>
    </row>
    <row r="50" spans="1:11" x14ac:dyDescent="0.2">
      <c r="A50" s="79" t="str">
        <f>+CITIES!CL51</f>
        <v>MAINTENANCE</v>
      </c>
      <c r="B50" s="39"/>
      <c r="C50" s="57"/>
      <c r="D50" s="58"/>
      <c r="E50" s="57"/>
      <c r="F50" s="58"/>
      <c r="G50" s="57"/>
      <c r="H50" s="50"/>
      <c r="I50" s="71"/>
    </row>
    <row r="51" spans="1:11" x14ac:dyDescent="0.2">
      <c r="A51" s="40" t="str">
        <f>+CITIES!CL52</f>
        <v>CHIP SEALING OR SEAL COATING</v>
      </c>
      <c r="B51" s="42"/>
      <c r="C51" s="52">
        <f>+CITIES!CO52</f>
        <v>21090377.619999997</v>
      </c>
      <c r="D51" s="50"/>
      <c r="E51" s="52">
        <f>+COUNTIES!CO52</f>
        <v>19715778.150000002</v>
      </c>
      <c r="F51" s="50"/>
      <c r="G51" s="52">
        <f>+HIDISTS!CO52</f>
        <v>35300806.480000004</v>
      </c>
      <c r="H51" s="50"/>
      <c r="I51" s="51">
        <f t="shared" si="3"/>
        <v>76106962.25</v>
      </c>
    </row>
    <row r="52" spans="1:11" x14ac:dyDescent="0.2">
      <c r="A52" s="40" t="str">
        <f>+CITIES!CL53</f>
        <v>PATCHING/CRACK SEALING</v>
      </c>
      <c r="B52" s="42"/>
      <c r="C52" s="52">
        <f>+CITIES!CO53</f>
        <v>5421073.4099999992</v>
      </c>
      <c r="D52" s="50"/>
      <c r="E52" s="52">
        <f>+COUNTIES!CO53</f>
        <v>5078426.8</v>
      </c>
      <c r="F52" s="50"/>
      <c r="G52" s="52">
        <f>+HIDISTS!CO53</f>
        <v>7268093.9399999995</v>
      </c>
      <c r="H52" s="50"/>
      <c r="I52" s="51">
        <f t="shared" si="3"/>
        <v>17767594.149999999</v>
      </c>
    </row>
    <row r="53" spans="1:11" x14ac:dyDescent="0.2">
      <c r="A53" s="40" t="str">
        <f>+CITIES!CL54</f>
        <v>SNOW REMOVAL;SANDING;ICE CONTROL</v>
      </c>
      <c r="B53" s="42"/>
      <c r="C53" s="52">
        <f>+CITIES!CO54</f>
        <v>7724268.6800000016</v>
      </c>
      <c r="D53" s="50"/>
      <c r="E53" s="52">
        <f>+COUNTIES!CO54</f>
        <v>14586232.25</v>
      </c>
      <c r="F53" s="50"/>
      <c r="G53" s="52">
        <f>+HIDISTS!CO54</f>
        <v>10764628.66</v>
      </c>
      <c r="H53" s="50"/>
      <c r="I53" s="51">
        <f t="shared" si="3"/>
        <v>33075129.59</v>
      </c>
    </row>
    <row r="54" spans="1:11" x14ac:dyDescent="0.2">
      <c r="A54" s="40" t="str">
        <f>+CITIES!CL55</f>
        <v xml:space="preserve">GRADING AND BLADING </v>
      </c>
      <c r="B54" s="42"/>
      <c r="C54" s="52">
        <f>+CITIES!CO55</f>
        <v>1897124.7300000002</v>
      </c>
      <c r="D54" s="50"/>
      <c r="E54" s="52">
        <f>+COUNTIES!CO55</f>
        <v>11753875.950000001</v>
      </c>
      <c r="F54" s="50"/>
      <c r="G54" s="52">
        <f>+HIDISTS!CO55</f>
        <v>10964086.91</v>
      </c>
      <c r="H54" s="50"/>
      <c r="I54" s="51">
        <f t="shared" si="3"/>
        <v>24615087.590000004</v>
      </c>
    </row>
    <row r="55" spans="1:11" x14ac:dyDescent="0.2">
      <c r="A55" s="40" t="str">
        <f>+CITIES!CL56</f>
        <v>RAILROAD CROSSING</v>
      </c>
      <c r="B55" s="42"/>
      <c r="C55" s="52">
        <f>+CITIES!CO56</f>
        <v>212765.34000000003</v>
      </c>
      <c r="D55" s="50"/>
      <c r="E55" s="52">
        <f>+COUNTIES!CO56</f>
        <v>531465.06999999995</v>
      </c>
      <c r="F55" s="50"/>
      <c r="G55" s="52">
        <f>+HIDISTS!CO56</f>
        <v>1366428.6600000001</v>
      </c>
      <c r="H55" s="50"/>
      <c r="I55" s="51">
        <f t="shared" si="3"/>
        <v>2110659.0700000003</v>
      </c>
    </row>
    <row r="56" spans="1:11" ht="13.5" thickBot="1" x14ac:dyDescent="0.25">
      <c r="A56" s="45" t="str">
        <f>+CITIES!CL57</f>
        <v>ALL OTHER MAINTENANCE</v>
      </c>
      <c r="B56" s="46"/>
      <c r="C56" s="60">
        <f>+CITIES!CO57</f>
        <v>13291096.250000002</v>
      </c>
      <c r="D56" s="61"/>
      <c r="E56" s="60">
        <f>+COUNTIES!CO57</f>
        <v>8626441.9700000007</v>
      </c>
      <c r="F56" s="61"/>
      <c r="G56" s="60">
        <f>+HIDISTS!CO57</f>
        <v>53515147.32</v>
      </c>
      <c r="H56" s="61"/>
      <c r="I56" s="70">
        <f t="shared" si="3"/>
        <v>75432685.540000007</v>
      </c>
    </row>
    <row r="57" spans="1:11" ht="13.5" thickTop="1" x14ac:dyDescent="0.2">
      <c r="A57" s="76" t="s">
        <v>529</v>
      </c>
      <c r="B57" s="19"/>
      <c r="C57" s="62">
        <f>SUM(C51:C56)</f>
        <v>49636706.030000001</v>
      </c>
      <c r="D57" s="55"/>
      <c r="E57" s="62">
        <f>SUM(E51:E56)</f>
        <v>60292220.190000005</v>
      </c>
      <c r="F57" s="55"/>
      <c r="G57" s="62">
        <f>SUM(G51:G56)</f>
        <v>119179191.97</v>
      </c>
      <c r="H57" s="55"/>
      <c r="I57" s="63">
        <f>SUM(I51:I56)</f>
        <v>229108118.19</v>
      </c>
      <c r="J57" s="64">
        <f>SUM(I51:I56)</f>
        <v>229108118.19</v>
      </c>
      <c r="K57" s="64">
        <f>SUM(C57:G57)</f>
        <v>229108118.19</v>
      </c>
    </row>
    <row r="58" spans="1:11" x14ac:dyDescent="0.2">
      <c r="A58" s="82" t="str">
        <f>+CITIES!CL58</f>
        <v>EQUIPMENT</v>
      </c>
      <c r="B58" s="42"/>
      <c r="C58" s="52"/>
      <c r="D58" s="50"/>
      <c r="E58" s="52" t="str">
        <f>+COUNTIES!CO58</f>
        <v xml:space="preserve"> </v>
      </c>
      <c r="F58" s="50"/>
      <c r="G58" s="52" t="str">
        <f>+HIDISTS!CO58</f>
        <v xml:space="preserve"> </v>
      </c>
      <c r="H58" s="50"/>
      <c r="I58" s="51"/>
    </row>
    <row r="59" spans="1:11" x14ac:dyDescent="0.2">
      <c r="A59" s="40" t="str">
        <f>+CITIES!CL59</f>
        <v>NEW EQUIPMENT</v>
      </c>
      <c r="B59" s="42"/>
      <c r="C59" s="52">
        <f>+CITIES!CO59</f>
        <v>14695495</v>
      </c>
      <c r="D59" s="50"/>
      <c r="E59" s="52">
        <f>+COUNTIES!CO59</f>
        <v>14048115.76</v>
      </c>
      <c r="F59" s="50"/>
      <c r="G59" s="52">
        <f>+HIDISTS!CO59</f>
        <v>29478646.820000004</v>
      </c>
      <c r="H59" s="50"/>
      <c r="I59" s="51">
        <f t="shared" si="3"/>
        <v>58222257.579999998</v>
      </c>
    </row>
    <row r="60" spans="1:11" x14ac:dyDescent="0.2">
      <c r="A60" s="40" t="str">
        <f>+CITIES!CL60</f>
        <v>LEASE EQUIPMENT</v>
      </c>
      <c r="B60" s="42"/>
      <c r="C60" s="52">
        <f>+CITIES!CO60</f>
        <v>2328014.7200000002</v>
      </c>
      <c r="D60" s="50"/>
      <c r="E60" s="52">
        <f>+COUNTIES!CO60</f>
        <v>7776965.7400000002</v>
      </c>
      <c r="F60" s="50"/>
      <c r="G60" s="52">
        <f>+HIDISTS!CO60</f>
        <v>2774869</v>
      </c>
      <c r="H60" s="50"/>
      <c r="I60" s="51">
        <f t="shared" si="3"/>
        <v>12879849.460000001</v>
      </c>
    </row>
    <row r="61" spans="1:11" x14ac:dyDescent="0.2">
      <c r="A61" s="40" t="str">
        <f>+CITIES!CL61</f>
        <v>EQUIPMENT MAINTENANCE</v>
      </c>
      <c r="B61" s="42"/>
      <c r="C61" s="52">
        <f>+CITIES!CO61</f>
        <v>9806857.2699999996</v>
      </c>
      <c r="D61" s="50"/>
      <c r="E61" s="52">
        <f>+COUNTIES!CO61</f>
        <v>12219162.07</v>
      </c>
      <c r="F61" s="50"/>
      <c r="G61" s="52">
        <f>+HIDISTS!CO61</f>
        <v>19117333.240000002</v>
      </c>
      <c r="H61" s="50"/>
      <c r="I61" s="51">
        <f t="shared" si="3"/>
        <v>41143352.579999998</v>
      </c>
    </row>
    <row r="62" spans="1:11" ht="13.5" thickBot="1" x14ac:dyDescent="0.25">
      <c r="A62" s="45" t="str">
        <f>+CITIES!CL62</f>
        <v>OTHER EQUIPMENT</v>
      </c>
      <c r="B62" s="46"/>
      <c r="C62" s="60">
        <f>+CITIES!CO62</f>
        <v>1826598.38</v>
      </c>
      <c r="D62" s="61"/>
      <c r="E62" s="60">
        <f>+COUNTIES!CO62</f>
        <v>1435158</v>
      </c>
      <c r="F62" s="61"/>
      <c r="G62" s="60">
        <f>+HIDISTS!CO62</f>
        <v>1624374.88</v>
      </c>
      <c r="H62" s="61"/>
      <c r="I62" s="70">
        <f t="shared" si="3"/>
        <v>4886131.26</v>
      </c>
    </row>
    <row r="63" spans="1:11" ht="13.5" thickTop="1" x14ac:dyDescent="0.2">
      <c r="A63" s="76" t="s">
        <v>532</v>
      </c>
      <c r="B63" s="19"/>
      <c r="C63" s="62">
        <f>SUM(C59:C62)</f>
        <v>28656965.369999997</v>
      </c>
      <c r="D63" s="55"/>
      <c r="E63" s="62">
        <f>SUM(E59:E62)</f>
        <v>35479401.57</v>
      </c>
      <c r="F63" s="55"/>
      <c r="G63" s="62">
        <f>SUM(G59:G62)</f>
        <v>52995223.940000005</v>
      </c>
      <c r="H63" s="55"/>
      <c r="I63" s="63">
        <f>SUM(C63:G63)</f>
        <v>117131590.88</v>
      </c>
      <c r="J63" s="64">
        <f>SUM(I59:I62)</f>
        <v>117131590.88</v>
      </c>
    </row>
    <row r="64" spans="1:11" x14ac:dyDescent="0.2">
      <c r="A64" s="82" t="str">
        <f>+CITIES!CL63</f>
        <v>OTHER EXPENDITURE</v>
      </c>
      <c r="B64" s="42"/>
      <c r="C64" s="52"/>
      <c r="D64" s="50"/>
      <c r="E64" s="52"/>
      <c r="F64" s="50"/>
      <c r="G64" s="52"/>
      <c r="H64" s="50"/>
      <c r="I64" s="51"/>
    </row>
    <row r="65" spans="1:10" x14ac:dyDescent="0.2">
      <c r="A65" s="40" t="str">
        <f>+CITIES!CL64</f>
        <v>RIGHT OF WAY AND PROPERTY PURCHASE</v>
      </c>
      <c r="B65" s="42"/>
      <c r="C65" s="52">
        <f>+CITIES!CO64</f>
        <v>4615564.3</v>
      </c>
      <c r="D65" s="50"/>
      <c r="E65" s="52">
        <f>+COUNTIES!CO64</f>
        <v>3071450</v>
      </c>
      <c r="F65" s="50"/>
      <c r="G65" s="52">
        <f>+HIDISTS!CO64</f>
        <v>56374421.520000003</v>
      </c>
      <c r="H65" s="50"/>
      <c r="I65" s="51">
        <f>SUM(C65:G65)</f>
        <v>64061435.82</v>
      </c>
    </row>
    <row r="66" spans="1:10" x14ac:dyDescent="0.2">
      <c r="A66" s="40" t="str">
        <f>+CITIES!CL65</f>
        <v>RIGHT OF WAY AND PROPERTY LEASE</v>
      </c>
      <c r="B66" s="42"/>
      <c r="C66" s="52">
        <f>+CITIES!CO65</f>
        <v>36206</v>
      </c>
      <c r="D66" s="50"/>
      <c r="E66" s="52">
        <f>+COUNTIES!CO65</f>
        <v>54778</v>
      </c>
      <c r="F66" s="50"/>
      <c r="G66" s="52">
        <f>+HIDISTS!CO65</f>
        <v>339196</v>
      </c>
      <c r="H66" s="50"/>
      <c r="I66" s="51">
        <f>SUM(C66:G66)</f>
        <v>430180</v>
      </c>
    </row>
    <row r="67" spans="1:10" x14ac:dyDescent="0.2">
      <c r="A67" s="40" t="str">
        <f>+CITIES!CL66</f>
        <v>STREET LIGHTING</v>
      </c>
      <c r="B67" s="42"/>
      <c r="C67" s="52">
        <f>+CITIES!CO66</f>
        <v>7849636.9899999984</v>
      </c>
      <c r="D67" s="50"/>
      <c r="E67" s="52">
        <f>+COUNTIES!CO66</f>
        <v>1031016.27</v>
      </c>
      <c r="F67" s="50"/>
      <c r="G67" s="52">
        <f>+HIDISTS!CO66</f>
        <v>681269</v>
      </c>
      <c r="H67" s="50"/>
      <c r="I67" s="51">
        <f t="shared" si="3"/>
        <v>9561922.2599999979</v>
      </c>
    </row>
    <row r="68" spans="1:10" x14ac:dyDescent="0.2">
      <c r="A68" s="40" t="str">
        <f>+CITIES!CL67</f>
        <v>PROFESSIONAL SERVICES - AUDIT AND CLERICAL</v>
      </c>
      <c r="B68" s="42"/>
      <c r="C68" s="52">
        <f>+CITIES!CO67</f>
        <v>1891454.2700000003</v>
      </c>
      <c r="D68" s="50"/>
      <c r="E68" s="52">
        <f>+COUNTIES!CO67</f>
        <v>812821</v>
      </c>
      <c r="F68" s="50"/>
      <c r="G68" s="52">
        <f>+HIDISTS!CO67</f>
        <v>2488289.7500000005</v>
      </c>
      <c r="H68" s="50"/>
      <c r="I68" s="51">
        <f t="shared" si="3"/>
        <v>5192565.0200000014</v>
      </c>
    </row>
    <row r="69" spans="1:10" x14ac:dyDescent="0.2">
      <c r="A69" s="40" t="str">
        <f>+CITIES!CL68</f>
        <v>PROFESSIONAL SERVICES - ENGINEERING</v>
      </c>
      <c r="B69" s="42"/>
      <c r="C69" s="52">
        <f>+CITIES!CO68</f>
        <v>12163242.059999999</v>
      </c>
      <c r="D69" s="50"/>
      <c r="E69" s="52">
        <f>+COUNTIES!CO68</f>
        <v>4441388.2300000004</v>
      </c>
      <c r="F69" s="50"/>
      <c r="G69" s="52">
        <f>+HIDISTS!CO68</f>
        <v>5337008.42</v>
      </c>
      <c r="H69" s="50"/>
      <c r="I69" s="51">
        <f t="shared" si="3"/>
        <v>21941638.710000001</v>
      </c>
    </row>
    <row r="70" spans="1:10" x14ac:dyDescent="0.2">
      <c r="A70" s="40" t="str">
        <f>+CITIES!CL69</f>
        <v>INTEREST PAID, BONDS AND LIDS</v>
      </c>
      <c r="B70" s="42"/>
      <c r="C70" s="52">
        <f>+CITIES!CO69</f>
        <v>570335.82999999996</v>
      </c>
      <c r="D70" s="50"/>
      <c r="E70" s="52">
        <f>+COUNTIES!CO69</f>
        <v>38075</v>
      </c>
      <c r="F70" s="50"/>
      <c r="G70" s="52">
        <f>+HIDISTS!CO69</f>
        <v>0</v>
      </c>
      <c r="H70" s="50"/>
      <c r="I70" s="51">
        <f t="shared" si="3"/>
        <v>608410.82999999996</v>
      </c>
    </row>
    <row r="71" spans="1:10" x14ac:dyDescent="0.2">
      <c r="A71" s="40" t="str">
        <f>+CITIES!CL70</f>
        <v>INTEREST PAID, NOTES AND BONDS</v>
      </c>
      <c r="B71" s="42"/>
      <c r="C71" s="52">
        <f>+CITIES!CO70</f>
        <v>21451.83</v>
      </c>
      <c r="D71" s="50"/>
      <c r="E71" s="52">
        <f>+COUNTIES!CO70</f>
        <v>0</v>
      </c>
      <c r="F71" s="50"/>
      <c r="G71" s="52">
        <f>+HIDISTS!CO70</f>
        <v>39792</v>
      </c>
      <c r="H71" s="50"/>
      <c r="I71" s="51">
        <f t="shared" si="3"/>
        <v>61243.83</v>
      </c>
    </row>
    <row r="72" spans="1:10" x14ac:dyDescent="0.2">
      <c r="A72" s="40" t="str">
        <f>+CITIES!CL71</f>
        <v>REDEMPTION, BONDS</v>
      </c>
      <c r="B72" s="42"/>
      <c r="C72" s="52">
        <f>CITIES!BR204</f>
        <v>20351</v>
      </c>
      <c r="D72" s="50"/>
      <c r="E72" s="52">
        <f>+COUNTIES!CO71</f>
        <v>0</v>
      </c>
      <c r="F72" s="50"/>
      <c r="G72" s="52">
        <f>+HIDISTS!CO71</f>
        <v>0</v>
      </c>
      <c r="H72" s="50"/>
      <c r="I72" s="51">
        <f t="shared" si="3"/>
        <v>20351</v>
      </c>
    </row>
    <row r="73" spans="1:10" x14ac:dyDescent="0.2">
      <c r="A73" s="40" t="str">
        <f>+CITIES!CL72</f>
        <v>REDEMPTION, NOTES AND LOANS</v>
      </c>
      <c r="B73" s="42"/>
      <c r="C73" s="52">
        <f>+CITIES!CO72</f>
        <v>138707.17000000001</v>
      </c>
      <c r="D73" s="50"/>
      <c r="E73" s="52">
        <f>+COUNTIES!CO72</f>
        <v>0</v>
      </c>
      <c r="F73" s="50"/>
      <c r="G73" s="52">
        <f>+HIDISTS!CO72</f>
        <v>352439</v>
      </c>
      <c r="H73" s="50"/>
      <c r="I73" s="51">
        <f t="shared" si="3"/>
        <v>491146.17000000004</v>
      </c>
    </row>
    <row r="74" spans="1:10" x14ac:dyDescent="0.2">
      <c r="A74" s="40" t="str">
        <f>+CITIES!CL73</f>
        <v>PAYMENTS TO OTHER LOCAL GOVERNMENT</v>
      </c>
      <c r="B74" s="42"/>
      <c r="C74" s="52">
        <f>+CITIES!CO73</f>
        <v>2877689.85</v>
      </c>
      <c r="D74" s="50"/>
      <c r="E74" s="52">
        <f>+COUNTIES!CO73</f>
        <v>1410623</v>
      </c>
      <c r="F74" s="50"/>
      <c r="G74" s="52">
        <f>+HIDISTS!CO73</f>
        <v>6802000.4500000002</v>
      </c>
      <c r="H74" s="50"/>
      <c r="I74" s="51">
        <f t="shared" si="3"/>
        <v>11090313.300000001</v>
      </c>
    </row>
    <row r="75" spans="1:10" x14ac:dyDescent="0.2">
      <c r="A75" s="40" t="str">
        <f>+CITIES!CL74</f>
        <v>FUND TRANSFERS TO NON-HIGHWAY ACCOUNTS</v>
      </c>
      <c r="B75" s="42"/>
      <c r="C75" s="52">
        <f>+CITIES!CO74</f>
        <v>3091460.5700000003</v>
      </c>
      <c r="D75" s="50"/>
      <c r="E75" s="52">
        <f>+COUNTIES!CO74</f>
        <v>636429</v>
      </c>
      <c r="F75" s="50"/>
      <c r="G75" s="52">
        <f>+HIDISTS!CO74</f>
        <v>1257312</v>
      </c>
      <c r="H75" s="50"/>
      <c r="I75" s="51">
        <f t="shared" si="3"/>
        <v>4985201.57</v>
      </c>
    </row>
    <row r="76" spans="1:10" ht="13.5" thickBot="1" x14ac:dyDescent="0.25">
      <c r="A76" s="90" t="s">
        <v>536</v>
      </c>
      <c r="B76" s="88"/>
      <c r="C76" s="60">
        <f>+CITIES!CO75</f>
        <v>6459491.0499999998</v>
      </c>
      <c r="D76" s="88"/>
      <c r="E76" s="89">
        <f>+COUNTIES!CO75</f>
        <v>972584</v>
      </c>
      <c r="F76" s="88"/>
      <c r="G76" s="89">
        <f>+HIDISTS!CO75</f>
        <v>28966702.02</v>
      </c>
      <c r="H76" s="88"/>
      <c r="I76" s="70">
        <f t="shared" si="3"/>
        <v>36398777.07</v>
      </c>
      <c r="J76" s="64">
        <f>SUM(I74:I76)</f>
        <v>52474291.939999998</v>
      </c>
    </row>
    <row r="77" spans="1:10" ht="13.5" thickTop="1" x14ac:dyDescent="0.2">
      <c r="A77" s="76" t="s">
        <v>533</v>
      </c>
      <c r="B77" s="19"/>
      <c r="C77" s="62">
        <f>SUM(C65:C76)</f>
        <v>39735590.919999994</v>
      </c>
      <c r="D77" s="55"/>
      <c r="E77" s="62">
        <f>SUM(E65:E76)</f>
        <v>12469164.5</v>
      </c>
      <c r="F77" s="55"/>
      <c r="G77" s="62">
        <f>SUM(G65:G76)</f>
        <v>102638430.16</v>
      </c>
      <c r="H77" s="55"/>
      <c r="I77" s="63">
        <f>SUM(C77:G77)</f>
        <v>154843185.57999998</v>
      </c>
      <c r="J77" s="64">
        <f>SUM(I65:I76)</f>
        <v>154843185.57999998</v>
      </c>
    </row>
    <row r="78" spans="1:10" x14ac:dyDescent="0.2">
      <c r="A78" s="5"/>
      <c r="B78" s="3"/>
      <c r="C78" s="64"/>
      <c r="D78" s="65"/>
      <c r="E78" s="64"/>
      <c r="F78" s="65"/>
      <c r="G78" s="64"/>
      <c r="H78" s="65"/>
      <c r="I78" s="53"/>
    </row>
    <row r="79" spans="1:10" ht="13.5" thickBot="1" x14ac:dyDescent="0.25">
      <c r="A79" s="48" t="str">
        <f>+CITIES!CL77</f>
        <v>TOTAL DISBURSEMENTS</v>
      </c>
      <c r="B79" s="46"/>
      <c r="C79" s="66">
        <f>+CITIES!CO77</f>
        <v>215641025.43000001</v>
      </c>
      <c r="D79" s="61"/>
      <c r="E79" s="66">
        <f>+COUNTIES!CO77</f>
        <v>160885346.74000001</v>
      </c>
      <c r="F79" s="61"/>
      <c r="G79" s="66">
        <f>+HIDISTS!CO77</f>
        <v>404593837.36999995</v>
      </c>
      <c r="H79" s="61"/>
      <c r="I79" s="70">
        <f>SUM(C79:G79)</f>
        <v>781120209.53999996</v>
      </c>
      <c r="J79" s="64">
        <f>SUM(J43:J77)</f>
        <v>833594501.48000002</v>
      </c>
    </row>
    <row r="80" spans="1:10" ht="13.5" thickTop="1" x14ac:dyDescent="0.2">
      <c r="A80" s="47"/>
      <c r="B80" s="3"/>
      <c r="C80" s="67"/>
      <c r="D80" s="65"/>
      <c r="E80" s="67"/>
      <c r="F80" s="65"/>
      <c r="G80" s="67"/>
      <c r="H80" s="65"/>
      <c r="I80" s="87"/>
    </row>
    <row r="81" spans="1:9" ht="13.5" thickBot="1" x14ac:dyDescent="0.25">
      <c r="A81" s="48" t="str">
        <f>+CITIES!CL79</f>
        <v>RECEIPTS OVER DISBURSEMENTS</v>
      </c>
      <c r="B81" s="46"/>
      <c r="C81" s="66">
        <f>+CITIES!CO79</f>
        <v>45648234.309999995</v>
      </c>
      <c r="D81" s="61"/>
      <c r="E81" s="66">
        <f>+COUNTIES!CO79</f>
        <v>60778535.129999995</v>
      </c>
      <c r="F81" s="61"/>
      <c r="G81" s="66">
        <f>+HIDISTS!CO79</f>
        <v>36605104.400000006</v>
      </c>
      <c r="H81" s="61"/>
      <c r="I81" s="70">
        <f>SUM(C81:G81)</f>
        <v>143031873.84</v>
      </c>
    </row>
    <row r="82" spans="1:9" ht="13.5" thickTop="1" x14ac:dyDescent="0.2">
      <c r="A82" s="5"/>
      <c r="B82" s="3"/>
      <c r="C82" s="64"/>
      <c r="D82" s="65"/>
      <c r="E82" s="64"/>
      <c r="F82" s="65"/>
      <c r="G82" s="64"/>
      <c r="H82" s="65"/>
      <c r="I82" s="74"/>
    </row>
    <row r="83" spans="1:9" ht="13.5" thickBot="1" x14ac:dyDescent="0.25">
      <c r="A83" s="48" t="str">
        <f>+CITIES!CL81</f>
        <v>FUND BALANCE END OF YEAR</v>
      </c>
      <c r="B83" s="46"/>
      <c r="C83" s="66">
        <f>+CITIES!CO81</f>
        <v>195362939.54999998</v>
      </c>
      <c r="D83" s="61"/>
      <c r="E83" s="66">
        <f>+COUNTIES!CO81</f>
        <v>178678196.13</v>
      </c>
      <c r="F83" s="61"/>
      <c r="G83" s="66">
        <f>+HIDISTS!CO81</f>
        <v>324558395.71000004</v>
      </c>
      <c r="H83" s="61"/>
      <c r="I83" s="70">
        <f>SUM(C83:G83)</f>
        <v>698599531.38999999</v>
      </c>
    </row>
    <row r="84" spans="1:9" ht="13.5" thickTop="1" x14ac:dyDescent="0.2">
      <c r="A84" s="5"/>
      <c r="B84" s="5"/>
      <c r="C84" s="5"/>
      <c r="D84" s="5"/>
      <c r="E84" s="5"/>
      <c r="F84" s="5"/>
      <c r="H84" s="5"/>
    </row>
    <row r="85" spans="1:9" x14ac:dyDescent="0.2">
      <c r="A85" s="282" t="s">
        <v>695</v>
      </c>
      <c r="B85" s="283"/>
      <c r="C85" s="284">
        <f>+CITIES!CG204</f>
        <v>133033289.09</v>
      </c>
      <c r="D85" s="284"/>
      <c r="E85" s="284">
        <f>+COUNTIES!CG44</f>
        <v>142723609.05000001</v>
      </c>
      <c r="F85" s="284"/>
      <c r="G85" s="284">
        <f>+HIDISTS!CG75</f>
        <v>281561078.99000001</v>
      </c>
      <c r="H85" s="283"/>
      <c r="I85" s="285">
        <f>SUM(C85:G85)</f>
        <v>557317977.13</v>
      </c>
    </row>
    <row r="86" spans="1:9" x14ac:dyDescent="0.2">
      <c r="A86" s="40" t="s">
        <v>696</v>
      </c>
      <c r="B86" s="41"/>
      <c r="C86" s="286">
        <f>+CITIES!CI204</f>
        <v>31894921.689999998</v>
      </c>
      <c r="D86" s="286"/>
      <c r="E86" s="286">
        <f>+COUNTIES!CH44</f>
        <v>47042797.390000001</v>
      </c>
      <c r="F86" s="286"/>
      <c r="G86" s="286">
        <f>+HIDISTS!CI75</f>
        <v>2980292.6700000037</v>
      </c>
      <c r="H86" s="41"/>
      <c r="I86" s="287">
        <f>SUM(C86:G86)</f>
        <v>81918011.75</v>
      </c>
    </row>
    <row r="87" spans="1:9" x14ac:dyDescent="0.2">
      <c r="A87" s="40" t="s">
        <v>697</v>
      </c>
      <c r="B87" s="41"/>
      <c r="C87" s="286">
        <f>+C83-SUM(C85:C86)</f>
        <v>30434728.769999981</v>
      </c>
      <c r="D87" s="286"/>
      <c r="E87" s="286">
        <f>+E83-SUM(E85:E86)</f>
        <v>-11088210.310000002</v>
      </c>
      <c r="F87" s="286"/>
      <c r="G87" s="286">
        <f>+G83-SUM(G85:G86)</f>
        <v>40017024.050000012</v>
      </c>
      <c r="H87" s="41"/>
      <c r="I87" s="287">
        <f>SUM(C87:G87)</f>
        <v>59363542.50999999</v>
      </c>
    </row>
    <row r="88" spans="1:9" x14ac:dyDescent="0.2">
      <c r="A88" s="40"/>
      <c r="B88" s="41"/>
      <c r="C88" s="41"/>
      <c r="D88" s="41"/>
      <c r="E88" s="41"/>
      <c r="F88" s="41"/>
      <c r="G88" s="83"/>
      <c r="H88" s="41"/>
      <c r="I88" s="287"/>
    </row>
    <row r="89" spans="1:9" x14ac:dyDescent="0.2">
      <c r="A89" s="288" t="s">
        <v>698</v>
      </c>
      <c r="B89" s="20"/>
      <c r="C89" s="289">
        <f>SUM(C85:C88)</f>
        <v>195362939.54999998</v>
      </c>
      <c r="D89" s="20"/>
      <c r="E89" s="289">
        <f>SUM(E85:E88)</f>
        <v>178678196.13</v>
      </c>
      <c r="F89" s="289">
        <f>SUM(F85:F88)</f>
        <v>0</v>
      </c>
      <c r="G89" s="289">
        <f>SUM(G85:G88)</f>
        <v>324558395.71000004</v>
      </c>
      <c r="H89" s="20"/>
      <c r="I89" s="290">
        <f>SUM(I85:I88)</f>
        <v>698599531.38999999</v>
      </c>
    </row>
    <row r="90" spans="1:9" x14ac:dyDescent="0.2">
      <c r="A90" s="5"/>
      <c r="B90" s="5"/>
      <c r="C90" s="5"/>
      <c r="D90" s="5"/>
      <c r="E90" s="5"/>
      <c r="F90" s="5"/>
      <c r="H90" s="5"/>
      <c r="I90" s="281"/>
    </row>
    <row r="91" spans="1:9" x14ac:dyDescent="0.2">
      <c r="A91" s="5" t="s">
        <v>528</v>
      </c>
      <c r="B91" s="5"/>
      <c r="C91" s="5"/>
      <c r="D91" s="5"/>
      <c r="E91" s="5"/>
      <c r="F91" s="5"/>
      <c r="H91" s="5"/>
    </row>
    <row r="92" spans="1:9" x14ac:dyDescent="0.2">
      <c r="A92" s="5" t="s">
        <v>721</v>
      </c>
      <c r="B92" s="5"/>
      <c r="C92" s="5"/>
      <c r="D92" s="5"/>
      <c r="E92" s="5"/>
      <c r="F92" s="5"/>
      <c r="H92" s="5"/>
    </row>
    <row r="93" spans="1:9" x14ac:dyDescent="0.2">
      <c r="B93" s="5"/>
      <c r="C93" s="5"/>
      <c r="D93" s="5"/>
      <c r="E93" s="5"/>
      <c r="F93" s="5"/>
      <c r="H93" s="5"/>
    </row>
    <row r="94" spans="1:9" x14ac:dyDescent="0.2">
      <c r="A94" s="5"/>
      <c r="B94" s="5"/>
      <c r="C94" s="5"/>
      <c r="D94" s="5"/>
      <c r="E94" s="5"/>
      <c r="F94" s="5"/>
      <c r="H94" s="5"/>
    </row>
    <row r="95" spans="1:9" x14ac:dyDescent="0.2">
      <c r="A95" s="5"/>
      <c r="B95" s="5"/>
      <c r="C95" s="5">
        <f>+C77+C63+C57+C49+C43</f>
        <v>215641025.42999998</v>
      </c>
      <c r="D95" s="5"/>
      <c r="E95" s="5">
        <f>+E77+E63+E57+E49+E43</f>
        <v>160885346.74000001</v>
      </c>
      <c r="F95" s="5"/>
      <c r="G95" s="5">
        <f>+G77+G63+G57+G49+G43</f>
        <v>404593837.37</v>
      </c>
      <c r="H95" s="5"/>
      <c r="I95" s="5">
        <f>+I77+I63+I57+I49+I43</f>
        <v>781120209.53999996</v>
      </c>
    </row>
  </sheetData>
  <phoneticPr fontId="0" type="noConversion"/>
  <printOptions horizontalCentered="1" verticalCentered="1"/>
  <pageMargins left="0.75" right="0.75" top="0.7" bottom="0.41" header="0.5" footer="0.5"/>
  <pageSetup paperSize="5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0"/>
  <sheetViews>
    <sheetView showGridLines="0" zoomScale="115" zoomScaleNormal="115" workbookViewId="0">
      <selection activeCell="K15" sqref="K15"/>
    </sheetView>
  </sheetViews>
  <sheetFormatPr defaultRowHeight="12.75" x14ac:dyDescent="0.2"/>
  <cols>
    <col min="1" max="1" width="26.5703125" customWidth="1"/>
    <col min="2" max="2" width="31.140625" customWidth="1"/>
    <col min="4" max="4" width="11.42578125" customWidth="1"/>
    <col min="5" max="5" width="39.140625" bestFit="1" customWidth="1"/>
    <col min="6" max="6" width="19.5703125" bestFit="1" customWidth="1"/>
    <col min="7" max="7" width="18.42578125" bestFit="1" customWidth="1"/>
  </cols>
  <sheetData>
    <row r="2" spans="1:7" x14ac:dyDescent="0.2">
      <c r="B2" s="94"/>
      <c r="C2" s="94"/>
      <c r="D2" s="94"/>
      <c r="E2" s="94"/>
      <c r="F2" s="94"/>
      <c r="G2" s="95" t="s">
        <v>547</v>
      </c>
    </row>
    <row r="3" spans="1:7" x14ac:dyDescent="0.2">
      <c r="B3" s="96" t="s">
        <v>548</v>
      </c>
      <c r="C3" s="97"/>
      <c r="D3" s="94"/>
      <c r="E3" s="94"/>
      <c r="F3" s="94"/>
      <c r="G3" s="95" t="s">
        <v>549</v>
      </c>
    </row>
    <row r="4" spans="1:7" x14ac:dyDescent="0.2">
      <c r="B4" s="98"/>
      <c r="C4" s="99"/>
      <c r="D4" s="100"/>
      <c r="E4" s="100"/>
      <c r="F4" s="101" t="s">
        <v>550</v>
      </c>
      <c r="G4" s="102"/>
    </row>
    <row r="5" spans="1:7" x14ac:dyDescent="0.2">
      <c r="B5" s="103"/>
      <c r="C5" s="97"/>
      <c r="D5" s="94"/>
      <c r="E5" s="94"/>
      <c r="F5" s="104" t="s">
        <v>450</v>
      </c>
      <c r="G5" s="105"/>
    </row>
    <row r="6" spans="1:7" x14ac:dyDescent="0.2">
      <c r="B6" s="106" t="s">
        <v>0</v>
      </c>
      <c r="C6" s="107"/>
      <c r="D6" s="108"/>
      <c r="E6" s="109"/>
      <c r="F6" s="101" t="s">
        <v>551</v>
      </c>
      <c r="G6" s="102"/>
    </row>
    <row r="7" spans="1:7" x14ac:dyDescent="0.2">
      <c r="B7" s="110"/>
      <c r="C7" s="94"/>
      <c r="D7" s="94"/>
      <c r="E7" s="94"/>
      <c r="F7" s="111" t="s">
        <v>743</v>
      </c>
      <c r="G7" s="112"/>
    </row>
    <row r="8" spans="1:7" x14ac:dyDescent="0.2">
      <c r="B8" s="101" t="s">
        <v>552</v>
      </c>
      <c r="C8" s="100"/>
      <c r="D8" s="113"/>
      <c r="E8" s="101" t="s">
        <v>553</v>
      </c>
      <c r="F8" s="113" t="s">
        <v>734</v>
      </c>
      <c r="G8" s="114"/>
    </row>
    <row r="9" spans="1:7" ht="13.5" thickBot="1" x14ac:dyDescent="0.25">
      <c r="B9" s="115" t="s">
        <v>554</v>
      </c>
      <c r="C9" s="116"/>
      <c r="D9" s="116"/>
      <c r="E9" s="115" t="s">
        <v>733</v>
      </c>
      <c r="F9" s="116"/>
      <c r="G9" s="117"/>
    </row>
    <row r="10" spans="1:7" x14ac:dyDescent="0.2">
      <c r="B10" s="118"/>
      <c r="C10" s="119"/>
      <c r="D10" s="119"/>
      <c r="E10" s="119"/>
      <c r="F10" s="119"/>
      <c r="G10" s="120"/>
    </row>
    <row r="11" spans="1:7" x14ac:dyDescent="0.2">
      <c r="B11" s="121" t="s">
        <v>555</v>
      </c>
      <c r="C11" s="108"/>
      <c r="D11" s="108"/>
      <c r="E11" s="108"/>
      <c r="F11" s="108"/>
      <c r="G11" s="122"/>
    </row>
    <row r="12" spans="1:7" x14ac:dyDescent="0.2">
      <c r="B12" s="123"/>
      <c r="C12" s="124"/>
      <c r="D12" s="124"/>
      <c r="E12" s="124"/>
      <c r="F12" s="124"/>
      <c r="G12" s="125"/>
    </row>
    <row r="13" spans="1:7" x14ac:dyDescent="0.2">
      <c r="A13" s="5"/>
      <c r="B13" s="126"/>
      <c r="C13" s="127"/>
      <c r="D13" s="128" t="s">
        <v>556</v>
      </c>
      <c r="E13" s="128" t="s">
        <v>557</v>
      </c>
      <c r="F13" s="128" t="s">
        <v>558</v>
      </c>
      <c r="G13" s="129" t="s">
        <v>559</v>
      </c>
    </row>
    <row r="14" spans="1:7" x14ac:dyDescent="0.2">
      <c r="B14" s="130" t="s">
        <v>560</v>
      </c>
      <c r="C14" s="94"/>
      <c r="D14" s="121" t="s">
        <v>561</v>
      </c>
      <c r="E14" s="121" t="s">
        <v>562</v>
      </c>
      <c r="F14" s="121" t="s">
        <v>563</v>
      </c>
      <c r="G14" s="131" t="s">
        <v>564</v>
      </c>
    </row>
    <row r="15" spans="1:7" x14ac:dyDescent="0.2">
      <c r="B15" s="123"/>
      <c r="C15" s="124"/>
      <c r="D15" s="121" t="s">
        <v>565</v>
      </c>
      <c r="E15" s="121" t="s">
        <v>565</v>
      </c>
      <c r="F15" s="121" t="s">
        <v>566</v>
      </c>
      <c r="G15" s="131" t="s">
        <v>567</v>
      </c>
    </row>
    <row r="16" spans="1:7" x14ac:dyDescent="0.2">
      <c r="B16" s="101" t="s">
        <v>568</v>
      </c>
      <c r="C16" s="100"/>
      <c r="D16" s="132"/>
      <c r="E16" s="132">
        <f>+HOMEPAGE!$I$20</f>
        <v>13153529.52</v>
      </c>
      <c r="F16" s="133"/>
      <c r="G16" s="277">
        <f>+HOMEPAGE!$I$33+HOMEPAGE!$I$34+HOMEPAGE!$I$35</f>
        <v>22398982.350000001</v>
      </c>
    </row>
    <row r="17" spans="1:7" x14ac:dyDescent="0.2">
      <c r="A17" s="5"/>
      <c r="B17" s="101" t="s">
        <v>569</v>
      </c>
      <c r="C17" s="100"/>
      <c r="D17" s="132"/>
      <c r="E17" s="132"/>
      <c r="F17" s="135"/>
      <c r="G17" s="276"/>
    </row>
    <row r="18" spans="1:7" x14ac:dyDescent="0.2">
      <c r="A18" s="5"/>
      <c r="B18" s="101" t="s">
        <v>570</v>
      </c>
      <c r="C18" s="100"/>
      <c r="D18" s="132"/>
      <c r="E18" s="132"/>
      <c r="F18" s="133"/>
      <c r="G18" s="136"/>
    </row>
    <row r="19" spans="1:7" x14ac:dyDescent="0.2">
      <c r="B19" s="101" t="s">
        <v>571</v>
      </c>
      <c r="C19" s="100"/>
      <c r="D19" s="132"/>
      <c r="E19" s="132"/>
      <c r="F19" s="133"/>
      <c r="G19" s="134"/>
    </row>
    <row r="20" spans="1:7" ht="13.5" thickBot="1" x14ac:dyDescent="0.25">
      <c r="A20" s="5"/>
      <c r="B20" s="101" t="s">
        <v>572</v>
      </c>
      <c r="C20" s="100"/>
      <c r="D20" s="137">
        <f>D16-D17-D18-D19</f>
        <v>0</v>
      </c>
      <c r="E20" s="137">
        <f>E16-E17-E18-E19</f>
        <v>13153529.52</v>
      </c>
      <c r="F20" s="137">
        <f>F16-F17-F18-F19</f>
        <v>0</v>
      </c>
      <c r="G20" s="138">
        <f>G16-G17-G18-G19</f>
        <v>22398982.350000001</v>
      </c>
    </row>
    <row r="21" spans="1:7" x14ac:dyDescent="0.2">
      <c r="B21" s="118"/>
      <c r="C21" s="119"/>
      <c r="D21" s="139"/>
      <c r="E21" s="140"/>
      <c r="F21" s="141"/>
      <c r="G21" s="142"/>
    </row>
    <row r="22" spans="1:7" x14ac:dyDescent="0.2">
      <c r="B22" s="121" t="s">
        <v>573</v>
      </c>
      <c r="C22" s="108"/>
      <c r="D22" s="143"/>
      <c r="E22" s="144" t="s">
        <v>574</v>
      </c>
      <c r="F22" s="108"/>
      <c r="G22" s="122"/>
    </row>
    <row r="23" spans="1:7" x14ac:dyDescent="0.2">
      <c r="B23" s="123"/>
      <c r="C23" s="124"/>
      <c r="D23" s="145"/>
      <c r="E23" s="146"/>
      <c r="F23" s="94"/>
      <c r="G23" s="147"/>
    </row>
    <row r="24" spans="1:7" x14ac:dyDescent="0.2">
      <c r="B24" s="148" t="s">
        <v>560</v>
      </c>
      <c r="C24" s="100"/>
      <c r="D24" s="149" t="s">
        <v>49</v>
      </c>
      <c r="E24" s="150" t="s">
        <v>560</v>
      </c>
      <c r="F24" s="151"/>
      <c r="G24" s="152" t="s">
        <v>49</v>
      </c>
    </row>
    <row r="25" spans="1:7" x14ac:dyDescent="0.2">
      <c r="B25" s="153" t="s">
        <v>575</v>
      </c>
      <c r="C25" s="154"/>
      <c r="D25" s="155"/>
      <c r="E25" s="156" t="s">
        <v>576</v>
      </c>
      <c r="F25" s="100"/>
      <c r="G25" s="136"/>
    </row>
    <row r="26" spans="1:7" x14ac:dyDescent="0.2">
      <c r="B26" s="101" t="s">
        <v>577</v>
      </c>
      <c r="C26" s="100"/>
      <c r="D26" s="157"/>
      <c r="E26" s="158" t="s">
        <v>578</v>
      </c>
      <c r="F26" s="100"/>
      <c r="G26" s="138">
        <f>+G116</f>
        <v>307396049.14999998</v>
      </c>
    </row>
    <row r="27" spans="1:7" x14ac:dyDescent="0.2">
      <c r="B27" s="101" t="s">
        <v>579</v>
      </c>
      <c r="C27" s="100"/>
      <c r="D27" s="159">
        <f>D20</f>
        <v>0</v>
      </c>
      <c r="E27" s="158" t="s">
        <v>580</v>
      </c>
      <c r="F27" s="100"/>
      <c r="G27" s="160">
        <f>+HOMEPAGE!$I$51+HOMEPAGE!$I$52+HOMEPAGE!$I$54+HOMEPAGE!$I$55+HOMEPAGE!$I$56+HOMEPAGE!$I$59+HOMEPAGE!$I$60+HOMEPAGE!$I$61+HOMEPAGE!$I$62+HOMEPAGE!$I$67+HOMEPAGE!$I$74+HOMEPAGE!$I$75+HOMEPAGE!$I$76</f>
        <v>375200793.68000001</v>
      </c>
    </row>
    <row r="28" spans="1:7" x14ac:dyDescent="0.2">
      <c r="A28" s="5"/>
      <c r="B28" s="101" t="s">
        <v>581</v>
      </c>
      <c r="C28" s="100"/>
      <c r="D28" s="159">
        <f>E20</f>
        <v>13153529.52</v>
      </c>
      <c r="E28" s="158" t="s">
        <v>582</v>
      </c>
      <c r="F28" s="100"/>
      <c r="G28" s="136"/>
    </row>
    <row r="29" spans="1:7" x14ac:dyDescent="0.2">
      <c r="B29" s="101" t="s">
        <v>583</v>
      </c>
      <c r="C29" s="100"/>
      <c r="D29" s="159">
        <f>D27+D28</f>
        <v>13153529.52</v>
      </c>
      <c r="E29" s="158" t="s">
        <v>584</v>
      </c>
      <c r="F29" s="100"/>
      <c r="G29" s="160"/>
    </row>
    <row r="30" spans="1:7" x14ac:dyDescent="0.2">
      <c r="B30" s="101" t="s">
        <v>585</v>
      </c>
      <c r="C30" s="100"/>
      <c r="D30" s="279">
        <f>+HOMEPAGE!$I$16</f>
        <v>18283492.370000001</v>
      </c>
      <c r="E30" s="100" t="s">
        <v>586</v>
      </c>
      <c r="F30" s="100"/>
      <c r="G30" s="277">
        <f>+HOMEPAGE!$I$53</f>
        <v>33075129.59</v>
      </c>
    </row>
    <row r="31" spans="1:7" x14ac:dyDescent="0.2">
      <c r="B31" s="101" t="s">
        <v>587</v>
      </c>
      <c r="C31" s="100"/>
      <c r="D31" s="166">
        <f>+D83</f>
        <v>226069739.43000001</v>
      </c>
      <c r="E31" s="158" t="s">
        <v>588</v>
      </c>
      <c r="F31" s="100"/>
      <c r="G31" s="278"/>
    </row>
    <row r="32" spans="1:7" x14ac:dyDescent="0.2">
      <c r="A32" s="5"/>
      <c r="B32" s="101" t="s">
        <v>589</v>
      </c>
      <c r="C32" s="100"/>
      <c r="D32" s="159">
        <f>+G83</f>
        <v>83038654.540000007</v>
      </c>
      <c r="E32" s="158" t="s">
        <v>590</v>
      </c>
      <c r="F32" s="100"/>
      <c r="G32" s="138">
        <f>SUM(G29:G31)</f>
        <v>33075129.59</v>
      </c>
    </row>
    <row r="33" spans="1:7" x14ac:dyDescent="0.2">
      <c r="B33" s="101" t="s">
        <v>591</v>
      </c>
      <c r="C33" s="100"/>
      <c r="D33" s="161"/>
      <c r="E33" s="158" t="s">
        <v>592</v>
      </c>
      <c r="F33" s="100"/>
      <c r="G33" s="160">
        <f>+HOMEPAGE!$I$43+HOMEPAGE!I68</f>
        <v>64267085.290000007</v>
      </c>
    </row>
    <row r="34" spans="1:7" x14ac:dyDescent="0.2">
      <c r="A34" s="5"/>
      <c r="B34" s="101" t="s">
        <v>593</v>
      </c>
      <c r="C34" s="100"/>
      <c r="D34" s="157"/>
      <c r="E34" s="158" t="s">
        <v>594</v>
      </c>
      <c r="F34" s="100"/>
      <c r="G34" s="160"/>
    </row>
    <row r="35" spans="1:7" x14ac:dyDescent="0.2">
      <c r="A35" s="5"/>
      <c r="B35" s="101" t="s">
        <v>595</v>
      </c>
      <c r="C35" s="100"/>
      <c r="D35" s="161">
        <f>+HOMEPAGE!$I$17</f>
        <v>766840.64</v>
      </c>
      <c r="E35" s="158" t="s">
        <v>596</v>
      </c>
      <c r="F35" s="100"/>
      <c r="G35" s="138">
        <f>G26+G27+G32+G33+G34</f>
        <v>779939057.70999992</v>
      </c>
    </row>
    <row r="36" spans="1:7" x14ac:dyDescent="0.2">
      <c r="A36" s="5"/>
      <c r="B36" s="101" t="s">
        <v>597</v>
      </c>
      <c r="C36" s="100"/>
      <c r="D36" s="161"/>
      <c r="E36" s="156" t="s">
        <v>598</v>
      </c>
      <c r="F36" s="100"/>
      <c r="G36" s="136"/>
    </row>
    <row r="37" spans="1:7" x14ac:dyDescent="0.2">
      <c r="B37" s="101" t="s">
        <v>599</v>
      </c>
      <c r="C37" s="100"/>
      <c r="D37" s="161">
        <f>+HOMEPAGE!$I$18</f>
        <v>1</v>
      </c>
      <c r="E37" s="158" t="s">
        <v>600</v>
      </c>
      <c r="F37" s="100"/>
      <c r="G37" s="136"/>
    </row>
    <row r="38" spans="1:7" x14ac:dyDescent="0.2">
      <c r="B38" s="101" t="s">
        <v>601</v>
      </c>
      <c r="C38" s="100"/>
      <c r="D38" s="159">
        <f>SUM(D35:D37)</f>
        <v>766841.64</v>
      </c>
      <c r="E38" s="158" t="s">
        <v>602</v>
      </c>
      <c r="F38" s="100"/>
      <c r="G38" s="160">
        <f>+HOMEPAGE!$I$70</f>
        <v>608410.82999999996</v>
      </c>
    </row>
    <row r="39" spans="1:7" x14ac:dyDescent="0.2">
      <c r="B39" s="162" t="s">
        <v>603</v>
      </c>
      <c r="C39" s="163"/>
      <c r="D39" s="159">
        <f>D29+D30+D31+D32+D33+D38</f>
        <v>341312257.5</v>
      </c>
      <c r="E39" s="158" t="s">
        <v>604</v>
      </c>
      <c r="F39" s="100"/>
      <c r="G39" s="160">
        <f>+HOMEPAGE!$I$72</f>
        <v>20351</v>
      </c>
    </row>
    <row r="40" spans="1:7" x14ac:dyDescent="0.2">
      <c r="B40" s="128" t="s">
        <v>605</v>
      </c>
      <c r="C40" s="100"/>
      <c r="D40" s="161"/>
      <c r="E40" s="158" t="s">
        <v>606</v>
      </c>
      <c r="F40" s="100"/>
      <c r="G40" s="138">
        <f>SUM(G38:G39)</f>
        <v>628761.82999999996</v>
      </c>
    </row>
    <row r="41" spans="1:7" x14ac:dyDescent="0.2">
      <c r="B41" s="164" t="s">
        <v>607</v>
      </c>
      <c r="C41" s="165"/>
      <c r="D41" s="157"/>
      <c r="E41" s="158" t="s">
        <v>608</v>
      </c>
      <c r="F41" s="100"/>
      <c r="G41" s="136"/>
    </row>
    <row r="42" spans="1:7" x14ac:dyDescent="0.2">
      <c r="B42" s="110" t="s">
        <v>609</v>
      </c>
      <c r="C42" s="94"/>
      <c r="D42" s="166">
        <f>+D98</f>
        <v>98305641.199999988</v>
      </c>
      <c r="E42" s="158" t="s">
        <v>602</v>
      </c>
      <c r="F42" s="100"/>
      <c r="G42" s="160">
        <f>+HOMEPAGE!$I$71</f>
        <v>61243.83</v>
      </c>
    </row>
    <row r="43" spans="1:7" x14ac:dyDescent="0.2">
      <c r="B43" s="164" t="s">
        <v>610</v>
      </c>
      <c r="C43" s="165"/>
      <c r="D43" s="157"/>
      <c r="E43" s="158" t="s">
        <v>604</v>
      </c>
      <c r="F43" s="100"/>
      <c r="G43" s="160">
        <f>+HOMEPAGE!$I$73</f>
        <v>491146.17000000004</v>
      </c>
    </row>
    <row r="44" spans="1:7" x14ac:dyDescent="0.2">
      <c r="B44" s="110" t="s">
        <v>609</v>
      </c>
      <c r="C44" s="94"/>
      <c r="D44" s="166">
        <f>+G98</f>
        <v>35189164.689999998</v>
      </c>
      <c r="E44" s="158" t="s">
        <v>606</v>
      </c>
      <c r="F44" s="100"/>
      <c r="G44" s="138">
        <f>SUM(G42:G43)</f>
        <v>552390</v>
      </c>
    </row>
    <row r="45" spans="1:7" ht="13.5" thickBot="1" x14ac:dyDescent="0.25">
      <c r="B45" s="167" t="s">
        <v>611</v>
      </c>
      <c r="C45" s="168"/>
      <c r="D45" s="169">
        <f>D39+D40+D42+D44</f>
        <v>474807063.38999999</v>
      </c>
      <c r="E45" s="158" t="s">
        <v>612</v>
      </c>
      <c r="F45" s="100"/>
      <c r="G45" s="138">
        <f>G40+G44</f>
        <v>1181151.83</v>
      </c>
    </row>
    <row r="46" spans="1:7" x14ac:dyDescent="0.2">
      <c r="B46" s="135"/>
      <c r="C46" s="170"/>
      <c r="D46" s="171"/>
      <c r="E46" s="156" t="s">
        <v>613</v>
      </c>
      <c r="F46" s="100"/>
      <c r="G46" s="160"/>
    </row>
    <row r="47" spans="1:7" x14ac:dyDescent="0.2">
      <c r="B47" s="172"/>
      <c r="C47" s="170"/>
      <c r="D47" s="171"/>
      <c r="E47" s="156" t="s">
        <v>614</v>
      </c>
      <c r="F47" s="100"/>
      <c r="G47" s="160"/>
    </row>
    <row r="48" spans="1:7" ht="13.5" thickBot="1" x14ac:dyDescent="0.25">
      <c r="B48" s="172"/>
      <c r="C48" s="170"/>
      <c r="D48" s="171"/>
      <c r="E48" s="173" t="s">
        <v>615</v>
      </c>
      <c r="F48" s="163"/>
      <c r="G48" s="174">
        <f>G35+G45+G46+G47</f>
        <v>781120209.53999996</v>
      </c>
    </row>
    <row r="49" spans="2:7" x14ac:dyDescent="0.2">
      <c r="B49" s="175"/>
      <c r="C49" s="176"/>
      <c r="D49" s="176"/>
      <c r="E49" s="176"/>
      <c r="F49" s="176"/>
      <c r="G49" s="177"/>
    </row>
    <row r="50" spans="2:7" x14ac:dyDescent="0.2">
      <c r="B50" s="121" t="s">
        <v>616</v>
      </c>
      <c r="C50" s="109"/>
      <c r="D50" s="109"/>
      <c r="E50" s="109"/>
      <c r="F50" s="109"/>
      <c r="G50" s="178"/>
    </row>
    <row r="51" spans="2:7" x14ac:dyDescent="0.2">
      <c r="B51" s="461" t="s">
        <v>617</v>
      </c>
      <c r="C51" s="462"/>
      <c r="D51" s="462"/>
      <c r="E51" s="462"/>
      <c r="F51" s="462"/>
      <c r="G51" s="463"/>
    </row>
    <row r="52" spans="2:7" x14ac:dyDescent="0.2">
      <c r="B52" s="135"/>
      <c r="C52" s="179"/>
      <c r="D52" s="180" t="s">
        <v>618</v>
      </c>
      <c r="E52" s="180" t="s">
        <v>619</v>
      </c>
      <c r="F52" s="181" t="s">
        <v>620</v>
      </c>
      <c r="G52" s="180" t="s">
        <v>621</v>
      </c>
    </row>
    <row r="53" spans="2:7" x14ac:dyDescent="0.2">
      <c r="B53" s="182" t="s">
        <v>622</v>
      </c>
      <c r="C53" s="183"/>
      <c r="D53" s="184"/>
      <c r="E53" s="184"/>
      <c r="F53" s="185"/>
      <c r="G53" s="186">
        <f>D53+(E53-F53)</f>
        <v>0</v>
      </c>
    </row>
    <row r="54" spans="2:7" x14ac:dyDescent="0.2">
      <c r="B54" s="187" t="s">
        <v>623</v>
      </c>
      <c r="C54" s="188"/>
      <c r="D54" s="189"/>
      <c r="E54" s="184"/>
      <c r="F54" s="185"/>
      <c r="G54" s="189"/>
    </row>
    <row r="55" spans="2:7" ht="13.5" thickBot="1" x14ac:dyDescent="0.25">
      <c r="B55" s="190" t="s">
        <v>624</v>
      </c>
      <c r="C55" s="191"/>
      <c r="D55" s="192"/>
      <c r="E55" s="192"/>
      <c r="F55" s="193"/>
      <c r="G55" s="194">
        <f>(D55+E55)-F55</f>
        <v>0</v>
      </c>
    </row>
    <row r="56" spans="2:7" x14ac:dyDescent="0.2">
      <c r="B56" s="153" t="s">
        <v>625</v>
      </c>
      <c r="C56" s="195"/>
      <c r="D56" s="195"/>
      <c r="E56" s="195"/>
      <c r="F56" s="196"/>
      <c r="G56" s="197"/>
    </row>
    <row r="57" spans="2:7" x14ac:dyDescent="0.2">
      <c r="B57" s="104"/>
      <c r="C57" s="198"/>
      <c r="D57" s="198"/>
      <c r="E57" s="198"/>
      <c r="F57" s="198"/>
      <c r="G57" s="199"/>
    </row>
    <row r="58" spans="2:7" x14ac:dyDescent="0.2">
      <c r="B58" s="104" t="s">
        <v>723</v>
      </c>
      <c r="C58" s="198"/>
      <c r="D58" s="198"/>
      <c r="E58" s="198"/>
      <c r="F58" s="198"/>
      <c r="G58" s="199"/>
    </row>
    <row r="59" spans="2:7" x14ac:dyDescent="0.2">
      <c r="B59" s="104" t="s">
        <v>724</v>
      </c>
      <c r="C59" s="198"/>
      <c r="D59" s="198"/>
      <c r="E59" s="198"/>
      <c r="F59" s="198"/>
      <c r="G59" s="199"/>
    </row>
    <row r="60" spans="2:7" x14ac:dyDescent="0.2">
      <c r="B60" s="104" t="s">
        <v>702</v>
      </c>
      <c r="C60" s="198"/>
      <c r="D60" s="198"/>
      <c r="E60" s="198"/>
      <c r="F60" s="198"/>
      <c r="G60" s="199"/>
    </row>
    <row r="61" spans="2:7" x14ac:dyDescent="0.2">
      <c r="B61" s="104" t="s">
        <v>626</v>
      </c>
      <c r="C61" s="198"/>
      <c r="D61" s="198"/>
      <c r="E61" s="198"/>
      <c r="F61" s="198"/>
      <c r="G61" s="199"/>
    </row>
    <row r="62" spans="2:7" x14ac:dyDescent="0.2">
      <c r="B62" s="104" t="s">
        <v>714</v>
      </c>
      <c r="C62" s="198"/>
      <c r="D62" s="198"/>
      <c r="E62" s="198"/>
      <c r="F62" s="198"/>
      <c r="G62" s="199"/>
    </row>
    <row r="63" spans="2:7" x14ac:dyDescent="0.2">
      <c r="B63" s="200" t="s">
        <v>627</v>
      </c>
      <c r="C63" s="201"/>
      <c r="D63" s="113" t="s">
        <v>628</v>
      </c>
      <c r="E63" s="201"/>
      <c r="F63" s="202" t="s">
        <v>629</v>
      </c>
      <c r="G63" s="203" t="s">
        <v>630</v>
      </c>
    </row>
    <row r="66" spans="2:7" x14ac:dyDescent="0.2">
      <c r="B66" s="98"/>
      <c r="C66" s="99"/>
      <c r="D66" s="99"/>
      <c r="E66" s="99"/>
      <c r="F66" s="101" t="s">
        <v>550</v>
      </c>
      <c r="G66" s="204"/>
    </row>
    <row r="67" spans="2:7" x14ac:dyDescent="0.2">
      <c r="B67" s="103"/>
      <c r="C67" s="97"/>
      <c r="D67" s="97"/>
      <c r="E67" s="97"/>
      <c r="F67" s="205" t="s">
        <v>450</v>
      </c>
      <c r="G67" s="147"/>
    </row>
    <row r="68" spans="2:7" x14ac:dyDescent="0.2">
      <c r="B68" s="106" t="s">
        <v>0</v>
      </c>
      <c r="C68" s="107"/>
      <c r="D68" s="107"/>
      <c r="E68" s="107"/>
      <c r="F68" s="101" t="s">
        <v>551</v>
      </c>
      <c r="G68" s="204"/>
    </row>
    <row r="69" spans="2:7" ht="13.5" thickBot="1" x14ac:dyDescent="0.25">
      <c r="B69" s="206"/>
      <c r="C69" s="207"/>
      <c r="D69" s="207"/>
      <c r="E69" s="207"/>
      <c r="F69" s="208" t="s">
        <v>722</v>
      </c>
      <c r="G69" s="209"/>
    </row>
    <row r="70" spans="2:7" ht="13.5" thickTop="1" x14ac:dyDescent="0.2">
      <c r="B70" s="210"/>
      <c r="C70" s="211"/>
      <c r="D70" s="211"/>
      <c r="E70" s="211"/>
      <c r="F70" s="211"/>
      <c r="G70" s="212"/>
    </row>
    <row r="71" spans="2:7" x14ac:dyDescent="0.2">
      <c r="B71" s="106" t="s">
        <v>631</v>
      </c>
      <c r="C71" s="108"/>
      <c r="D71" s="213"/>
      <c r="E71" s="214"/>
      <c r="F71" s="214"/>
      <c r="G71" s="215"/>
    </row>
    <row r="72" spans="2:7" x14ac:dyDescent="0.2">
      <c r="B72" s="216"/>
      <c r="C72" s="217"/>
      <c r="D72" s="218"/>
      <c r="E72" s="219"/>
      <c r="F72" s="219"/>
      <c r="G72" s="220"/>
    </row>
    <row r="73" spans="2:7" x14ac:dyDescent="0.2">
      <c r="B73" s="221" t="s">
        <v>560</v>
      </c>
      <c r="C73" s="109"/>
      <c r="D73" s="221" t="s">
        <v>49</v>
      </c>
      <c r="E73" s="221" t="s">
        <v>560</v>
      </c>
      <c r="F73" s="109"/>
      <c r="G73" s="222" t="s">
        <v>49</v>
      </c>
    </row>
    <row r="74" spans="2:7" x14ac:dyDescent="0.2">
      <c r="B74" s="223" t="s">
        <v>632</v>
      </c>
      <c r="C74" s="100"/>
      <c r="D74" s="135"/>
      <c r="E74" s="164" t="s">
        <v>633</v>
      </c>
      <c r="F74" s="151"/>
      <c r="G74" s="136"/>
    </row>
    <row r="75" spans="2:7" x14ac:dyDescent="0.2">
      <c r="B75" s="224" t="s">
        <v>634</v>
      </c>
      <c r="C75" s="225"/>
      <c r="D75" s="132">
        <f>+HOMEPAGE!$I$13</f>
        <v>178247105.48000002</v>
      </c>
      <c r="E75" s="226" t="s">
        <v>635</v>
      </c>
      <c r="F75" s="151"/>
      <c r="G75" s="227">
        <f>+HOMEPAGE!$I$15</f>
        <v>23933195</v>
      </c>
    </row>
    <row r="76" spans="2:7" x14ac:dyDescent="0.2">
      <c r="B76" s="224" t="s">
        <v>636</v>
      </c>
      <c r="C76" s="183"/>
      <c r="D76" s="135"/>
      <c r="E76" s="228" t="s">
        <v>637</v>
      </c>
      <c r="F76" s="229"/>
      <c r="G76" s="134">
        <f>+HOMEPAGE!$I$14</f>
        <v>2791276.59</v>
      </c>
    </row>
    <row r="77" spans="2:7" x14ac:dyDescent="0.2">
      <c r="B77" s="230" t="s">
        <v>638</v>
      </c>
      <c r="C77" s="100"/>
      <c r="D77" s="133"/>
      <c r="E77" s="228" t="s">
        <v>639</v>
      </c>
      <c r="F77" s="229"/>
      <c r="G77" s="134">
        <f>+HOMEPAGE!$I$21</f>
        <v>56314182.950000003</v>
      </c>
    </row>
    <row r="78" spans="2:7" x14ac:dyDescent="0.2">
      <c r="B78" s="228" t="s">
        <v>640</v>
      </c>
      <c r="C78" s="231"/>
      <c r="D78" s="133">
        <f>+HOMEPAGE!$I$19</f>
        <v>47822633.950000003</v>
      </c>
      <c r="E78" s="228" t="s">
        <v>641</v>
      </c>
      <c r="F78" s="229"/>
      <c r="G78" s="134"/>
    </row>
    <row r="79" spans="2:7" x14ac:dyDescent="0.2">
      <c r="B79" s="228" t="s">
        <v>642</v>
      </c>
      <c r="C79" s="231"/>
      <c r="D79" s="133"/>
      <c r="E79" s="228" t="s">
        <v>643</v>
      </c>
      <c r="F79" s="229"/>
      <c r="G79" s="134"/>
    </row>
    <row r="80" spans="2:7" x14ac:dyDescent="0.2">
      <c r="B80" s="228" t="s">
        <v>644</v>
      </c>
      <c r="C80" s="231"/>
      <c r="D80" s="133"/>
      <c r="E80" s="228" t="s">
        <v>645</v>
      </c>
      <c r="F80" s="229"/>
      <c r="G80" s="134"/>
    </row>
    <row r="81" spans="2:7" x14ac:dyDescent="0.2">
      <c r="B81" s="228" t="s">
        <v>646</v>
      </c>
      <c r="C81" s="231"/>
      <c r="D81" s="133"/>
      <c r="E81" s="228" t="s">
        <v>647</v>
      </c>
      <c r="F81" s="229"/>
      <c r="G81" s="134"/>
    </row>
    <row r="82" spans="2:7" x14ac:dyDescent="0.2">
      <c r="B82" s="230" t="s">
        <v>648</v>
      </c>
      <c r="C82" s="100"/>
      <c r="D82" s="232">
        <f>SUM(D77:D81)</f>
        <v>47822633.950000003</v>
      </c>
      <c r="E82" s="228" t="s">
        <v>649</v>
      </c>
      <c r="F82" s="229"/>
      <c r="G82" s="134"/>
    </row>
    <row r="83" spans="2:7" x14ac:dyDescent="0.2">
      <c r="B83" s="226" t="s">
        <v>650</v>
      </c>
      <c r="C83" s="100"/>
      <c r="D83" s="137">
        <f>D75+D82</f>
        <v>226069739.43000001</v>
      </c>
      <c r="E83" s="226" t="s">
        <v>651</v>
      </c>
      <c r="F83" s="100"/>
      <c r="G83" s="138">
        <f>SUM(G75:G82)</f>
        <v>83038654.540000007</v>
      </c>
    </row>
    <row r="84" spans="2:7" x14ac:dyDescent="0.2">
      <c r="B84" s="233" t="s">
        <v>652</v>
      </c>
      <c r="C84" s="234"/>
      <c r="D84" s="235"/>
      <c r="E84" s="236" t="s">
        <v>652</v>
      </c>
      <c r="F84" s="234"/>
      <c r="G84" s="237"/>
    </row>
    <row r="85" spans="2:7" x14ac:dyDescent="0.2">
      <c r="B85" s="110"/>
      <c r="C85" s="94"/>
      <c r="D85" s="94"/>
      <c r="E85" s="94"/>
      <c r="F85" s="94"/>
      <c r="G85" s="147"/>
    </row>
    <row r="86" spans="2:7" x14ac:dyDescent="0.2">
      <c r="B86" s="110"/>
      <c r="C86" s="94"/>
      <c r="D86" s="94"/>
      <c r="E86" s="94"/>
      <c r="F86" s="94"/>
      <c r="G86" s="147"/>
    </row>
    <row r="87" spans="2:7" x14ac:dyDescent="0.2">
      <c r="B87" s="238" t="s">
        <v>560</v>
      </c>
      <c r="C87" s="151"/>
      <c r="D87" s="238" t="s">
        <v>49</v>
      </c>
      <c r="E87" s="238" t="s">
        <v>560</v>
      </c>
      <c r="F87" s="151"/>
      <c r="G87" s="152" t="s">
        <v>49</v>
      </c>
    </row>
    <row r="88" spans="2:7" x14ac:dyDescent="0.2">
      <c r="B88" s="153" t="s">
        <v>653</v>
      </c>
      <c r="C88" s="100"/>
      <c r="D88" s="239"/>
      <c r="E88" s="153" t="s">
        <v>610</v>
      </c>
      <c r="F88" s="100"/>
      <c r="G88" s="239"/>
    </row>
    <row r="89" spans="2:7" x14ac:dyDescent="0.2">
      <c r="B89" s="240" t="s">
        <v>654</v>
      </c>
      <c r="C89" s="100"/>
      <c r="D89" s="137">
        <f>+F20</f>
        <v>0</v>
      </c>
      <c r="E89" s="101" t="s">
        <v>655</v>
      </c>
      <c r="F89" s="100"/>
      <c r="G89" s="138">
        <f>+G16</f>
        <v>22398982.350000001</v>
      </c>
    </row>
    <row r="90" spans="2:7" x14ac:dyDescent="0.2">
      <c r="B90" s="238" t="s">
        <v>656</v>
      </c>
      <c r="C90" s="100"/>
      <c r="D90" s="133"/>
      <c r="E90" s="101" t="s">
        <v>657</v>
      </c>
      <c r="F90" s="100"/>
      <c r="G90" s="241"/>
    </row>
    <row r="91" spans="2:7" x14ac:dyDescent="0.2">
      <c r="B91" s="162" t="s">
        <v>658</v>
      </c>
      <c r="C91" s="163"/>
      <c r="D91" s="242"/>
      <c r="E91" s="101" t="s">
        <v>659</v>
      </c>
      <c r="F91" s="100"/>
      <c r="G91" s="134">
        <f>+HOMEPAGE!I32</f>
        <v>1108944.2</v>
      </c>
    </row>
    <row r="92" spans="2:7" x14ac:dyDescent="0.2">
      <c r="B92" s="101" t="s">
        <v>660</v>
      </c>
      <c r="C92" s="100"/>
      <c r="D92" s="243"/>
      <c r="E92" s="101" t="s">
        <v>661</v>
      </c>
      <c r="F92" s="100"/>
      <c r="G92" s="134"/>
    </row>
    <row r="93" spans="2:7" x14ac:dyDescent="0.2">
      <c r="B93" s="228" t="s">
        <v>662</v>
      </c>
      <c r="C93" s="229"/>
      <c r="D93" s="133">
        <f>+HOMEPAGE!I26</f>
        <v>3462174.13</v>
      </c>
      <c r="E93" s="101" t="s">
        <v>663</v>
      </c>
      <c r="F93" s="100"/>
      <c r="G93" s="134"/>
    </row>
    <row r="94" spans="2:7" x14ac:dyDescent="0.2">
      <c r="B94" s="228" t="s">
        <v>664</v>
      </c>
      <c r="C94" s="229"/>
      <c r="D94" s="133">
        <f>+HOMEPAGE!I27</f>
        <v>22785531.93</v>
      </c>
      <c r="E94" s="228" t="s">
        <v>665</v>
      </c>
      <c r="F94" s="100"/>
      <c r="G94" s="134">
        <f>+HOMEPAGE!I36</f>
        <v>11681238.140000001</v>
      </c>
    </row>
    <row r="95" spans="2:7" x14ac:dyDescent="0.2">
      <c r="B95" s="228" t="s">
        <v>666</v>
      </c>
      <c r="C95" s="229"/>
      <c r="D95" s="133">
        <f>+HOMEPAGE!I28</f>
        <v>14676727.59</v>
      </c>
      <c r="E95" s="228" t="s">
        <v>667</v>
      </c>
      <c r="F95" s="100"/>
      <c r="G95" s="134"/>
    </row>
    <row r="96" spans="2:7" x14ac:dyDescent="0.2">
      <c r="B96" s="228" t="s">
        <v>668</v>
      </c>
      <c r="C96" s="229"/>
      <c r="D96" s="133">
        <f>+HOMEPAGE!I29</f>
        <v>57381207.549999997</v>
      </c>
      <c r="E96" s="228" t="s">
        <v>669</v>
      </c>
      <c r="F96" s="100"/>
      <c r="G96" s="244"/>
    </row>
    <row r="97" spans="2:7" x14ac:dyDescent="0.2">
      <c r="B97" s="162" t="s">
        <v>670</v>
      </c>
      <c r="C97" s="245"/>
      <c r="D97" s="246">
        <f>SUM(D92:D96)</f>
        <v>98305641.199999988</v>
      </c>
      <c r="E97" s="101" t="s">
        <v>671</v>
      </c>
      <c r="F97" s="100"/>
      <c r="G97" s="174">
        <f>SUM(G91:G96)</f>
        <v>12790182.34</v>
      </c>
    </row>
    <row r="98" spans="2:7" x14ac:dyDescent="0.2">
      <c r="B98" s="162" t="s">
        <v>672</v>
      </c>
      <c r="C98" s="245"/>
      <c r="D98" s="246">
        <f>D89+D90+D97</f>
        <v>98305641.199999988</v>
      </c>
      <c r="E98" s="162" t="s">
        <v>673</v>
      </c>
      <c r="F98" s="100"/>
      <c r="G98" s="174">
        <f>G89+G97</f>
        <v>35189164.689999998</v>
      </c>
    </row>
    <row r="99" spans="2:7" ht="13.5" thickBot="1" x14ac:dyDescent="0.25">
      <c r="B99" s="247" t="s">
        <v>652</v>
      </c>
      <c r="C99" s="234"/>
      <c r="D99" s="248"/>
      <c r="E99" s="247" t="s">
        <v>652</v>
      </c>
      <c r="F99" s="234"/>
      <c r="G99" s="249"/>
    </row>
    <row r="100" spans="2:7" ht="13.5" thickTop="1" x14ac:dyDescent="0.2">
      <c r="B100" s="210"/>
      <c r="C100" s="211"/>
      <c r="D100" s="211"/>
      <c r="E100" s="211"/>
      <c r="F100" s="212"/>
      <c r="G100" s="147"/>
    </row>
    <row r="101" spans="2:7" x14ac:dyDescent="0.2">
      <c r="B101" s="121" t="s">
        <v>674</v>
      </c>
      <c r="C101" s="109"/>
      <c r="D101" s="109"/>
      <c r="E101" s="109"/>
      <c r="F101" s="178"/>
      <c r="G101" s="147"/>
    </row>
    <row r="102" spans="2:7" x14ac:dyDescent="0.2">
      <c r="B102" s="110"/>
      <c r="C102" s="94"/>
      <c r="D102" s="94"/>
      <c r="E102" s="94"/>
      <c r="F102" s="147"/>
      <c r="G102" s="147"/>
    </row>
    <row r="103" spans="2:7" x14ac:dyDescent="0.2">
      <c r="B103" s="101"/>
      <c r="C103" s="100"/>
      <c r="D103" s="100"/>
      <c r="E103" s="152" t="s">
        <v>675</v>
      </c>
      <c r="F103" s="250" t="s">
        <v>676</v>
      </c>
      <c r="G103" s="251" t="s">
        <v>677</v>
      </c>
    </row>
    <row r="104" spans="2:7" x14ac:dyDescent="0.2">
      <c r="B104" s="121"/>
      <c r="C104" s="108"/>
      <c r="D104" s="108"/>
      <c r="E104" s="222" t="s">
        <v>33</v>
      </c>
      <c r="F104" s="252" t="s">
        <v>33</v>
      </c>
      <c r="G104" s="178" t="s">
        <v>15</v>
      </c>
    </row>
    <row r="105" spans="2:7" x14ac:dyDescent="0.2">
      <c r="B105" s="121"/>
      <c r="C105" s="108"/>
      <c r="D105" s="108"/>
      <c r="E105" s="222" t="s">
        <v>678</v>
      </c>
      <c r="F105" s="252" t="s">
        <v>678</v>
      </c>
      <c r="G105" s="178" t="s">
        <v>677</v>
      </c>
    </row>
    <row r="106" spans="2:7" x14ac:dyDescent="0.2">
      <c r="B106" s="206"/>
      <c r="C106" s="207"/>
      <c r="D106" s="207"/>
      <c r="E106" s="222" t="s">
        <v>679</v>
      </c>
      <c r="F106" s="252" t="s">
        <v>680</v>
      </c>
      <c r="G106" s="222" t="s">
        <v>681</v>
      </c>
    </row>
    <row r="107" spans="2:7" x14ac:dyDescent="0.2">
      <c r="B107" s="164" t="s">
        <v>682</v>
      </c>
      <c r="C107" s="100"/>
      <c r="D107" s="100"/>
      <c r="E107" s="189"/>
      <c r="F107" s="253"/>
      <c r="G107" s="254"/>
    </row>
    <row r="108" spans="2:7" x14ac:dyDescent="0.2">
      <c r="B108" s="162" t="s">
        <v>683</v>
      </c>
      <c r="C108" s="163"/>
      <c r="D108" s="163"/>
      <c r="E108" s="255"/>
      <c r="F108" s="256">
        <f>+HOMEPAGE!$I$65+HOMEPAGE!$I$66</f>
        <v>64491615.82</v>
      </c>
      <c r="G108" s="257">
        <f>SUM(E108:F108)</f>
        <v>64491615.82</v>
      </c>
    </row>
    <row r="109" spans="2:7" x14ac:dyDescent="0.2">
      <c r="B109" s="162" t="s">
        <v>684</v>
      </c>
      <c r="C109" s="163"/>
      <c r="D109" s="163"/>
      <c r="E109" s="244"/>
      <c r="F109" s="258">
        <f>+HOMEPAGE!I69</f>
        <v>21941638.710000001</v>
      </c>
      <c r="G109" s="259">
        <f>SUM(E109:F109)</f>
        <v>21941638.710000001</v>
      </c>
    </row>
    <row r="110" spans="2:7" x14ac:dyDescent="0.2">
      <c r="B110" s="162" t="s">
        <v>685</v>
      </c>
      <c r="C110" s="163"/>
      <c r="D110" s="163"/>
      <c r="E110" s="189"/>
      <c r="F110" s="253"/>
      <c r="G110" s="254"/>
    </row>
    <row r="111" spans="2:7" x14ac:dyDescent="0.2">
      <c r="B111" s="162" t="s">
        <v>686</v>
      </c>
      <c r="C111" s="163"/>
      <c r="D111" s="163"/>
      <c r="E111" s="244"/>
      <c r="F111" s="260">
        <f>+TOTALS!$AJ$14</f>
        <v>50087732.870000005</v>
      </c>
      <c r="G111" s="261"/>
    </row>
    <row r="112" spans="2:7" x14ac:dyDescent="0.2">
      <c r="B112" s="162" t="s">
        <v>687</v>
      </c>
      <c r="C112" s="163"/>
      <c r="D112" s="163"/>
      <c r="E112" s="244"/>
      <c r="F112" s="280"/>
      <c r="G112" s="262"/>
    </row>
    <row r="113" spans="2:7" x14ac:dyDescent="0.2">
      <c r="B113" s="162" t="s">
        <v>688</v>
      </c>
      <c r="C113" s="163"/>
      <c r="D113" s="163"/>
      <c r="E113" s="244"/>
      <c r="F113" s="260">
        <f>+TOTALS!$AP$14</f>
        <v>170875061.75</v>
      </c>
      <c r="G113" s="261"/>
    </row>
    <row r="114" spans="2:7" x14ac:dyDescent="0.2">
      <c r="B114" s="162" t="s">
        <v>689</v>
      </c>
      <c r="C114" s="163"/>
      <c r="D114" s="163"/>
      <c r="E114" s="244"/>
      <c r="F114" s="263"/>
      <c r="G114" s="261"/>
    </row>
    <row r="115" spans="2:7" x14ac:dyDescent="0.2">
      <c r="B115" s="162" t="s">
        <v>690</v>
      </c>
      <c r="C115" s="163"/>
      <c r="D115" s="163"/>
      <c r="E115" s="174">
        <f>SUM(E111:E114)</f>
        <v>0</v>
      </c>
      <c r="F115" s="258">
        <f>SUM(F111:F114)</f>
        <v>220962794.62</v>
      </c>
      <c r="G115" s="174">
        <f>E115+F115</f>
        <v>220962794.62</v>
      </c>
    </row>
    <row r="116" spans="2:7" x14ac:dyDescent="0.2">
      <c r="B116" s="162" t="s">
        <v>691</v>
      </c>
      <c r="C116" s="163"/>
      <c r="D116" s="163"/>
      <c r="E116" s="174">
        <f>E108+E109+E115</f>
        <v>0</v>
      </c>
      <c r="F116" s="264">
        <f>F108+F109+F115</f>
        <v>307396049.14999998</v>
      </c>
      <c r="G116" s="259">
        <f>SUM(E116:F116)</f>
        <v>307396049.14999998</v>
      </c>
    </row>
    <row r="117" spans="2:7" ht="13.5" thickBot="1" x14ac:dyDescent="0.25">
      <c r="B117" s="265"/>
      <c r="C117" s="266"/>
      <c r="D117" s="266"/>
      <c r="E117" s="267" t="s">
        <v>652</v>
      </c>
      <c r="F117" s="268"/>
      <c r="G117" s="249"/>
    </row>
    <row r="118" spans="2:7" ht="13.5" thickTop="1" x14ac:dyDescent="0.2">
      <c r="B118" s="269" t="s">
        <v>625</v>
      </c>
      <c r="C118" s="198"/>
      <c r="D118" s="198"/>
      <c r="E118" s="198"/>
      <c r="F118" s="198"/>
      <c r="G118" s="270"/>
    </row>
    <row r="119" spans="2:7" x14ac:dyDescent="0.2">
      <c r="B119" s="104"/>
      <c r="C119" s="198"/>
      <c r="D119" s="198"/>
      <c r="E119" s="198"/>
      <c r="F119" s="198"/>
      <c r="G119" s="270"/>
    </row>
    <row r="120" spans="2:7" x14ac:dyDescent="0.2">
      <c r="B120" s="104"/>
      <c r="C120" s="198"/>
      <c r="D120" s="198"/>
      <c r="E120" s="198"/>
      <c r="F120" s="271"/>
      <c r="G120" s="199"/>
    </row>
    <row r="121" spans="2:7" x14ac:dyDescent="0.2">
      <c r="B121" s="104"/>
      <c r="C121" s="198"/>
      <c r="D121" s="198"/>
      <c r="E121" s="198"/>
      <c r="F121" s="271"/>
      <c r="G121" s="199"/>
    </row>
    <row r="122" spans="2:7" x14ac:dyDescent="0.2">
      <c r="B122" s="104"/>
      <c r="C122" s="198"/>
      <c r="D122" s="198"/>
      <c r="E122" s="198"/>
      <c r="F122" s="271"/>
      <c r="G122" s="199"/>
    </row>
    <row r="123" spans="2:7" x14ac:dyDescent="0.2">
      <c r="B123" s="104"/>
      <c r="C123" s="198"/>
      <c r="D123" s="198"/>
      <c r="E123" s="198"/>
      <c r="F123" s="271"/>
      <c r="G123" s="199"/>
    </row>
    <row r="124" spans="2:7" x14ac:dyDescent="0.2">
      <c r="B124" s="104"/>
      <c r="C124" s="198"/>
      <c r="D124" s="198"/>
      <c r="E124" s="198"/>
      <c r="F124" s="271"/>
      <c r="G124" s="199"/>
    </row>
    <row r="125" spans="2:7" x14ac:dyDescent="0.2">
      <c r="B125" s="104"/>
      <c r="C125" s="198"/>
      <c r="D125" s="198"/>
      <c r="E125" s="198"/>
      <c r="F125" s="271"/>
      <c r="G125" s="199"/>
    </row>
    <row r="126" spans="2:7" x14ac:dyDescent="0.2">
      <c r="B126" s="104"/>
      <c r="C126" s="198"/>
      <c r="D126" s="198"/>
      <c r="E126" s="198"/>
      <c r="F126" s="271"/>
      <c r="G126" s="199"/>
    </row>
    <row r="127" spans="2:7" x14ac:dyDescent="0.2">
      <c r="B127" s="104"/>
      <c r="C127" s="198"/>
      <c r="D127" s="198"/>
      <c r="E127" s="198"/>
      <c r="F127" s="271"/>
      <c r="G127" s="199"/>
    </row>
    <row r="128" spans="2:7" x14ac:dyDescent="0.2">
      <c r="B128" s="272"/>
      <c r="C128" s="273"/>
      <c r="D128" s="273"/>
      <c r="E128" s="273"/>
      <c r="F128" s="274"/>
      <c r="G128" s="275"/>
    </row>
    <row r="129" spans="2:7" x14ac:dyDescent="0.2">
      <c r="B129" s="165" t="s">
        <v>692</v>
      </c>
      <c r="C129" s="165"/>
      <c r="D129" s="165"/>
      <c r="E129" s="165"/>
      <c r="F129" s="94"/>
      <c r="G129" s="231"/>
    </row>
    <row r="130" spans="2:7" x14ac:dyDescent="0.2">
      <c r="B130" s="109" t="s">
        <v>693</v>
      </c>
      <c r="C130" s="109"/>
      <c r="D130" s="109"/>
      <c r="E130" s="109"/>
      <c r="F130" s="109"/>
      <c r="G130" s="109"/>
    </row>
  </sheetData>
  <mergeCells count="1">
    <mergeCell ref="B51:G51"/>
  </mergeCells>
  <phoneticPr fontId="0" type="noConversion"/>
  <pageMargins left="0.75" right="0.75" top="1" bottom="1" header="0.5" footer="0.5"/>
  <pageSetup scale="70" fitToHeight="2" orientation="portrait" r:id="rId1"/>
  <headerFooter alignWithMargins="0"/>
  <rowBreaks count="1" manualBreakCount="1">
    <brk id="65" min="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CITIES</vt:lpstr>
      <vt:lpstr>COUNTIES</vt:lpstr>
      <vt:lpstr>HIDISTS</vt:lpstr>
      <vt:lpstr>TOTALS</vt:lpstr>
      <vt:lpstr>HOMEPAGE</vt:lpstr>
      <vt:lpstr>FHWA 536</vt:lpstr>
      <vt:lpstr>CITIES!Print_Area</vt:lpstr>
      <vt:lpstr>COUNTIES!Print_Area</vt:lpstr>
      <vt:lpstr>'FHWA 536'!Print_Area</vt:lpstr>
      <vt:lpstr>HIDISTS!Print_Area</vt:lpstr>
      <vt:lpstr>HOMEPAGE!Print_Area</vt:lpstr>
      <vt:lpstr>TOTALS!Print_Area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witherell</dc:creator>
  <cp:lastModifiedBy>Jenna Spencer</cp:lastModifiedBy>
  <cp:lastPrinted>2019-07-09T18:04:08Z</cp:lastPrinted>
  <dcterms:created xsi:type="dcterms:W3CDTF">1997-10-22T13:49:57Z</dcterms:created>
  <dcterms:modified xsi:type="dcterms:W3CDTF">2025-03-03T15:49:22Z</dcterms:modified>
</cp:coreProperties>
</file>